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_rels/sheet5.xml.rels" ContentType="application/vnd.openxmlformats-package.relationships+xml"/>
  <Override PartName="/xl/worksheets/_rels/sheet7.xml.rels" ContentType="application/vnd.openxmlformats-package.relationships+xml"/>
  <Override PartName="/xl/styles.xml" ContentType="application/vnd.openxmlformats-officedocument.spreadsheetml.styles+xml"/>
  <Override PartName="/xl/comments7.xml" ContentType="application/vnd.openxmlformats-officedocument.spreadsheetml.comments+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comments5.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2.xml" ContentType="application/xml"/>
  <Override PartName="/customXml/itemProps1.xml" ContentType="application/vnd.openxmlformats-officedocument.customXmlProperties+xml"/>
  <Override PartName="/customXml/item3.xml" ContentType="application/xml"/>
  <Override PartName="/customXml/itemProps2.xml" ContentType="application/vnd.openxmlformats-officedocument.customXmlProperties+xml"/>
  <Override PartName="/customXml/item4.xml" ContentType="application/xml"/>
  <Override PartName="/customXml/itemProps3.xml" ContentType="application/vnd.openxmlformats-officedocument.customXmlProperties+xml"/>
  <Override PartName="/customXml/itemProps4.xml" ContentType="application/vnd.openxmlformats-officedocument.customXmlProperties+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_rels/item4.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openxmlformats.org/officeDocument/2006/relationships/customXml" Target="../customXml/item4.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HangXe_OTo" sheetId="1" state="visible" r:id="rId2"/>
    <sheet name="Hang_HieuXe_OTo" sheetId="2" state="visible" r:id="rId3"/>
    <sheet name="MDSD_OTo" sheetId="3" state="visible" r:id="rId4"/>
    <sheet name="NhomLoaiXe" sheetId="4" state="visible" r:id="rId5"/>
    <sheet name="TEST_VCX" sheetId="5" state="visible" r:id="rId6"/>
    <sheet name="TEST_TNDSBB" sheetId="6" state="visible" r:id="rId7"/>
    <sheet name="TEST_TNDSTN" sheetId="7" state="visible" r:id="rId8"/>
    <sheet name="Bieu phi VCX" sheetId="8" state="visible" r:id="rId9"/>
    <sheet name="Parameters" sheetId="9" state="visible" r:id="rId10"/>
  </sheets>
  <externalReferences>
    <externalReference r:id="rId11"/>
  </externalReferences>
  <definedNames>
    <definedName function="false" hidden="false" name="Xe_chở_hàng" vbProcedure="false">#REF!</definedName>
    <definedName function="false" hidden="false" name="Xe_chở_người" vbProcedure="false">#REF!</definedName>
    <definedName function="false" hidden="false" name="Xe_vừa_chở_người_vừa_chở_hàng" vbProcedure="false">#REF!</definedName>
    <definedName function="false" hidden="false" localSheetId="4" name="_xlnm._FilterDatabase" vbProcedure="false">TEST_VCX!$A$2:$AQ$257</definedName>
    <definedName function="false" hidden="false" localSheetId="4" name="_xlnm._FilterDatabase_0" vbProcedure="false">TEST_VCX!$A$2:$AQ$258</definedName>
    <definedName function="false" hidden="false" localSheetId="5" name="_xlnm._FilterDatabase" vbProcedure="false">TEST_TNDSBB!$B$1:$K$112</definedName>
    <definedName function="false" hidden="false" localSheetId="5" name="_xlnm._FilterDatabase_0" vbProcedure="false">TEST_TNDSBB!$B$1:$K$141</definedName>
  </definedNames>
  <calcPr iterateCount="100" refMode="A1" iterate="false" iterateDelta="0.0001"/>
  <extLst>
    <ext xmlns:loext="http://schemas.libreoffice.org/" uri="{7626C862-2A13-11E5-B345-FEFF819CDC9F}">
      <loext:extCalcPr stringRefSyntax="ExcelA1"/>
    </ext>
  </extLst>
</workbook>
</file>

<file path=xl/comments5.xml><?xml version="1.0" encoding="utf-8"?>
<comments xmlns="http://schemas.openxmlformats.org/spreadsheetml/2006/main" xmlns:xdr="http://schemas.openxmlformats.org/drawingml/2006/spreadsheetDrawing">
  <authors>
    <author> </author>
  </authors>
  <commentList>
    <comment ref="AD167" authorId="0">
      <text>
        <r>
          <rPr>
            <sz val="11"/>
            <color rgb="FF000000"/>
            <rFont val="Calibri"/>
            <family val="2"/>
            <charset val="1"/>
          </rPr>
          <t xml:space="preserve">Actual value: 0%</t>
        </r>
      </text>
    </comment>
    <comment ref="AD168" authorId="0">
      <text>
        <r>
          <rPr>
            <sz val="11"/>
            <color rgb="FF000000"/>
            <rFont val="Calibri"/>
            <family val="2"/>
            <charset val="1"/>
          </rPr>
          <t xml:space="preserve">Actual value: 0%</t>
        </r>
      </text>
    </comment>
    <comment ref="AD169" authorId="0">
      <text>
        <r>
          <rPr>
            <sz val="11"/>
            <color rgb="FF000000"/>
            <rFont val="Calibri"/>
            <family val="2"/>
            <charset val="1"/>
          </rPr>
          <t xml:space="preserve">Actual value: 0%</t>
        </r>
      </text>
    </comment>
    <comment ref="AD170" authorId="0">
      <text>
        <r>
          <rPr>
            <sz val="11"/>
            <color rgb="FF000000"/>
            <rFont val="Calibri"/>
            <family val="2"/>
            <charset val="1"/>
          </rPr>
          <t xml:space="preserve">Actual value: 0%</t>
        </r>
      </text>
    </comment>
    <comment ref="AD171" authorId="0">
      <text>
        <r>
          <rPr>
            <sz val="11"/>
            <color rgb="FF000000"/>
            <rFont val="Calibri"/>
            <family val="2"/>
            <charset val="1"/>
          </rPr>
          <t xml:space="preserve">Actual value: 0%</t>
        </r>
      </text>
    </comment>
    <comment ref="AD172" authorId="0">
      <text>
        <r>
          <rPr>
            <sz val="11"/>
            <color rgb="FF000000"/>
            <rFont val="Calibri"/>
            <family val="2"/>
            <charset val="1"/>
          </rPr>
          <t xml:space="preserve">Actual value: 0%</t>
        </r>
      </text>
    </comment>
    <comment ref="AD173" authorId="0">
      <text>
        <r>
          <rPr>
            <sz val="11"/>
            <color rgb="FF000000"/>
            <rFont val="Calibri"/>
            <family val="2"/>
            <charset val="1"/>
          </rPr>
          <t xml:space="preserve">Actual value: 0%</t>
        </r>
      </text>
    </comment>
    <comment ref="AD174" authorId="0">
      <text>
        <r>
          <rPr>
            <sz val="11"/>
            <color rgb="FF000000"/>
            <rFont val="Calibri"/>
            <family val="2"/>
            <charset val="1"/>
          </rPr>
          <t xml:space="preserve">Actual value: 0%</t>
        </r>
      </text>
    </comment>
    <comment ref="AD175" authorId="0">
      <text>
        <r>
          <rPr>
            <sz val="11"/>
            <color rgb="FF000000"/>
            <rFont val="Calibri"/>
            <family val="2"/>
            <charset val="1"/>
          </rPr>
          <t xml:space="preserve">Actual value: 0%</t>
        </r>
      </text>
    </comment>
    <comment ref="AD176" authorId="0">
      <text>
        <r>
          <rPr>
            <sz val="11"/>
            <color rgb="FF000000"/>
            <rFont val="Calibri"/>
            <family val="2"/>
            <charset val="1"/>
          </rPr>
          <t xml:space="preserve">Actual value: 0%</t>
        </r>
      </text>
    </comment>
    <comment ref="AD177" authorId="0">
      <text>
        <r>
          <rPr>
            <sz val="11"/>
            <color rgb="FF000000"/>
            <rFont val="Calibri"/>
            <family val="2"/>
            <charset val="1"/>
          </rPr>
          <t xml:space="preserve">Actual value: 0%</t>
        </r>
      </text>
    </comment>
    <comment ref="AD178" authorId="0">
      <text>
        <r>
          <rPr>
            <sz val="11"/>
            <color rgb="FF000000"/>
            <rFont val="Calibri"/>
            <family val="2"/>
            <charset val="1"/>
          </rPr>
          <t xml:space="preserve">Actual value: 0%</t>
        </r>
      </text>
    </comment>
    <comment ref="AD179" authorId="0">
      <text>
        <r>
          <rPr>
            <sz val="11"/>
            <color rgb="FF000000"/>
            <rFont val="Calibri"/>
            <family val="2"/>
            <charset val="1"/>
          </rPr>
          <t xml:space="preserve">Actual value: 0%</t>
        </r>
      </text>
    </comment>
    <comment ref="AD180" authorId="0">
      <text>
        <r>
          <rPr>
            <sz val="11"/>
            <color rgb="FF000000"/>
            <rFont val="Calibri"/>
            <family val="2"/>
            <charset val="1"/>
          </rPr>
          <t xml:space="preserve">Actual value: 0%</t>
        </r>
      </text>
    </comment>
    <comment ref="AD181" authorId="0">
      <text>
        <r>
          <rPr>
            <sz val="11"/>
            <color rgb="FF000000"/>
            <rFont val="Calibri"/>
            <family val="2"/>
            <charset val="1"/>
          </rPr>
          <t xml:space="preserve">Actual value: 0%</t>
        </r>
      </text>
    </comment>
    <comment ref="AE167" authorId="0">
      <text>
        <r>
          <rPr>
            <sz val="11"/>
            <color rgb="FF000000"/>
            <rFont val="Calibri"/>
            <family val="2"/>
            <charset val="1"/>
          </rPr>
          <t xml:space="preserve">Actual value: 0%</t>
        </r>
      </text>
    </comment>
    <comment ref="AE168" authorId="0">
      <text>
        <r>
          <rPr>
            <sz val="11"/>
            <color rgb="FF000000"/>
            <rFont val="Calibri"/>
            <family val="2"/>
            <charset val="1"/>
          </rPr>
          <t xml:space="preserve">Actual value: 0%</t>
        </r>
      </text>
    </comment>
    <comment ref="AE169" authorId="0">
      <text>
        <r>
          <rPr>
            <sz val="11"/>
            <color rgb="FF000000"/>
            <rFont val="Calibri"/>
            <family val="2"/>
            <charset val="1"/>
          </rPr>
          <t xml:space="preserve">Actual value: 0%</t>
        </r>
      </text>
    </comment>
    <comment ref="AE170" authorId="0">
      <text>
        <r>
          <rPr>
            <sz val="11"/>
            <color rgb="FF000000"/>
            <rFont val="Calibri"/>
            <family val="2"/>
            <charset val="1"/>
          </rPr>
          <t xml:space="preserve">Actual value: 0%</t>
        </r>
      </text>
    </comment>
    <comment ref="AE171" authorId="0">
      <text>
        <r>
          <rPr>
            <sz val="11"/>
            <color rgb="FF000000"/>
            <rFont val="Calibri"/>
            <family val="2"/>
            <charset val="1"/>
          </rPr>
          <t xml:space="preserve">Actual value: 0%</t>
        </r>
      </text>
    </comment>
    <comment ref="AE172" authorId="0">
      <text>
        <r>
          <rPr>
            <sz val="11"/>
            <color rgb="FF000000"/>
            <rFont val="Calibri"/>
            <family val="2"/>
            <charset val="1"/>
          </rPr>
          <t xml:space="preserve">Actual value: 0%</t>
        </r>
      </text>
    </comment>
    <comment ref="AE173" authorId="0">
      <text>
        <r>
          <rPr>
            <sz val="11"/>
            <color rgb="FF000000"/>
            <rFont val="Calibri"/>
            <family val="2"/>
            <charset val="1"/>
          </rPr>
          <t xml:space="preserve">Actual value: 0%</t>
        </r>
      </text>
    </comment>
    <comment ref="AE174" authorId="0">
      <text>
        <r>
          <rPr>
            <sz val="11"/>
            <color rgb="FF000000"/>
            <rFont val="Calibri"/>
            <family val="2"/>
            <charset val="1"/>
          </rPr>
          <t xml:space="preserve">Actual value: 0%</t>
        </r>
      </text>
    </comment>
    <comment ref="AE175" authorId="0">
      <text>
        <r>
          <rPr>
            <sz val="11"/>
            <color rgb="FF000000"/>
            <rFont val="Calibri"/>
            <family val="2"/>
            <charset val="1"/>
          </rPr>
          <t xml:space="preserve">Actual value: 0%</t>
        </r>
      </text>
    </comment>
    <comment ref="AE176" authorId="0">
      <text>
        <r>
          <rPr>
            <sz val="11"/>
            <color rgb="FF000000"/>
            <rFont val="Calibri"/>
            <family val="2"/>
            <charset val="1"/>
          </rPr>
          <t xml:space="preserve">Actual value: 0%</t>
        </r>
      </text>
    </comment>
    <comment ref="AE177" authorId="0">
      <text>
        <r>
          <rPr>
            <sz val="11"/>
            <color rgb="FF000000"/>
            <rFont val="Calibri"/>
            <family val="2"/>
            <charset val="1"/>
          </rPr>
          <t xml:space="preserve">Actual value: 0%</t>
        </r>
      </text>
    </comment>
    <comment ref="AE178" authorId="0">
      <text>
        <r>
          <rPr>
            <sz val="11"/>
            <color rgb="FF000000"/>
            <rFont val="Calibri"/>
            <family val="2"/>
            <charset val="1"/>
          </rPr>
          <t xml:space="preserve">Actual value: 0%</t>
        </r>
      </text>
    </comment>
    <comment ref="AE179" authorId="0">
      <text>
        <r>
          <rPr>
            <sz val="11"/>
            <color rgb="FF000000"/>
            <rFont val="Calibri"/>
            <family val="2"/>
            <charset val="1"/>
          </rPr>
          <t xml:space="preserve">Actual value: 0%</t>
        </r>
      </text>
    </comment>
    <comment ref="AE180" authorId="0">
      <text>
        <r>
          <rPr>
            <sz val="11"/>
            <color rgb="FF000000"/>
            <rFont val="Calibri"/>
            <family val="2"/>
            <charset val="1"/>
          </rPr>
          <t xml:space="preserve">Actual value: 0%</t>
        </r>
      </text>
    </comment>
    <comment ref="AE181" authorId="0">
      <text>
        <r>
          <rPr>
            <sz val="11"/>
            <color rgb="FF000000"/>
            <rFont val="Calibri"/>
            <family val="2"/>
            <charset val="1"/>
          </rPr>
          <t xml:space="preserve">Actual value: 0%</t>
        </r>
      </text>
    </comment>
    <comment ref="AF167" authorId="0">
      <text>
        <r>
          <rPr>
            <sz val="11"/>
            <color rgb="FF000000"/>
            <rFont val="Calibri"/>
            <family val="2"/>
            <charset val="1"/>
          </rPr>
          <t xml:space="preserve">Actual value: 0%</t>
        </r>
      </text>
    </comment>
    <comment ref="AF168" authorId="0">
      <text>
        <r>
          <rPr>
            <sz val="11"/>
            <color rgb="FF000000"/>
            <rFont val="Calibri"/>
            <family val="2"/>
            <charset val="1"/>
          </rPr>
          <t xml:space="preserve">Actual value: 0%</t>
        </r>
      </text>
    </comment>
    <comment ref="AF169" authorId="0">
      <text>
        <r>
          <rPr>
            <sz val="11"/>
            <color rgb="FF000000"/>
            <rFont val="Calibri"/>
            <family val="2"/>
            <charset val="1"/>
          </rPr>
          <t xml:space="preserve">Actual value: 0%</t>
        </r>
      </text>
    </comment>
    <comment ref="AF170" authorId="0">
      <text>
        <r>
          <rPr>
            <sz val="11"/>
            <color rgb="FF000000"/>
            <rFont val="Calibri"/>
            <family val="2"/>
            <charset val="1"/>
          </rPr>
          <t xml:space="preserve">Actual value: 0%</t>
        </r>
      </text>
    </comment>
    <comment ref="AF171" authorId="0">
      <text>
        <r>
          <rPr>
            <sz val="11"/>
            <color rgb="FF000000"/>
            <rFont val="Calibri"/>
            <family val="2"/>
            <charset val="1"/>
          </rPr>
          <t xml:space="preserve">Actual value: 0%</t>
        </r>
      </text>
    </comment>
    <comment ref="AF172" authorId="0">
      <text>
        <r>
          <rPr>
            <sz val="11"/>
            <color rgb="FF000000"/>
            <rFont val="Calibri"/>
            <family val="2"/>
            <charset val="1"/>
          </rPr>
          <t xml:space="preserve">Actual value: 0%</t>
        </r>
      </text>
    </comment>
    <comment ref="AF173" authorId="0">
      <text>
        <r>
          <rPr>
            <sz val="11"/>
            <color rgb="FF000000"/>
            <rFont val="Calibri"/>
            <family val="2"/>
            <charset val="1"/>
          </rPr>
          <t xml:space="preserve">Actual value: 0%</t>
        </r>
      </text>
    </comment>
    <comment ref="AF174" authorId="0">
      <text>
        <r>
          <rPr>
            <sz val="11"/>
            <color rgb="FF000000"/>
            <rFont val="Calibri"/>
            <family val="2"/>
            <charset val="1"/>
          </rPr>
          <t xml:space="preserve">Actual value: 0%</t>
        </r>
      </text>
    </comment>
    <comment ref="AF175" authorId="0">
      <text>
        <r>
          <rPr>
            <sz val="11"/>
            <color rgb="FF000000"/>
            <rFont val="Calibri"/>
            <family val="2"/>
            <charset val="1"/>
          </rPr>
          <t xml:space="preserve">Actual value: 0%</t>
        </r>
      </text>
    </comment>
    <comment ref="AF176" authorId="0">
      <text>
        <r>
          <rPr>
            <sz val="11"/>
            <color rgb="FF000000"/>
            <rFont val="Calibri"/>
            <family val="2"/>
            <charset val="1"/>
          </rPr>
          <t xml:space="preserve">Actual value: 0%</t>
        </r>
      </text>
    </comment>
    <comment ref="AF177" authorId="0">
      <text>
        <r>
          <rPr>
            <sz val="11"/>
            <color rgb="FF000000"/>
            <rFont val="Calibri"/>
            <family val="2"/>
            <charset val="1"/>
          </rPr>
          <t xml:space="preserve">Actual value: 0%</t>
        </r>
      </text>
    </comment>
    <comment ref="AF178" authorId="0">
      <text>
        <r>
          <rPr>
            <sz val="11"/>
            <color rgb="FF000000"/>
            <rFont val="Calibri"/>
            <family val="2"/>
            <charset val="1"/>
          </rPr>
          <t xml:space="preserve">Actual value: 0%</t>
        </r>
      </text>
    </comment>
    <comment ref="AF179" authorId="0">
      <text>
        <r>
          <rPr>
            <sz val="11"/>
            <color rgb="FF000000"/>
            <rFont val="Calibri"/>
            <family val="2"/>
            <charset val="1"/>
          </rPr>
          <t xml:space="preserve">Actual value: 0%</t>
        </r>
      </text>
    </comment>
    <comment ref="AF180" authorId="0">
      <text>
        <r>
          <rPr>
            <sz val="11"/>
            <color rgb="FF000000"/>
            <rFont val="Calibri"/>
            <family val="2"/>
            <charset val="1"/>
          </rPr>
          <t xml:space="preserve">Actual value: 0%</t>
        </r>
      </text>
    </comment>
    <comment ref="AF181" authorId="0">
      <text>
        <r>
          <rPr>
            <sz val="11"/>
            <color rgb="FF000000"/>
            <rFont val="Calibri"/>
            <family val="2"/>
            <charset val="1"/>
          </rPr>
          <t xml:space="preserve">Actual value: 0%</t>
        </r>
      </text>
    </comment>
    <comment ref="AH167" authorId="0">
      <text>
        <r>
          <rPr>
            <sz val="11"/>
            <color rgb="FF000000"/>
            <rFont val="Calibri"/>
            <family val="2"/>
            <charset val="1"/>
          </rPr>
          <t xml:space="preserve">Actual value: 0%</t>
        </r>
      </text>
    </comment>
    <comment ref="AH168" authorId="0">
      <text>
        <r>
          <rPr>
            <sz val="11"/>
            <color rgb="FF000000"/>
            <rFont val="Calibri"/>
            <family val="2"/>
            <charset val="1"/>
          </rPr>
          <t xml:space="preserve">Actual value: 0%</t>
        </r>
      </text>
    </comment>
    <comment ref="AH169" authorId="0">
      <text>
        <r>
          <rPr>
            <sz val="11"/>
            <color rgb="FF000000"/>
            <rFont val="Calibri"/>
            <family val="2"/>
            <charset val="1"/>
          </rPr>
          <t xml:space="preserve">Actual value: 0%</t>
        </r>
      </text>
    </comment>
    <comment ref="AH170" authorId="0">
      <text>
        <r>
          <rPr>
            <sz val="11"/>
            <color rgb="FF000000"/>
            <rFont val="Calibri"/>
            <family val="2"/>
            <charset val="1"/>
          </rPr>
          <t xml:space="preserve">Actual value: 0%</t>
        </r>
      </text>
    </comment>
    <comment ref="AH171" authorId="0">
      <text>
        <r>
          <rPr>
            <sz val="11"/>
            <color rgb="FF000000"/>
            <rFont val="Calibri"/>
            <family val="2"/>
            <charset val="1"/>
          </rPr>
          <t xml:space="preserve">Actual value: 0%</t>
        </r>
      </text>
    </comment>
    <comment ref="AH172" authorId="0">
      <text>
        <r>
          <rPr>
            <sz val="11"/>
            <color rgb="FF000000"/>
            <rFont val="Calibri"/>
            <family val="2"/>
            <charset val="1"/>
          </rPr>
          <t xml:space="preserve">Actual value: 0%</t>
        </r>
      </text>
    </comment>
    <comment ref="AH173" authorId="0">
      <text>
        <r>
          <rPr>
            <sz val="11"/>
            <color rgb="FF000000"/>
            <rFont val="Calibri"/>
            <family val="2"/>
            <charset val="1"/>
          </rPr>
          <t xml:space="preserve">Actual value: 0%</t>
        </r>
      </text>
    </comment>
    <comment ref="AH174" authorId="0">
      <text>
        <r>
          <rPr>
            <sz val="11"/>
            <color rgb="FF000000"/>
            <rFont val="Calibri"/>
            <family val="2"/>
            <charset val="1"/>
          </rPr>
          <t xml:space="preserve">Actual value: 0%</t>
        </r>
      </text>
    </comment>
    <comment ref="AH175" authorId="0">
      <text>
        <r>
          <rPr>
            <sz val="11"/>
            <color rgb="FF000000"/>
            <rFont val="Calibri"/>
            <family val="2"/>
            <charset val="1"/>
          </rPr>
          <t xml:space="preserve">Actual value: 0%</t>
        </r>
      </text>
    </comment>
    <comment ref="AH176" authorId="0">
      <text>
        <r>
          <rPr>
            <sz val="11"/>
            <color rgb="FF000000"/>
            <rFont val="Calibri"/>
            <family val="2"/>
            <charset val="1"/>
          </rPr>
          <t xml:space="preserve">Actual value: 0%</t>
        </r>
      </text>
    </comment>
    <comment ref="AH177" authorId="0">
      <text>
        <r>
          <rPr>
            <sz val="11"/>
            <color rgb="FF000000"/>
            <rFont val="Calibri"/>
            <family val="2"/>
            <charset val="1"/>
          </rPr>
          <t xml:space="preserve">Actual value: 0%</t>
        </r>
      </text>
    </comment>
    <comment ref="AH178" authorId="0">
      <text>
        <r>
          <rPr>
            <sz val="11"/>
            <color rgb="FF000000"/>
            <rFont val="Calibri"/>
            <family val="2"/>
            <charset val="1"/>
          </rPr>
          <t xml:space="preserve">Actual value: 0%</t>
        </r>
      </text>
    </comment>
    <comment ref="AH179" authorId="0">
      <text>
        <r>
          <rPr>
            <sz val="11"/>
            <color rgb="FF000000"/>
            <rFont val="Calibri"/>
            <family val="2"/>
            <charset val="1"/>
          </rPr>
          <t xml:space="preserve">Actual value: 0%</t>
        </r>
      </text>
    </comment>
    <comment ref="AH180" authorId="0">
      <text>
        <r>
          <rPr>
            <sz val="11"/>
            <color rgb="FF000000"/>
            <rFont val="Calibri"/>
            <family val="2"/>
            <charset val="1"/>
          </rPr>
          <t xml:space="preserve">Actual value: 0%</t>
        </r>
      </text>
    </comment>
    <comment ref="AH181" authorId="0">
      <text>
        <r>
          <rPr>
            <sz val="11"/>
            <color rgb="FF000000"/>
            <rFont val="Calibri"/>
            <family val="2"/>
            <charset val="1"/>
          </rPr>
          <t xml:space="preserve">Actual value: 0%</t>
        </r>
      </text>
    </comment>
    <comment ref="AI167" authorId="0">
      <text>
        <r>
          <rPr>
            <sz val="11"/>
            <color rgb="FF000000"/>
            <rFont val="Calibri"/>
            <family val="2"/>
            <charset val="1"/>
          </rPr>
          <t xml:space="preserve">Actual value: 0%</t>
        </r>
      </text>
    </comment>
    <comment ref="AI168" authorId="0">
      <text>
        <r>
          <rPr>
            <sz val="11"/>
            <color rgb="FF000000"/>
            <rFont val="Calibri"/>
            <family val="2"/>
            <charset val="1"/>
          </rPr>
          <t xml:space="preserve">Actual value: 0%</t>
        </r>
      </text>
    </comment>
    <comment ref="AI169" authorId="0">
      <text>
        <r>
          <rPr>
            <sz val="11"/>
            <color rgb="FF000000"/>
            <rFont val="Calibri"/>
            <family val="2"/>
            <charset val="1"/>
          </rPr>
          <t xml:space="preserve">Actual value: 0%</t>
        </r>
      </text>
    </comment>
    <comment ref="AI170" authorId="0">
      <text>
        <r>
          <rPr>
            <sz val="11"/>
            <color rgb="FF000000"/>
            <rFont val="Calibri"/>
            <family val="2"/>
            <charset val="1"/>
          </rPr>
          <t xml:space="preserve">Actual value: 0%</t>
        </r>
      </text>
    </comment>
    <comment ref="AI171" authorId="0">
      <text>
        <r>
          <rPr>
            <sz val="11"/>
            <color rgb="FF000000"/>
            <rFont val="Calibri"/>
            <family val="2"/>
            <charset val="1"/>
          </rPr>
          <t xml:space="preserve">Actual value: 0%</t>
        </r>
      </text>
    </comment>
    <comment ref="AI172" authorId="0">
      <text>
        <r>
          <rPr>
            <sz val="11"/>
            <color rgb="FF000000"/>
            <rFont val="Calibri"/>
            <family val="2"/>
            <charset val="1"/>
          </rPr>
          <t xml:space="preserve">Actual value: 0%</t>
        </r>
      </text>
    </comment>
    <comment ref="AI173" authorId="0">
      <text>
        <r>
          <rPr>
            <sz val="11"/>
            <color rgb="FF000000"/>
            <rFont val="Calibri"/>
            <family val="2"/>
            <charset val="1"/>
          </rPr>
          <t xml:space="preserve">Actual value: 0%</t>
        </r>
      </text>
    </comment>
    <comment ref="AI174" authorId="0">
      <text>
        <r>
          <rPr>
            <sz val="11"/>
            <color rgb="FF000000"/>
            <rFont val="Calibri"/>
            <family val="2"/>
            <charset val="1"/>
          </rPr>
          <t xml:space="preserve">Actual value: 0%</t>
        </r>
      </text>
    </comment>
    <comment ref="AI175" authorId="0">
      <text>
        <r>
          <rPr>
            <sz val="11"/>
            <color rgb="FF000000"/>
            <rFont val="Calibri"/>
            <family val="2"/>
            <charset val="1"/>
          </rPr>
          <t xml:space="preserve">Actual value: 0%</t>
        </r>
      </text>
    </comment>
    <comment ref="AI176" authorId="0">
      <text>
        <r>
          <rPr>
            <sz val="11"/>
            <color rgb="FF000000"/>
            <rFont val="Calibri"/>
            <family val="2"/>
            <charset val="1"/>
          </rPr>
          <t xml:space="preserve">Actual value: 0%</t>
        </r>
      </text>
    </comment>
    <comment ref="AI177" authorId="0">
      <text>
        <r>
          <rPr>
            <sz val="11"/>
            <color rgb="FF000000"/>
            <rFont val="Calibri"/>
            <family val="2"/>
            <charset val="1"/>
          </rPr>
          <t xml:space="preserve">Actual value: 0%</t>
        </r>
      </text>
    </comment>
    <comment ref="AI178" authorId="0">
      <text>
        <r>
          <rPr>
            <sz val="11"/>
            <color rgb="FF000000"/>
            <rFont val="Calibri"/>
            <family val="2"/>
            <charset val="1"/>
          </rPr>
          <t xml:space="preserve">Actual value: 0%</t>
        </r>
      </text>
    </comment>
    <comment ref="AI179" authorId="0">
      <text>
        <r>
          <rPr>
            <sz val="11"/>
            <color rgb="FF000000"/>
            <rFont val="Calibri"/>
            <family val="2"/>
            <charset val="1"/>
          </rPr>
          <t xml:space="preserve">Actual value: 0%</t>
        </r>
      </text>
    </comment>
    <comment ref="AI180" authorId="0">
      <text>
        <r>
          <rPr>
            <sz val="11"/>
            <color rgb="FF000000"/>
            <rFont val="Calibri"/>
            <family val="2"/>
            <charset val="1"/>
          </rPr>
          <t xml:space="preserve">Actual value: 0%</t>
        </r>
      </text>
    </comment>
    <comment ref="AI181" authorId="0">
      <text>
        <r>
          <rPr>
            <sz val="11"/>
            <color rgb="FF000000"/>
            <rFont val="Calibri"/>
            <family val="2"/>
            <charset val="1"/>
          </rPr>
          <t xml:space="preserve">Actual value: 0%</t>
        </r>
      </text>
    </comment>
    <comment ref="AK167" authorId="0">
      <text>
        <r>
          <rPr>
            <sz val="11"/>
            <color rgb="FF000000"/>
            <rFont val="Calibri"/>
            <family val="2"/>
            <charset val="1"/>
          </rPr>
          <t xml:space="preserve">Actual value: 0%</t>
        </r>
      </text>
    </comment>
    <comment ref="AK168" authorId="0">
      <text>
        <r>
          <rPr>
            <sz val="11"/>
            <color rgb="FF000000"/>
            <rFont val="Calibri"/>
            <family val="2"/>
            <charset val="1"/>
          </rPr>
          <t xml:space="preserve">Actual value: 0%</t>
        </r>
      </text>
    </comment>
    <comment ref="AK169" authorId="0">
      <text>
        <r>
          <rPr>
            <sz val="11"/>
            <color rgb="FF000000"/>
            <rFont val="Calibri"/>
            <family val="2"/>
            <charset val="1"/>
          </rPr>
          <t xml:space="preserve">Actual value: 0%</t>
        </r>
      </text>
    </comment>
    <comment ref="AK170" authorId="0">
      <text>
        <r>
          <rPr>
            <sz val="11"/>
            <color rgb="FF000000"/>
            <rFont val="Calibri"/>
            <family val="2"/>
            <charset val="1"/>
          </rPr>
          <t xml:space="preserve">Actual value: 0%</t>
        </r>
      </text>
    </comment>
    <comment ref="AK171" authorId="0">
      <text>
        <r>
          <rPr>
            <sz val="11"/>
            <color rgb="FF000000"/>
            <rFont val="Calibri"/>
            <family val="2"/>
            <charset val="1"/>
          </rPr>
          <t xml:space="preserve">Actual value: 0%</t>
        </r>
      </text>
    </comment>
    <comment ref="AK172" authorId="0">
      <text>
        <r>
          <rPr>
            <sz val="11"/>
            <color rgb="FF000000"/>
            <rFont val="Calibri"/>
            <family val="2"/>
            <charset val="1"/>
          </rPr>
          <t xml:space="preserve">Actual value: 0%</t>
        </r>
      </text>
    </comment>
    <comment ref="AK173" authorId="0">
      <text>
        <r>
          <rPr>
            <sz val="11"/>
            <color rgb="FF000000"/>
            <rFont val="Calibri"/>
            <family val="2"/>
            <charset val="1"/>
          </rPr>
          <t xml:space="preserve">Actual value: 0%</t>
        </r>
      </text>
    </comment>
    <comment ref="AK174" authorId="0">
      <text>
        <r>
          <rPr>
            <sz val="11"/>
            <color rgb="FF000000"/>
            <rFont val="Calibri"/>
            <family val="2"/>
            <charset val="1"/>
          </rPr>
          <t xml:space="preserve">Actual value: 0%</t>
        </r>
      </text>
    </comment>
    <comment ref="AK175" authorId="0">
      <text>
        <r>
          <rPr>
            <sz val="11"/>
            <color rgb="FF000000"/>
            <rFont val="Calibri"/>
            <family val="2"/>
            <charset val="1"/>
          </rPr>
          <t xml:space="preserve">Actual value: 0%</t>
        </r>
      </text>
    </comment>
    <comment ref="AK176" authorId="0">
      <text>
        <r>
          <rPr>
            <sz val="11"/>
            <color rgb="FF000000"/>
            <rFont val="Calibri"/>
            <family val="2"/>
            <charset val="1"/>
          </rPr>
          <t xml:space="preserve">Actual value: 0%</t>
        </r>
      </text>
    </comment>
    <comment ref="AK177" authorId="0">
      <text>
        <r>
          <rPr>
            <sz val="11"/>
            <color rgb="FF000000"/>
            <rFont val="Calibri"/>
            <family val="2"/>
            <charset val="1"/>
          </rPr>
          <t xml:space="preserve">Actual value: 0%</t>
        </r>
      </text>
    </comment>
    <comment ref="AK178" authorId="0">
      <text>
        <r>
          <rPr>
            <sz val="11"/>
            <color rgb="FF000000"/>
            <rFont val="Calibri"/>
            <family val="2"/>
            <charset val="1"/>
          </rPr>
          <t xml:space="preserve">Actual value: 0%</t>
        </r>
      </text>
    </comment>
    <comment ref="AK179" authorId="0">
      <text>
        <r>
          <rPr>
            <sz val="11"/>
            <color rgb="FF000000"/>
            <rFont val="Calibri"/>
            <family val="2"/>
            <charset val="1"/>
          </rPr>
          <t xml:space="preserve">Actual value: 0%</t>
        </r>
      </text>
    </comment>
    <comment ref="AK180" authorId="0">
      <text>
        <r>
          <rPr>
            <sz val="11"/>
            <color rgb="FF000000"/>
            <rFont val="Calibri"/>
            <family val="2"/>
            <charset val="1"/>
          </rPr>
          <t xml:space="preserve">Actual value: 0%</t>
        </r>
      </text>
    </comment>
    <comment ref="AK181" authorId="0">
      <text>
        <r>
          <rPr>
            <sz val="11"/>
            <color rgb="FF000000"/>
            <rFont val="Calibri"/>
            <family val="2"/>
            <charset val="1"/>
          </rPr>
          <t xml:space="preserve">Actual value: 0%</t>
        </r>
      </text>
    </comment>
    <comment ref="AL167" authorId="0">
      <text>
        <r>
          <rPr>
            <sz val="11"/>
            <color rgb="FF000000"/>
            <rFont val="Calibri"/>
            <family val="2"/>
            <charset val="1"/>
          </rPr>
          <t xml:space="preserve">Actual value: 0%</t>
        </r>
      </text>
    </comment>
    <comment ref="AL168" authorId="0">
      <text>
        <r>
          <rPr>
            <sz val="11"/>
            <color rgb="FF000000"/>
            <rFont val="Calibri"/>
            <family val="2"/>
            <charset val="1"/>
          </rPr>
          <t xml:space="preserve">Actual value: 0%</t>
        </r>
      </text>
    </comment>
    <comment ref="AL169" authorId="0">
      <text>
        <r>
          <rPr>
            <sz val="11"/>
            <color rgb="FF000000"/>
            <rFont val="Calibri"/>
            <family val="2"/>
            <charset val="1"/>
          </rPr>
          <t xml:space="preserve">Actual value: 0%</t>
        </r>
      </text>
    </comment>
    <comment ref="AL170" authorId="0">
      <text>
        <r>
          <rPr>
            <sz val="11"/>
            <color rgb="FF000000"/>
            <rFont val="Calibri"/>
            <family val="2"/>
            <charset val="1"/>
          </rPr>
          <t xml:space="preserve">Actual value: 0%</t>
        </r>
      </text>
    </comment>
    <comment ref="AL171" authorId="0">
      <text>
        <r>
          <rPr>
            <sz val="11"/>
            <color rgb="FF000000"/>
            <rFont val="Calibri"/>
            <family val="2"/>
            <charset val="1"/>
          </rPr>
          <t xml:space="preserve">Actual value: 0%</t>
        </r>
      </text>
    </comment>
    <comment ref="AL172" authorId="0">
      <text>
        <r>
          <rPr>
            <sz val="11"/>
            <color rgb="FF000000"/>
            <rFont val="Calibri"/>
            <family val="2"/>
            <charset val="1"/>
          </rPr>
          <t xml:space="preserve">Actual value: 0%</t>
        </r>
      </text>
    </comment>
    <comment ref="AL173" authorId="0">
      <text>
        <r>
          <rPr>
            <sz val="11"/>
            <color rgb="FF000000"/>
            <rFont val="Calibri"/>
            <family val="2"/>
            <charset val="1"/>
          </rPr>
          <t xml:space="preserve">Actual value: 0%</t>
        </r>
      </text>
    </comment>
    <comment ref="AL174" authorId="0">
      <text>
        <r>
          <rPr>
            <sz val="11"/>
            <color rgb="FF000000"/>
            <rFont val="Calibri"/>
            <family val="2"/>
            <charset val="1"/>
          </rPr>
          <t xml:space="preserve">Actual value: 0%</t>
        </r>
      </text>
    </comment>
    <comment ref="AL175" authorId="0">
      <text>
        <r>
          <rPr>
            <sz val="11"/>
            <color rgb="FF000000"/>
            <rFont val="Calibri"/>
            <family val="2"/>
            <charset val="1"/>
          </rPr>
          <t xml:space="preserve">Actual value: 0%</t>
        </r>
      </text>
    </comment>
    <comment ref="AL176" authorId="0">
      <text>
        <r>
          <rPr>
            <sz val="11"/>
            <color rgb="FF000000"/>
            <rFont val="Calibri"/>
            <family val="2"/>
            <charset val="1"/>
          </rPr>
          <t xml:space="preserve">Actual value: 0%</t>
        </r>
      </text>
    </comment>
    <comment ref="AL177" authorId="0">
      <text>
        <r>
          <rPr>
            <sz val="11"/>
            <color rgb="FF000000"/>
            <rFont val="Calibri"/>
            <family val="2"/>
            <charset val="1"/>
          </rPr>
          <t xml:space="preserve">Actual value: 0%</t>
        </r>
      </text>
    </comment>
    <comment ref="AL178" authorId="0">
      <text>
        <r>
          <rPr>
            <sz val="11"/>
            <color rgb="FF000000"/>
            <rFont val="Calibri"/>
            <family val="2"/>
            <charset val="1"/>
          </rPr>
          <t xml:space="preserve">Actual value: 0%</t>
        </r>
      </text>
    </comment>
    <comment ref="AL179" authorId="0">
      <text>
        <r>
          <rPr>
            <sz val="11"/>
            <color rgb="FF000000"/>
            <rFont val="Calibri"/>
            <family val="2"/>
            <charset val="1"/>
          </rPr>
          <t xml:space="preserve">Actual value: 0%</t>
        </r>
      </text>
    </comment>
    <comment ref="AL180" authorId="0">
      <text>
        <r>
          <rPr>
            <sz val="11"/>
            <color rgb="FF000000"/>
            <rFont val="Calibri"/>
            <family val="2"/>
            <charset val="1"/>
          </rPr>
          <t xml:space="preserve">Actual value: 0%</t>
        </r>
      </text>
    </comment>
    <comment ref="AL181" authorId="0">
      <text>
        <r>
          <rPr>
            <sz val="11"/>
            <color rgb="FF000000"/>
            <rFont val="Calibri"/>
            <family val="2"/>
            <charset val="1"/>
          </rPr>
          <t xml:space="preserve">Actual value: 0%</t>
        </r>
      </text>
    </comment>
    <comment ref="AM167" authorId="0">
      <text>
        <r>
          <rPr>
            <sz val="11"/>
            <color rgb="FF000000"/>
            <rFont val="Calibri"/>
            <family val="2"/>
            <charset val="1"/>
          </rPr>
          <t xml:space="preserve">Actual value: 1.65%</t>
        </r>
      </text>
    </comment>
    <comment ref="AM168" authorId="0">
      <text>
        <r>
          <rPr>
            <sz val="11"/>
            <color rgb="FF000000"/>
            <rFont val="Calibri"/>
            <family val="2"/>
            <charset val="1"/>
          </rPr>
          <t xml:space="preserve">Actual value: 1.65%</t>
        </r>
      </text>
    </comment>
    <comment ref="AM169" authorId="0">
      <text>
        <r>
          <rPr>
            <sz val="11"/>
            <color rgb="FF000000"/>
            <rFont val="Calibri"/>
            <family val="2"/>
            <charset val="1"/>
          </rPr>
          <t xml:space="preserve">Actual value: 1.65%</t>
        </r>
      </text>
    </comment>
    <comment ref="AM170" authorId="0">
      <text>
        <r>
          <rPr>
            <sz val="11"/>
            <color rgb="FF000000"/>
            <rFont val="Calibri"/>
            <family val="2"/>
            <charset val="1"/>
          </rPr>
          <t xml:space="preserve">Actual value: 1.65%</t>
        </r>
      </text>
    </comment>
    <comment ref="AM171" authorId="0">
      <text>
        <r>
          <rPr>
            <sz val="11"/>
            <color rgb="FF000000"/>
            <rFont val="Calibri"/>
            <family val="2"/>
            <charset val="1"/>
          </rPr>
          <t xml:space="preserve">Actual value: 1.65%</t>
        </r>
      </text>
    </comment>
    <comment ref="AM172" authorId="0">
      <text>
        <r>
          <rPr>
            <sz val="11"/>
            <color rgb="FF000000"/>
            <rFont val="Calibri"/>
            <family val="2"/>
            <charset val="1"/>
          </rPr>
          <t xml:space="preserve">Actual value: 1.65%</t>
        </r>
      </text>
    </comment>
    <comment ref="AM173" authorId="0">
      <text>
        <r>
          <rPr>
            <sz val="11"/>
            <color rgb="FF000000"/>
            <rFont val="Calibri"/>
            <family val="2"/>
            <charset val="1"/>
          </rPr>
          <t xml:space="preserve">Actual value: 1.65%</t>
        </r>
      </text>
    </comment>
    <comment ref="AM174" authorId="0">
      <text>
        <r>
          <rPr>
            <sz val="11"/>
            <color rgb="FF000000"/>
            <rFont val="Calibri"/>
            <family val="2"/>
            <charset val="1"/>
          </rPr>
          <t xml:space="preserve">Actual value: 1.65%</t>
        </r>
      </text>
    </comment>
    <comment ref="AM175" authorId="0">
      <text>
        <r>
          <rPr>
            <sz val="11"/>
            <color rgb="FF000000"/>
            <rFont val="Calibri"/>
            <family val="2"/>
            <charset val="1"/>
          </rPr>
          <t xml:space="preserve">Actual value: 1.65%</t>
        </r>
      </text>
    </comment>
    <comment ref="AM176" authorId="0">
      <text>
        <r>
          <rPr>
            <sz val="11"/>
            <color rgb="FF000000"/>
            <rFont val="Calibri"/>
            <family val="2"/>
            <charset val="1"/>
          </rPr>
          <t xml:space="preserve">Actual value: 1.65%</t>
        </r>
      </text>
    </comment>
    <comment ref="AM177" authorId="0">
      <text>
        <r>
          <rPr>
            <sz val="11"/>
            <color rgb="FF000000"/>
            <rFont val="Calibri"/>
            <family val="2"/>
            <charset val="1"/>
          </rPr>
          <t xml:space="preserve">Actual value: 1.65%</t>
        </r>
      </text>
    </comment>
    <comment ref="AM178" authorId="0">
      <text>
        <r>
          <rPr>
            <sz val="11"/>
            <color rgb="FF000000"/>
            <rFont val="Calibri"/>
            <family val="2"/>
            <charset val="1"/>
          </rPr>
          <t xml:space="preserve">Actual value: 1.65%</t>
        </r>
      </text>
    </comment>
    <comment ref="AM179" authorId="0">
      <text>
        <r>
          <rPr>
            <sz val="11"/>
            <color rgb="FF000000"/>
            <rFont val="Calibri"/>
            <family val="2"/>
            <charset val="1"/>
          </rPr>
          <t xml:space="preserve">Actual value: 1.65%</t>
        </r>
      </text>
    </comment>
    <comment ref="AM180" authorId="0">
      <text>
        <r>
          <rPr>
            <sz val="11"/>
            <color rgb="FF000000"/>
            <rFont val="Calibri"/>
            <family val="2"/>
            <charset val="1"/>
          </rPr>
          <t xml:space="preserve">Actual value: 1.65%</t>
        </r>
      </text>
    </comment>
    <comment ref="AM181" authorId="0">
      <text>
        <r>
          <rPr>
            <sz val="11"/>
            <color rgb="FF000000"/>
            <rFont val="Calibri"/>
            <family val="2"/>
            <charset val="1"/>
          </rPr>
          <t xml:space="preserve">Actual value: 1.65%</t>
        </r>
      </text>
    </comment>
    <comment ref="AN167" authorId="0">
      <text>
        <r>
          <rPr>
            <sz val="11"/>
            <color rgb="FF000000"/>
            <rFont val="Calibri"/>
            <family val="2"/>
            <charset val="1"/>
          </rPr>
          <t xml:space="preserve">Actual value: 0%</t>
        </r>
      </text>
    </comment>
    <comment ref="AN168" authorId="0">
      <text>
        <r>
          <rPr>
            <sz val="11"/>
            <color rgb="FF000000"/>
            <rFont val="Calibri"/>
            <family val="2"/>
            <charset val="1"/>
          </rPr>
          <t xml:space="preserve">Actual value: 0%</t>
        </r>
      </text>
    </comment>
    <comment ref="AN169" authorId="0">
      <text>
        <r>
          <rPr>
            <sz val="11"/>
            <color rgb="FF000000"/>
            <rFont val="Calibri"/>
            <family val="2"/>
            <charset val="1"/>
          </rPr>
          <t xml:space="preserve">Actual value: 0%</t>
        </r>
      </text>
    </comment>
    <comment ref="AN170" authorId="0">
      <text>
        <r>
          <rPr>
            <sz val="11"/>
            <color rgb="FF000000"/>
            <rFont val="Calibri"/>
            <family val="2"/>
            <charset val="1"/>
          </rPr>
          <t xml:space="preserve">Actual value: 0%</t>
        </r>
      </text>
    </comment>
    <comment ref="AN171" authorId="0">
      <text>
        <r>
          <rPr>
            <sz val="11"/>
            <color rgb="FF000000"/>
            <rFont val="Calibri"/>
            <family val="2"/>
            <charset val="1"/>
          </rPr>
          <t xml:space="preserve">Actual value: 0%</t>
        </r>
      </text>
    </comment>
    <comment ref="AN172" authorId="0">
      <text>
        <r>
          <rPr>
            <sz val="11"/>
            <color rgb="FF000000"/>
            <rFont val="Calibri"/>
            <family val="2"/>
            <charset val="1"/>
          </rPr>
          <t xml:space="preserve">Actual value: 0%</t>
        </r>
      </text>
    </comment>
    <comment ref="AN173" authorId="0">
      <text>
        <r>
          <rPr>
            <sz val="11"/>
            <color rgb="FF000000"/>
            <rFont val="Calibri"/>
            <family val="2"/>
            <charset val="1"/>
          </rPr>
          <t xml:space="preserve">Actual value: 0%</t>
        </r>
      </text>
    </comment>
    <comment ref="AN174" authorId="0">
      <text>
        <r>
          <rPr>
            <sz val="11"/>
            <color rgb="FF000000"/>
            <rFont val="Calibri"/>
            <family val="2"/>
            <charset val="1"/>
          </rPr>
          <t xml:space="preserve">Actual value: 0%</t>
        </r>
      </text>
    </comment>
    <comment ref="AN175" authorId="0">
      <text>
        <r>
          <rPr>
            <sz val="11"/>
            <color rgb="FF000000"/>
            <rFont val="Calibri"/>
            <family val="2"/>
            <charset val="1"/>
          </rPr>
          <t xml:space="preserve">Actual value: 0%</t>
        </r>
      </text>
    </comment>
    <comment ref="AN176" authorId="0">
      <text>
        <r>
          <rPr>
            <sz val="11"/>
            <color rgb="FF000000"/>
            <rFont val="Calibri"/>
            <family val="2"/>
            <charset val="1"/>
          </rPr>
          <t xml:space="preserve">Actual value: 0%</t>
        </r>
      </text>
    </comment>
    <comment ref="AN177" authorId="0">
      <text>
        <r>
          <rPr>
            <sz val="11"/>
            <color rgb="FF000000"/>
            <rFont val="Calibri"/>
            <family val="2"/>
            <charset val="1"/>
          </rPr>
          <t xml:space="preserve">Actual value: 0%</t>
        </r>
      </text>
    </comment>
    <comment ref="AN178" authorId="0">
      <text>
        <r>
          <rPr>
            <sz val="11"/>
            <color rgb="FF000000"/>
            <rFont val="Calibri"/>
            <family val="2"/>
            <charset val="1"/>
          </rPr>
          <t xml:space="preserve">Actual value: 0%</t>
        </r>
      </text>
    </comment>
    <comment ref="AN179" authorId="0">
      <text>
        <r>
          <rPr>
            <sz val="11"/>
            <color rgb="FF000000"/>
            <rFont val="Calibri"/>
            <family val="2"/>
            <charset val="1"/>
          </rPr>
          <t xml:space="preserve">Actual value: 0%</t>
        </r>
      </text>
    </comment>
    <comment ref="AN180" authorId="0">
      <text>
        <r>
          <rPr>
            <sz val="11"/>
            <color rgb="FF000000"/>
            <rFont val="Calibri"/>
            <family val="2"/>
            <charset val="1"/>
          </rPr>
          <t xml:space="preserve">Actual value: 0%</t>
        </r>
      </text>
    </comment>
    <comment ref="AN181" authorId="0">
      <text>
        <r>
          <rPr>
            <sz val="11"/>
            <color rgb="FF000000"/>
            <rFont val="Calibri"/>
            <family val="2"/>
            <charset val="1"/>
          </rPr>
          <t xml:space="preserve">Actual value: 0%</t>
        </r>
      </text>
    </comment>
  </commentList>
</comments>
</file>

<file path=xl/comments7.xml><?xml version="1.0" encoding="utf-8"?>
<comments xmlns="http://schemas.openxmlformats.org/spreadsheetml/2006/main" xmlns:xdr="http://schemas.openxmlformats.org/drawingml/2006/spreadsheetDrawing">
  <authors>
    <author> </author>
  </authors>
  <commentList>
    <comment ref="L6" authorId="0">
      <text>
        <r>
          <rPr>
            <sz val="11"/>
            <color rgb="FF000000"/>
            <rFont val="Calibri"/>
            <family val="2"/>
            <charset val="1"/>
          </rPr>
          <t xml:space="preserve">Actual value: 1.09%</t>
        </r>
      </text>
    </comment>
    <comment ref="L24" authorId="0">
      <text>
        <r>
          <rPr>
            <sz val="11"/>
            <color rgb="FF000000"/>
            <rFont val="Calibri"/>
            <family val="2"/>
            <charset val="1"/>
          </rPr>
          <t xml:space="preserve">Actual value: 0.67%</t>
        </r>
      </text>
    </comment>
    <comment ref="M6" authorId="0">
      <text>
        <r>
          <rPr>
            <sz val="11"/>
            <color rgb="FF000000"/>
            <rFont val="Calibri"/>
            <family val="2"/>
            <charset val="1"/>
          </rPr>
          <t xml:space="preserve">Actual value: 0.73%</t>
        </r>
      </text>
    </comment>
    <comment ref="M24" authorId="0">
      <text>
        <r>
          <rPr>
            <sz val="11"/>
            <color rgb="FF000000"/>
            <rFont val="Calibri"/>
            <family val="2"/>
            <charset val="1"/>
          </rPr>
          <t xml:space="preserve">Actual value: 0.44%</t>
        </r>
      </text>
    </comment>
    <comment ref="N6" authorId="0">
      <text>
        <r>
          <rPr>
            <sz val="11"/>
            <color rgb="FF000000"/>
            <rFont val="Calibri"/>
            <family val="2"/>
            <charset val="1"/>
          </rPr>
          <t xml:space="preserve">Actual value: 0%</t>
        </r>
      </text>
    </comment>
    <comment ref="N24" authorId="0">
      <text>
        <r>
          <rPr>
            <sz val="11"/>
            <color rgb="FF000000"/>
            <rFont val="Calibri"/>
            <family val="2"/>
            <charset val="1"/>
          </rPr>
          <t xml:space="preserve">Actual value: 0%</t>
        </r>
      </text>
    </comment>
  </commentList>
</comments>
</file>

<file path=xl/sharedStrings.xml><?xml version="1.0" encoding="utf-8"?>
<sst xmlns="http://schemas.openxmlformats.org/spreadsheetml/2006/main" count="11627" uniqueCount="762">
  <si>
    <t xml:space="preserve">Hãng Xe</t>
  </si>
  <si>
    <t xml:space="preserve">ACURA</t>
  </si>
  <si>
    <t xml:space="preserve">HYUNDAI</t>
  </si>
  <si>
    <t xml:space="preserve">FORD</t>
  </si>
  <si>
    <t xml:space="preserve">THACO</t>
  </si>
  <si>
    <t xml:space="preserve">Hiệu Xe</t>
  </si>
  <si>
    <t xml:space="preserve">MDS TECH PACKAGE 3.7</t>
  </si>
  <si>
    <t xml:space="preserve">MDX 3.5</t>
  </si>
  <si>
    <t xml:space="preserve">MDX BASE 3.7</t>
  </si>
  <si>
    <t xml:space="preserve">MDX SPORT PACKAGE 3.7</t>
  </si>
  <si>
    <t xml:space="preserve">MDX TECH 2011</t>
  </si>
  <si>
    <t xml:space="preserve">RDX 2.3</t>
  </si>
  <si>
    <t xml:space="preserve">RL 3.5</t>
  </si>
  <si>
    <t xml:space="preserve">RL CMBS/PAX 3.5</t>
  </si>
  <si>
    <t xml:space="preserve">RL TECHNOLOGY 3.5</t>
  </si>
  <si>
    <t xml:space="preserve">TECHNOLOGY 2.3</t>
  </si>
  <si>
    <t xml:space="preserve">TL 3.2</t>
  </si>
  <si>
    <t xml:space="preserve">TL TYPE-S 3.5</t>
  </si>
  <si>
    <t xml:space="preserve">TSX AT 2.4</t>
  </si>
  <si>
    <t xml:space="preserve">TSX MT 2.4</t>
  </si>
  <si>
    <t xml:space="preserve">AUDI</t>
  </si>
  <si>
    <t xml:space="preserve">A3 1.4</t>
  </si>
  <si>
    <t xml:space="preserve">A3 1.8</t>
  </si>
  <si>
    <t xml:space="preserve">A4 1.8</t>
  </si>
  <si>
    <t xml:space="preserve">A5 2.0</t>
  </si>
  <si>
    <t xml:space="preserve">A6 2.0</t>
  </si>
  <si>
    <t xml:space="preserve">A6 3.0</t>
  </si>
  <si>
    <t xml:space="preserve">A7 3.0</t>
  </si>
  <si>
    <t xml:space="preserve">A8 3.0</t>
  </si>
  <si>
    <t xml:space="preserve">Q3 2.0</t>
  </si>
  <si>
    <t xml:space="preserve">Q5 2.0</t>
  </si>
  <si>
    <t xml:space="preserve">Q7 3.0</t>
  </si>
  <si>
    <t xml:space="preserve">BMW</t>
  </si>
  <si>
    <t xml:space="preserve">116i</t>
  </si>
  <si>
    <t xml:space="preserve">118i</t>
  </si>
  <si>
    <t xml:space="preserve">218i</t>
  </si>
  <si>
    <t xml:space="preserve">320i</t>
  </si>
  <si>
    <t xml:space="preserve">320i Convertible</t>
  </si>
  <si>
    <t xml:space="preserve">320i GT Gran Turismo</t>
  </si>
  <si>
    <t xml:space="preserve">325i</t>
  </si>
  <si>
    <t xml:space="preserve">328i</t>
  </si>
  <si>
    <t xml:space="preserve">328i GT</t>
  </si>
  <si>
    <t xml:space="preserve">330i</t>
  </si>
  <si>
    <t xml:space="preserve">420i Convertible Mui trần</t>
  </si>
  <si>
    <t xml:space="preserve">420i Coupe Hai cửa</t>
  </si>
  <si>
    <t xml:space="preserve">428i Convertible Mui trần</t>
  </si>
  <si>
    <t xml:space="preserve">428i Coupe Hai cửa</t>
  </si>
  <si>
    <t xml:space="preserve">520i</t>
  </si>
  <si>
    <t xml:space="preserve">523i</t>
  </si>
  <si>
    <t xml:space="preserve">528i</t>
  </si>
  <si>
    <t xml:space="preserve">528i GT Gran Turismo</t>
  </si>
  <si>
    <t xml:space="preserve">640i</t>
  </si>
  <si>
    <t xml:space="preserve">730Li</t>
  </si>
  <si>
    <t xml:space="preserve">740Li</t>
  </si>
  <si>
    <t xml:space="preserve">750Li</t>
  </si>
  <si>
    <t xml:space="preserve">760Li</t>
  </si>
  <si>
    <t xml:space="preserve">M3</t>
  </si>
  <si>
    <t xml:space="preserve">M4</t>
  </si>
  <si>
    <t xml:space="preserve">M6</t>
  </si>
  <si>
    <t xml:space="preserve">X1</t>
  </si>
  <si>
    <t xml:space="preserve">X3 xDrive 20i/20d</t>
  </si>
  <si>
    <t xml:space="preserve">X3 xDrive 28i</t>
  </si>
  <si>
    <t xml:space="preserve">X4 xDrive 28i</t>
  </si>
  <si>
    <t xml:space="preserve">X5 xDrive 30d</t>
  </si>
  <si>
    <t xml:space="preserve">X5 xDrive 35i</t>
  </si>
  <si>
    <t xml:space="preserve">X5 xDrive 50i</t>
  </si>
  <si>
    <t xml:space="preserve">X6 xDrive 30d</t>
  </si>
  <si>
    <t xml:space="preserve">X6 xDrive 35i</t>
  </si>
  <si>
    <t xml:space="preserve">Z4 xDrive 20i</t>
  </si>
  <si>
    <t xml:space="preserve">CHEVROLET</t>
  </si>
  <si>
    <t xml:space="preserve">Aveo 1.5 AT</t>
  </si>
  <si>
    <t xml:space="preserve">Aveo 1.5 MT</t>
  </si>
  <si>
    <t xml:space="preserve">Captiva LT Máy dầu</t>
  </si>
  <si>
    <t xml:space="preserve">Captiva LT Máy xăng</t>
  </si>
  <si>
    <t xml:space="preserve">Captiva LTZ</t>
  </si>
  <si>
    <t xml:space="preserve">Colorado High Country</t>
  </si>
  <si>
    <t xml:space="preserve">Colorado LT 4x2</t>
  </si>
  <si>
    <t xml:space="preserve">Colorado LT 4x4</t>
  </si>
  <si>
    <t xml:space="preserve">Colorado LTZ 4x4 AT</t>
  </si>
  <si>
    <t xml:space="preserve">Colorado LTZ 4x4 MT</t>
  </si>
  <si>
    <t xml:space="preserve">Cruze 1.6 EX/SE/Max</t>
  </si>
  <si>
    <t xml:space="preserve">Cruze 1.6 LS/LT</t>
  </si>
  <si>
    <t xml:space="preserve">Cruze 1.8 LTZ</t>
  </si>
  <si>
    <t xml:space="preserve">Cruze CDX</t>
  </si>
  <si>
    <t xml:space="preserve">Matiz</t>
  </si>
  <si>
    <t xml:space="preserve">Orlando LS 1.8</t>
  </si>
  <si>
    <t xml:space="preserve">Orlando LT 1.8 MT</t>
  </si>
  <si>
    <t xml:space="preserve">Orlando LTZ 1.8</t>
  </si>
  <si>
    <t xml:space="preserve">Spark LS 1.0 MT</t>
  </si>
  <si>
    <t xml:space="preserve">Spark LS 1.2 MT</t>
  </si>
  <si>
    <t xml:space="preserve">Spark LT 1.0 MT</t>
  </si>
  <si>
    <t xml:space="preserve">Spark LT 1.2 MT</t>
  </si>
  <si>
    <t xml:space="preserve">Spark LTZ 1.0 AT</t>
  </si>
  <si>
    <t xml:space="preserve">Spark Van 1.0 AT</t>
  </si>
  <si>
    <t xml:space="preserve">FIAT</t>
  </si>
  <si>
    <t xml:space="preserve">500 1.2 MPI</t>
  </si>
  <si>
    <t xml:space="preserve">500 Lounge 1.2 AT</t>
  </si>
  <si>
    <t xml:space="preserve">Bravo 1.4</t>
  </si>
  <si>
    <t xml:space="preserve">Punto 1.4 AT</t>
  </si>
  <si>
    <t xml:space="preserve">Ecosport 1.5 AT Trend</t>
  </si>
  <si>
    <t xml:space="preserve">Ecosport 1.5 AT Trend+</t>
  </si>
  <si>
    <t xml:space="preserve">Ecosport 1.5L AT Titanium</t>
  </si>
  <si>
    <t xml:space="preserve">Ecosport 1.5L MT Trend</t>
  </si>
  <si>
    <t xml:space="preserve">Escape XLS 2.3L 4x2</t>
  </si>
  <si>
    <t xml:space="preserve">Escape XLT 2.3L 4x4</t>
  </si>
  <si>
    <t xml:space="preserve">Escape XLT 3.0</t>
  </si>
  <si>
    <t xml:space="preserve">Everest 4x2</t>
  </si>
  <si>
    <t xml:space="preserve">Everest 4x2 AT</t>
  </si>
  <si>
    <t xml:space="preserve">Everest 4x2 MT</t>
  </si>
  <si>
    <t xml:space="preserve">Everest 4x4 MT</t>
  </si>
  <si>
    <t xml:space="preserve">Fiesta 1.0 AT Sport</t>
  </si>
  <si>
    <t xml:space="preserve">Fiesta 1.5 AT Titanium</t>
  </si>
  <si>
    <t xml:space="preserve">Fiesta 1.5L Sport</t>
  </si>
  <si>
    <t xml:space="preserve">Fiesta 4D Trend</t>
  </si>
  <si>
    <t xml:space="preserve">Fiesta 5D Trend</t>
  </si>
  <si>
    <t xml:space="preserve">Focus 1.6L Ambiente</t>
  </si>
  <si>
    <t xml:space="preserve">Focus 1.6L Trend</t>
  </si>
  <si>
    <t xml:space="preserve">Focus 1.8 Hatchback</t>
  </si>
  <si>
    <t xml:space="preserve">Focus 1.8 Sedan</t>
  </si>
  <si>
    <t xml:space="preserve">Focus 2.0 L SportS/ Eco</t>
  </si>
  <si>
    <t xml:space="preserve">Focus 2.0 L/AT Titanium</t>
  </si>
  <si>
    <t xml:space="preserve">Mondeo 2.3 L AT</t>
  </si>
  <si>
    <t xml:space="preserve">Ranger Wildtrack 2.2</t>
  </si>
  <si>
    <t xml:space="preserve">Ranger Wildtrack 3.2</t>
  </si>
  <si>
    <t xml:space="preserve">Ranger XL 2.2 4x4 Chasis</t>
  </si>
  <si>
    <t xml:space="preserve">Ranger XL 2.2 4x4 MT</t>
  </si>
  <si>
    <t xml:space="preserve">Ranger XLS 2.2 AT</t>
  </si>
  <si>
    <t xml:space="preserve">Ranger XLS 2.2 MT</t>
  </si>
  <si>
    <t xml:space="preserve">Ranger XLT 2.2 4x2</t>
  </si>
  <si>
    <t xml:space="preserve">Ranger XLT 2.2 4x4</t>
  </si>
  <si>
    <t xml:space="preserve">Transit Luxury</t>
  </si>
  <si>
    <t xml:space="preserve">Transit Standard</t>
  </si>
  <si>
    <t xml:space="preserve">HONDA</t>
  </si>
  <si>
    <t xml:space="preserve">Accord 2.4L</t>
  </si>
  <si>
    <t xml:space="preserve">Accord 3.5L AT V6</t>
  </si>
  <si>
    <t xml:space="preserve">City 1.5 AT</t>
  </si>
  <si>
    <t xml:space="preserve">City 1.5 MT</t>
  </si>
  <si>
    <t xml:space="preserve">Civic 1.8 AT</t>
  </si>
  <si>
    <t xml:space="preserve">Civic 1.8 MT</t>
  </si>
  <si>
    <t xml:space="preserve">Civic 2.0 AT</t>
  </si>
  <si>
    <t xml:space="preserve">Civic Modulo 1.8 AT</t>
  </si>
  <si>
    <t xml:space="preserve">Civic Modulo 2.0 AT</t>
  </si>
  <si>
    <t xml:space="preserve">CRV 2.0</t>
  </si>
  <si>
    <t xml:space="preserve">CRV 2.4 AT</t>
  </si>
  <si>
    <t xml:space="preserve">Accent Hatchback</t>
  </si>
  <si>
    <t xml:space="preserve">Accent Sedan 1.4 AT</t>
  </si>
  <si>
    <t xml:space="preserve">Accent Sedan 1.4 MT</t>
  </si>
  <si>
    <t xml:space="preserve">avante 1.6 AT</t>
  </si>
  <si>
    <t xml:space="preserve">avante 1.6 MT</t>
  </si>
  <si>
    <t xml:space="preserve">avante 2.0 AT</t>
  </si>
  <si>
    <t xml:space="preserve">Creta Máy dầu</t>
  </si>
  <si>
    <t xml:space="preserve">Creta Máy xăng</t>
  </si>
  <si>
    <t xml:space="preserve">Elantra 1.6 AT</t>
  </si>
  <si>
    <t xml:space="preserve">Elantra 1.6 MT</t>
  </si>
  <si>
    <t xml:space="preserve">Elantra 1.8 AT</t>
  </si>
  <si>
    <t xml:space="preserve">Elantra 1.8 MT</t>
  </si>
  <si>
    <t xml:space="preserve">Eon 1.0 MT</t>
  </si>
  <si>
    <t xml:space="preserve">Genesis Coupe</t>
  </si>
  <si>
    <t xml:space="preserve">i10 1.0 AT / grand - Hatchback</t>
  </si>
  <si>
    <t xml:space="preserve">i10 1.0 MT / grand - Base</t>
  </si>
  <si>
    <t xml:space="preserve">i10 1.0 MT / grand - Hatchback</t>
  </si>
  <si>
    <t xml:space="preserve">i10 1.2 AT / grand - Hatchback</t>
  </si>
  <si>
    <t xml:space="preserve">i10 1.2 AT / grand - Sedan</t>
  </si>
  <si>
    <t xml:space="preserve">i10 1.2 MT / grand - Hatchback</t>
  </si>
  <si>
    <t xml:space="preserve">i10 1.2 MT / grand - Sedan</t>
  </si>
  <si>
    <t xml:space="preserve">i10 1.2 MT Hatchback / grand - Base</t>
  </si>
  <si>
    <t xml:space="preserve">i10 1.2 MT Sedan / grand - Base</t>
  </si>
  <si>
    <t xml:space="preserve">i20</t>
  </si>
  <si>
    <t xml:space="preserve">i20 active</t>
  </si>
  <si>
    <t xml:space="preserve">i30</t>
  </si>
  <si>
    <t xml:space="preserve">Santafe Máy dầu , 2 cầu, 7 chỗ</t>
  </si>
  <si>
    <t xml:space="preserve">Santafe Máy dầu, 1 cầu, 5 chỗ</t>
  </si>
  <si>
    <t xml:space="preserve">Santafe Máy dầu, 1 cầu, 7 chỗ</t>
  </si>
  <si>
    <t xml:space="preserve">Santafe Máy xăng, 1 cầu, 5 chỗ</t>
  </si>
  <si>
    <t xml:space="preserve">Santafe Máy xăng, 1 cầu, 7 chỗ</t>
  </si>
  <si>
    <t xml:space="preserve">Santafe Máy xăng, 2 cầu, 7 chỗ</t>
  </si>
  <si>
    <t xml:space="preserve">SOLATI 2.5</t>
  </si>
  <si>
    <t xml:space="preserve">Sonata</t>
  </si>
  <si>
    <t xml:space="preserve">Starex 3 chỗ</t>
  </si>
  <si>
    <t xml:space="preserve">Starex 6 chỗ, máy dầu</t>
  </si>
  <si>
    <t xml:space="preserve">Starex 6 chỗ, máy xăng</t>
  </si>
  <si>
    <t xml:space="preserve">Starex 9 chỗ, máy dầu</t>
  </si>
  <si>
    <t xml:space="preserve">Starex 9 chỗ, máy xăng</t>
  </si>
  <si>
    <t xml:space="preserve">Starex cứu thương Máy dầu</t>
  </si>
  <si>
    <t xml:space="preserve">Starex cứu thương Máy xăng</t>
  </si>
  <si>
    <t xml:space="preserve">Tucson 2.0</t>
  </si>
  <si>
    <t xml:space="preserve">Tucson 2.0 Special</t>
  </si>
  <si>
    <t xml:space="preserve">Tucson 2.4</t>
  </si>
  <si>
    <t xml:space="preserve">Veloster</t>
  </si>
  <si>
    <t xml:space="preserve">ISUZU</t>
  </si>
  <si>
    <t xml:space="preserve">D Max Gold AT</t>
  </si>
  <si>
    <t xml:space="preserve">D Max LS AT 2 WD</t>
  </si>
  <si>
    <t xml:space="preserve">D Max LS AT 4 WD</t>
  </si>
  <si>
    <t xml:space="preserve">D Max LS MT 2 WD</t>
  </si>
  <si>
    <t xml:space="preserve">D Max LS MT 4 WD</t>
  </si>
  <si>
    <t xml:space="preserve">D Max S MT 4WD</t>
  </si>
  <si>
    <t xml:space="preserve">KIA</t>
  </si>
  <si>
    <t xml:space="preserve">Carens 1.6</t>
  </si>
  <si>
    <t xml:space="preserve">Carens 2.0 EX/SX AT</t>
  </si>
  <si>
    <t xml:space="preserve">Carens 2.0 EX/SX MT</t>
  </si>
  <si>
    <t xml:space="preserve">Cerato Hatchback</t>
  </si>
  <si>
    <t xml:space="preserve">Cerato Koup</t>
  </si>
  <si>
    <t xml:space="preserve">Cerato Sedan</t>
  </si>
  <si>
    <t xml:space="preserve">Forte Nhập khẩu, số sàn</t>
  </si>
  <si>
    <t xml:space="preserve">Forte Nhập khẩu, tự động</t>
  </si>
  <si>
    <t xml:space="preserve">Forte Trong nước, số sàn</t>
  </si>
  <si>
    <t xml:space="preserve">Forte Trong nước, tự động</t>
  </si>
  <si>
    <t xml:space="preserve">K3 1.6 AT</t>
  </si>
  <si>
    <t xml:space="preserve">K3 1.6 EXAT</t>
  </si>
  <si>
    <t xml:space="preserve">K3 1.6 MT</t>
  </si>
  <si>
    <t xml:space="preserve">K3 2.0 AT</t>
  </si>
  <si>
    <t xml:space="preserve">K5 Optima</t>
  </si>
  <si>
    <t xml:space="preserve">K7 Cadenza</t>
  </si>
  <si>
    <t xml:space="preserve">Morning EX/LX AT</t>
  </si>
  <si>
    <t xml:space="preserve">Morning EX/LX MT</t>
  </si>
  <si>
    <t xml:space="preserve">Morning Nhập khẩu AT</t>
  </si>
  <si>
    <t xml:space="preserve">Morning Nhập khẩu MT</t>
  </si>
  <si>
    <t xml:space="preserve">Morning S/Si/SX AT</t>
  </si>
  <si>
    <t xml:space="preserve">Morning S/Si/SX MT</t>
  </si>
  <si>
    <t xml:space="preserve">Morning Van</t>
  </si>
  <si>
    <t xml:space="preserve">New Sportage</t>
  </si>
  <si>
    <t xml:space="preserve">Rio 1.4 AT Hatchback</t>
  </si>
  <si>
    <t xml:space="preserve">Rio 1.4 AT Sedan</t>
  </si>
  <si>
    <t xml:space="preserve">Rondo D AT 1.7</t>
  </si>
  <si>
    <t xml:space="preserve">Rondo D MT 1.7</t>
  </si>
  <si>
    <t xml:space="preserve">Rondo G AT</t>
  </si>
  <si>
    <t xml:space="preserve">Rondo G ATH</t>
  </si>
  <si>
    <t xml:space="preserve">SEDONA</t>
  </si>
  <si>
    <t xml:space="preserve">Sorento D AT</t>
  </si>
  <si>
    <t xml:space="preserve">Sorento D MT</t>
  </si>
  <si>
    <t xml:space="preserve">Sorento G AT</t>
  </si>
  <si>
    <t xml:space="preserve">Sorento G ATH</t>
  </si>
  <si>
    <t xml:space="preserve">Soul 1.6 AT</t>
  </si>
  <si>
    <t xml:space="preserve">Soul 1.6 MT</t>
  </si>
  <si>
    <t xml:space="preserve">Soul 2.0 AT</t>
  </si>
  <si>
    <t xml:space="preserve">Sportage 2.0 GAT 2WD</t>
  </si>
  <si>
    <t xml:space="preserve">Sportage 2.0 GAT 4WD</t>
  </si>
  <si>
    <t xml:space="preserve">Sportage 2.0 GMT 4WD</t>
  </si>
  <si>
    <t xml:space="preserve">LANDROVER</t>
  </si>
  <si>
    <t xml:space="preserve">DISCOVERY SPORT</t>
  </si>
  <si>
    <t xml:space="preserve">EVOQUE TD V8 HSE 3.6L</t>
  </si>
  <si>
    <t xml:space="preserve">HSE 3.2</t>
  </si>
  <si>
    <t xml:space="preserve">LR3 HSE 4.4</t>
  </si>
  <si>
    <t xml:space="preserve">LR3 SE 4.4</t>
  </si>
  <si>
    <t xml:space="preserve">LR4 5.5</t>
  </si>
  <si>
    <t xml:space="preserve">LR4 HSE 5.0</t>
  </si>
  <si>
    <t xml:space="preserve">LR4 SUPERCHARGED 5.0</t>
  </si>
  <si>
    <t xml:space="preserve">RANGE ROVER</t>
  </si>
  <si>
    <t xml:space="preserve">RANGE ROVER EVOQUE</t>
  </si>
  <si>
    <t xml:space="preserve">RANGE ROVER SPORT</t>
  </si>
  <si>
    <t xml:space="preserve">RANGE ROVER SPORT DISCOVERY 3HSE V8 MÁY XĂNG</t>
  </si>
  <si>
    <t xml:space="preserve">RANGE ROVER SPORT FREELANDER 2GSEI6 SPORT UNTILITIES 3.2L</t>
  </si>
  <si>
    <t xml:space="preserve">RANGE ROVER SPORT HSE 5.0</t>
  </si>
  <si>
    <t xml:space="preserve">RANGE ROVER SPORT HSE V8</t>
  </si>
  <si>
    <t xml:space="preserve">RANGE ROVER SUPER CHARGED 5.0</t>
  </si>
  <si>
    <t xml:space="preserve">RANGE ROVER SUPER CHARGED V8 4.2L</t>
  </si>
  <si>
    <t xml:space="preserve">SE 3.2</t>
  </si>
  <si>
    <t xml:space="preserve">LEXUS</t>
  </si>
  <si>
    <t xml:space="preserve">ES 250 2.5 L</t>
  </si>
  <si>
    <t xml:space="preserve">ES 350 3.5 L</t>
  </si>
  <si>
    <t xml:space="preserve">GS 350 Sedan</t>
  </si>
  <si>
    <t xml:space="preserve">GX 460 SUV</t>
  </si>
  <si>
    <t xml:space="preserve">GX 470 SUV</t>
  </si>
  <si>
    <t xml:space="preserve">IS 250</t>
  </si>
  <si>
    <t xml:space="preserve">IS 350</t>
  </si>
  <si>
    <t xml:space="preserve">LS 460L Sedan</t>
  </si>
  <si>
    <t xml:space="preserve">LS 600h L Sedan</t>
  </si>
  <si>
    <t xml:space="preserve">LX 470 SUV</t>
  </si>
  <si>
    <t xml:space="preserve">LX 570 SUV</t>
  </si>
  <si>
    <t xml:space="preserve">NX Turbo</t>
  </si>
  <si>
    <t xml:space="preserve">RX 350 SUV</t>
  </si>
  <si>
    <t xml:space="preserve">RX 400h Hybrid</t>
  </si>
  <si>
    <t xml:space="preserve">RX 450h Hybrid</t>
  </si>
  <si>
    <t xml:space="preserve">MAZDA</t>
  </si>
  <si>
    <t xml:space="preserve">2 1.5 AT Hatchback</t>
  </si>
  <si>
    <t xml:space="preserve">2 1.5 AT Sedan</t>
  </si>
  <si>
    <t xml:space="preserve">2 1.5 MT</t>
  </si>
  <si>
    <t xml:space="preserve">2s 1.5 AT Hatchback</t>
  </si>
  <si>
    <t xml:space="preserve">2s 1.5 AT Sedan</t>
  </si>
  <si>
    <t xml:space="preserve">2s 1.5 MT</t>
  </si>
  <si>
    <t xml:space="preserve">3 2.0</t>
  </si>
  <si>
    <t xml:space="preserve">3 AT Hatchback</t>
  </si>
  <si>
    <t xml:space="preserve">3 AT Sedan (Nhập khẩu)</t>
  </si>
  <si>
    <t xml:space="preserve">3 AT Sedan (Việt Nam)</t>
  </si>
  <si>
    <t xml:space="preserve">3 MT Sedan (Nhập khẩu)</t>
  </si>
  <si>
    <t xml:space="preserve">3 MT Sedan (Việt Nam)</t>
  </si>
  <si>
    <t xml:space="preserve">3S 2.0</t>
  </si>
  <si>
    <t xml:space="preserve">3S AT Hatchback</t>
  </si>
  <si>
    <t xml:space="preserve">3S AT Sedan (Nhập khẩu)</t>
  </si>
  <si>
    <t xml:space="preserve">3S AT Sedan (Việt Nam)</t>
  </si>
  <si>
    <t xml:space="preserve">3S MT Sedan (Nhập khẩu)</t>
  </si>
  <si>
    <t xml:space="preserve">3S MT Sedan (Việt Nam)</t>
  </si>
  <si>
    <t xml:space="preserve">6 2.0 AT</t>
  </si>
  <si>
    <t xml:space="preserve">6 2.5 AT</t>
  </si>
  <si>
    <t xml:space="preserve">BT50 2.2 2WD</t>
  </si>
  <si>
    <t xml:space="preserve">BT50 2.2 4WD</t>
  </si>
  <si>
    <t xml:space="preserve">BT50 3.2 4WD</t>
  </si>
  <si>
    <t xml:space="preserve">CX-5 2.0 2WD</t>
  </si>
  <si>
    <t xml:space="preserve">CX-5 2.0 4WD</t>
  </si>
  <si>
    <t xml:space="preserve">CX-9 3.7</t>
  </si>
  <si>
    <t xml:space="preserve">MERCEDES-BENZ</t>
  </si>
  <si>
    <t xml:space="preserve">A 200</t>
  </si>
  <si>
    <t xml:space="preserve">A 250 AMG</t>
  </si>
  <si>
    <t xml:space="preserve">A 45 AMG</t>
  </si>
  <si>
    <t xml:space="preserve">C 200</t>
  </si>
  <si>
    <t xml:space="preserve">C 250</t>
  </si>
  <si>
    <t xml:space="preserve">C 280</t>
  </si>
  <si>
    <t xml:space="preserve">C 300</t>
  </si>
  <si>
    <t xml:space="preserve">C 300 AMG</t>
  </si>
  <si>
    <t xml:space="preserve">C180</t>
  </si>
  <si>
    <t xml:space="preserve">CLA 200</t>
  </si>
  <si>
    <t xml:space="preserve">CLA 250 4Matic</t>
  </si>
  <si>
    <t xml:space="preserve">CLA 45 AMG 4Matic</t>
  </si>
  <si>
    <t xml:space="preserve">E 200</t>
  </si>
  <si>
    <t xml:space="preserve">E 250</t>
  </si>
  <si>
    <t xml:space="preserve">E 250 AMG</t>
  </si>
  <si>
    <t xml:space="preserve">E 280</t>
  </si>
  <si>
    <t xml:space="preserve">E 300</t>
  </si>
  <si>
    <t xml:space="preserve">E 300 AMG</t>
  </si>
  <si>
    <t xml:space="preserve">E 400</t>
  </si>
  <si>
    <t xml:space="preserve">E 400 AMG</t>
  </si>
  <si>
    <t xml:space="preserve">GLA 200</t>
  </si>
  <si>
    <t xml:space="preserve">GLA 250 4MATIC</t>
  </si>
  <si>
    <t xml:space="preserve">GLA 45 4MATIC</t>
  </si>
  <si>
    <t xml:space="preserve">GLA 45 AMG Edition 1</t>
  </si>
  <si>
    <t xml:space="preserve">S 400L</t>
  </si>
  <si>
    <t xml:space="preserve">S 500</t>
  </si>
  <si>
    <t xml:space="preserve">S 500 4 Matic</t>
  </si>
  <si>
    <t xml:space="preserve">S 63</t>
  </si>
  <si>
    <t xml:space="preserve">Sprinter 311</t>
  </si>
  <si>
    <t xml:space="preserve">Sprinter 313</t>
  </si>
  <si>
    <t xml:space="preserve">MINICOOPER</t>
  </si>
  <si>
    <t xml:space="preserve">CLUBMAN BASE 1.6</t>
  </si>
  <si>
    <t xml:space="preserve">CLUBMAN S 1.6</t>
  </si>
  <si>
    <t xml:space="preserve">CONVERTIBLE 1.6</t>
  </si>
  <si>
    <t xml:space="preserve">CONVERTIBLE BASE 1.6</t>
  </si>
  <si>
    <t xml:space="preserve">CONVERTIBLE S 1.6</t>
  </si>
  <si>
    <t xml:space="preserve">HARDTOP BASE 1.6</t>
  </si>
  <si>
    <t xml:space="preserve">HARDTOP S 1.6</t>
  </si>
  <si>
    <t xml:space="preserve">HT 1.6</t>
  </si>
  <si>
    <t xml:space="preserve">S 1.6_1</t>
  </si>
  <si>
    <t xml:space="preserve">S 1.6_2</t>
  </si>
  <si>
    <t xml:space="preserve">MITSUBISHI</t>
  </si>
  <si>
    <t xml:space="preserve">Attrage 1.2 CVT</t>
  </si>
  <si>
    <t xml:space="preserve">Attrage 1.2 MT</t>
  </si>
  <si>
    <t xml:space="preserve">Attrage MT STD</t>
  </si>
  <si>
    <t xml:space="preserve">Grandis Bản thường</t>
  </si>
  <si>
    <t xml:space="preserve">Grandis Limited</t>
  </si>
  <si>
    <t xml:space="preserve">Mirage 1.2 AT</t>
  </si>
  <si>
    <t xml:space="preserve">Mirage 1.2 MT</t>
  </si>
  <si>
    <t xml:space="preserve">Outlander Sport CVT</t>
  </si>
  <si>
    <t xml:space="preserve">Outlander Sport CVT Premium</t>
  </si>
  <si>
    <t xml:space="preserve">Pajero 3.0 AT</t>
  </si>
  <si>
    <t xml:space="preserve">Pajero 3.0 MT</t>
  </si>
  <si>
    <t xml:space="preserve">Pajero 3.8</t>
  </si>
  <si>
    <t xml:space="preserve">Pajero Sport D 4x2 AT</t>
  </si>
  <si>
    <t xml:space="preserve">Pajero Sport D 4x2 MT</t>
  </si>
  <si>
    <t xml:space="preserve">Pajero Sport G 4x4 AT</t>
  </si>
  <si>
    <t xml:space="preserve">Triton 4x2 AT</t>
  </si>
  <si>
    <t xml:space="preserve">Triton 4x2 MT</t>
  </si>
  <si>
    <t xml:space="preserve">Triton 4x4 AT</t>
  </si>
  <si>
    <t xml:space="preserve">Triton 4x4 MT</t>
  </si>
  <si>
    <t xml:space="preserve">Zinger GLS AT</t>
  </si>
  <si>
    <t xml:space="preserve">Zinger GLS MT</t>
  </si>
  <si>
    <t xml:space="preserve">NISSAN</t>
  </si>
  <si>
    <t xml:space="preserve">370Z 3.7 V6</t>
  </si>
  <si>
    <t xml:space="preserve">Blue Bird XE 2.0</t>
  </si>
  <si>
    <t xml:space="preserve">Blue Bird XL 2.0</t>
  </si>
  <si>
    <t xml:space="preserve">Blue Bird XV 2.0</t>
  </si>
  <si>
    <t xml:space="preserve">Grand Livina 1.8 AT</t>
  </si>
  <si>
    <t xml:space="preserve">Grand Livina 1.8 MT</t>
  </si>
  <si>
    <t xml:space="preserve">Juke 1.6 AT</t>
  </si>
  <si>
    <t xml:space="preserve">Juke 1.6 MT</t>
  </si>
  <si>
    <t xml:space="preserve">Murano 3.5 CVT 4WD</t>
  </si>
  <si>
    <t xml:space="preserve">Navara Số sàn, 1 cầu</t>
  </si>
  <si>
    <t xml:space="preserve">Navara Số sàn, 2 cầu</t>
  </si>
  <si>
    <t xml:space="preserve">Navara Số tự động, 2 cầu</t>
  </si>
  <si>
    <t xml:space="preserve">Qashqai</t>
  </si>
  <si>
    <t xml:space="preserve">Sunny 1.5 XL</t>
  </si>
  <si>
    <t xml:space="preserve">Sunny 1.5 XV</t>
  </si>
  <si>
    <t xml:space="preserve">Sunny 1.5 XV Se</t>
  </si>
  <si>
    <t xml:space="preserve">Teana 2.0</t>
  </si>
  <si>
    <t xml:space="preserve">Teana 2.5</t>
  </si>
  <si>
    <t xml:space="preserve">Teana 3.5</t>
  </si>
  <si>
    <t xml:space="preserve">Urvan</t>
  </si>
  <si>
    <t xml:space="preserve">X-trail 2.0</t>
  </si>
  <si>
    <t xml:space="preserve">X-trail 2.5</t>
  </si>
  <si>
    <t xml:space="preserve">PEUGEOT</t>
  </si>
  <si>
    <t xml:space="preserve">208</t>
  </si>
  <si>
    <t xml:space="preserve">3008</t>
  </si>
  <si>
    <t xml:space="preserve">408 Deluxe</t>
  </si>
  <si>
    <t xml:space="preserve">408 Premium</t>
  </si>
  <si>
    <t xml:space="preserve">508</t>
  </si>
  <si>
    <t xml:space="preserve">RCZ</t>
  </si>
  <si>
    <t xml:space="preserve">PORSCHE</t>
  </si>
  <si>
    <t xml:space="preserve">911 CABRIOLET 3.6</t>
  </si>
  <si>
    <t xml:space="preserve">911 CARRECA 4</t>
  </si>
  <si>
    <t xml:space="preserve">911 CARRECA 4 CABRIOLET 3.6</t>
  </si>
  <si>
    <t xml:space="preserve">911 CARRECA 4 COUPE 3.6</t>
  </si>
  <si>
    <t xml:space="preserve">911 CARRECA 4 S CABRIOLET 3.8</t>
  </si>
  <si>
    <t xml:space="preserve">911 CARRECA 4 S COUPE 3.8</t>
  </si>
  <si>
    <t xml:space="preserve">911 CARRERA</t>
  </si>
  <si>
    <t xml:space="preserve">911 CARRERA CABRIOLET</t>
  </si>
  <si>
    <t xml:space="preserve">911 CARRERA GTS</t>
  </si>
  <si>
    <t xml:space="preserve">911 CARRERA GTS CABRIOLET</t>
  </si>
  <si>
    <t xml:space="preserve">911 CARRERA S</t>
  </si>
  <si>
    <t xml:space="preserve">911 COUPE 3.6</t>
  </si>
  <si>
    <t xml:space="preserve">911 GT3</t>
  </si>
  <si>
    <t xml:space="preserve">911 GT3 RS</t>
  </si>
  <si>
    <t xml:space="preserve">PANAMERA 4</t>
  </si>
  <si>
    <t xml:space="preserve">PANAMERA 4S</t>
  </si>
  <si>
    <t xml:space="preserve">PANAMERA TURBO</t>
  </si>
  <si>
    <t xml:space="preserve">RENAULT</t>
  </si>
  <si>
    <t xml:space="preserve">FLUENCE</t>
  </si>
  <si>
    <t xml:space="preserve">KOLEOS</t>
  </si>
  <si>
    <t xml:space="preserve">LATITUDE 2.5 AT V6</t>
  </si>
  <si>
    <t xml:space="preserve">SAMSUNG</t>
  </si>
  <si>
    <t xml:space="preserve">QM5 RE25 2011</t>
  </si>
  <si>
    <t xml:space="preserve">SM3 1.6</t>
  </si>
  <si>
    <t xml:space="preserve">SUZUKI</t>
  </si>
  <si>
    <t xml:space="preserve">CELERIO AT</t>
  </si>
  <si>
    <t xml:space="preserve">CELERIO MT</t>
  </si>
  <si>
    <t xml:space="preserve">CIAZ</t>
  </si>
  <si>
    <t xml:space="preserve">SWIFT</t>
  </si>
  <si>
    <t xml:space="preserve">VITARA AT</t>
  </si>
  <si>
    <t xml:space="preserve">VITARA MT</t>
  </si>
  <si>
    <t xml:space="preserve">OLLIN 345</t>
  </si>
  <si>
    <t xml:space="preserve">TOYOTA</t>
  </si>
  <si>
    <t xml:space="preserve">Avalon 3.5 AT</t>
  </si>
  <si>
    <t xml:space="preserve">Avalon 3.5 V6 AT</t>
  </si>
  <si>
    <t xml:space="preserve">Avalon 3.5 V6 AT Limited</t>
  </si>
  <si>
    <t xml:space="preserve">Avalon XL 3.5 AT</t>
  </si>
  <si>
    <t xml:space="preserve">Camry 2.0 E Nhập khẩu</t>
  </si>
  <si>
    <t xml:space="preserve">Camry 2.0 E Trong nước</t>
  </si>
  <si>
    <t xml:space="preserve">Camry 2.4 G</t>
  </si>
  <si>
    <t xml:space="preserve">Camry 2.5 G</t>
  </si>
  <si>
    <t xml:space="preserve">Camry 2.5 Q</t>
  </si>
  <si>
    <t xml:space="preserve">Camry 3.5 Q</t>
  </si>
  <si>
    <t xml:space="preserve">Camry nhập khẩu</t>
  </si>
  <si>
    <t xml:space="preserve">Camry XLE</t>
  </si>
  <si>
    <t xml:space="preserve">Camry xuất mỹ</t>
  </si>
  <si>
    <t xml:space="preserve">Corolla Altis 1.8 CVT</t>
  </si>
  <si>
    <t xml:space="preserve">Corolla Altis 1.8 MT</t>
  </si>
  <si>
    <t xml:space="preserve">Corolla Altis 2.0 CVT</t>
  </si>
  <si>
    <t xml:space="preserve">Corolla Altis RS 2.0</t>
  </si>
  <si>
    <t xml:space="preserve">Corolla XLI 1.6</t>
  </si>
  <si>
    <t xml:space="preserve">Fortuner G</t>
  </si>
  <si>
    <t xml:space="preserve">Fortuner V 4x2</t>
  </si>
  <si>
    <t xml:space="preserve">Fortuner V 4x4</t>
  </si>
  <si>
    <t xml:space="preserve">Fortuner X</t>
  </si>
  <si>
    <t xml:space="preserve">Hiace Máy dầu</t>
  </si>
  <si>
    <t xml:space="preserve">Hiace Máy xăng</t>
  </si>
  <si>
    <t xml:space="preserve">Highlander 2.7 AT</t>
  </si>
  <si>
    <t xml:space="preserve">Highlander 3.5 AT</t>
  </si>
  <si>
    <t xml:space="preserve">Hilux E</t>
  </si>
  <si>
    <t xml:space="preserve">Hilux G</t>
  </si>
  <si>
    <t xml:space="preserve">Hilux Q</t>
  </si>
  <si>
    <t xml:space="preserve">Innova E</t>
  </si>
  <si>
    <t xml:space="preserve">Innova G</t>
  </si>
  <si>
    <t xml:space="preserve">Innova GSR</t>
  </si>
  <si>
    <t xml:space="preserve">Innova V</t>
  </si>
  <si>
    <t xml:space="preserve">Land Cruiser Prado TXL/XL</t>
  </si>
  <si>
    <t xml:space="preserve">Land Cruiser VX</t>
  </si>
  <si>
    <t xml:space="preserve">Rav4 2.5 AT</t>
  </si>
  <si>
    <t xml:space="preserve">Rav4 2.5 AT Limited</t>
  </si>
  <si>
    <t xml:space="preserve">Sienna Limited 3.5 AT</t>
  </si>
  <si>
    <t xml:space="preserve">Vios 1.5 E</t>
  </si>
  <si>
    <t xml:space="preserve">Vios 1.5 G</t>
  </si>
  <si>
    <t xml:space="preserve">Vios J</t>
  </si>
  <si>
    <t xml:space="preserve">WIGO AT</t>
  </si>
  <si>
    <t xml:space="preserve">WIGO MT</t>
  </si>
  <si>
    <t xml:space="preserve">Yaris 1.3 Hatchback</t>
  </si>
  <si>
    <t xml:space="preserve">Yaris 1.3 Sedan</t>
  </si>
  <si>
    <t xml:space="preserve">Yaris 1.5 Hatchback</t>
  </si>
  <si>
    <t xml:space="preserve">Yaris 1.5 RS</t>
  </si>
  <si>
    <t xml:space="preserve">Yaris E 1.5</t>
  </si>
  <si>
    <t xml:space="preserve">Yaris G 1.5</t>
  </si>
  <si>
    <t xml:space="preserve">VINFAST</t>
  </si>
  <si>
    <t xml:space="preserve">Fadil 1.4L Base</t>
  </si>
  <si>
    <t xml:space="preserve">Fadil 1.4L Plus</t>
  </si>
  <si>
    <t xml:space="preserve">Lux A2.0 Base</t>
  </si>
  <si>
    <t xml:space="preserve">Lux A2.0 Plus</t>
  </si>
  <si>
    <t xml:space="preserve">Lux A2.0 Premium</t>
  </si>
  <si>
    <t xml:space="preserve">Lux SA2.0 Base</t>
  </si>
  <si>
    <t xml:space="preserve">Lux SA2.0 Plus</t>
  </si>
  <si>
    <t xml:space="preserve">Lux SA2.0 Premium</t>
  </si>
  <si>
    <t xml:space="preserve">VOLKSWAGEN</t>
  </si>
  <si>
    <t xml:space="preserve">CC DYNAMISCH</t>
  </si>
  <si>
    <t xml:space="preserve">CC LUXURIOS PACKAGE</t>
  </si>
  <si>
    <t xml:space="preserve">CC STANDARD</t>
  </si>
  <si>
    <t xml:space="preserve">EOS KOMFORT 2.0</t>
  </si>
  <si>
    <t xml:space="preserve">EOS LUX 2.0</t>
  </si>
  <si>
    <t xml:space="preserve">EOS TURBO 2.0</t>
  </si>
  <si>
    <t xml:space="preserve">EOS VR6 3.2</t>
  </si>
  <si>
    <t xml:space="preserve">GLI 2.0T</t>
  </si>
  <si>
    <t xml:space="preserve">GLI 2.0T PZEV</t>
  </si>
  <si>
    <t xml:space="preserve">NEW BEETLE 1.6</t>
  </si>
  <si>
    <t xml:space="preserve">NEW BEETLE 2.0</t>
  </si>
  <si>
    <t xml:space="preserve">SCIROCCO 1.4 TSI 1.4</t>
  </si>
  <si>
    <t xml:space="preserve">SCIROCCO GT 2 2.0</t>
  </si>
  <si>
    <t xml:space="preserve">SCIROCCO GT 2.0</t>
  </si>
  <si>
    <t xml:space="preserve">TIGUAN CC DYNAMISCH</t>
  </si>
  <si>
    <t xml:space="preserve">TIGUAN PANORAMISH</t>
  </si>
  <si>
    <t xml:space="preserve">TIGUAN SPORT PACKAGE 2.0</t>
  </si>
  <si>
    <t xml:space="preserve">TIGUAN STANDARD 2.0</t>
  </si>
  <si>
    <t xml:space="preserve">MĐSD</t>
  </si>
  <si>
    <t xml:space="preserve">Nhóm Xe</t>
  </si>
  <si>
    <t xml:space="preserve">Kinh doanh</t>
  </si>
  <si>
    <t xml:space="preserve">Nhóm xe chở người</t>
  </si>
  <si>
    <t xml:space="preserve">Nhóm xe chở hàng</t>
  </si>
  <si>
    <t xml:space="preserve">Không kinh doanh</t>
  </si>
  <si>
    <t xml:space="preserve">Xe vừa chở người vừa chở hàng</t>
  </si>
  <si>
    <t xml:space="preserve">Xe chở hàng</t>
  </si>
  <si>
    <t xml:space="preserve">Lux A2.0 Base</t>
  </si>
  <si>
    <t xml:space="preserve">Lux A2.0 Premium</t>
  </si>
  <si>
    <t xml:space="preserve">Loại Xe</t>
  </si>
  <si>
    <t xml:space="preserve">Số Chỗ</t>
  </si>
  <si>
    <t xml:space="preserve">Trọng Tải</t>
  </si>
  <si>
    <t xml:space="preserve">Nhom-Loại xe</t>
  </si>
  <si>
    <t xml:space="preserve">Xe cho thuê tự lái</t>
  </si>
  <si>
    <t xml:space="preserve">8</t>
  </si>
  <si>
    <t xml:space="preserve">0</t>
  </si>
  <si>
    <t xml:space="preserve">Xe chở người Xe cho thuê tự lái</t>
  </si>
  <si>
    <t xml:space="preserve">Xe hoạt động trong vùng khai thác khoáng sản</t>
  </si>
  <si>
    <t xml:space="preserve">Xe chở người Xe hoạt động trong vùng khai thác khoáng sản</t>
  </si>
  <si>
    <t xml:space="preserve">Xe không kinh doanh trên 08 chỗ</t>
  </si>
  <si>
    <t xml:space="preserve">Xe chở người Xe không kinh doanh trên 08 chỗ</t>
  </si>
  <si>
    <t xml:space="preserve">Xe kinh doanh chở người đến 08 chỗ</t>
  </si>
  <si>
    <t xml:space="preserve">Xe chở người Xe kinh doanh chở người đến 08 chỗ</t>
  </si>
  <si>
    <t xml:space="preserve">Xe taxi công nghệ</t>
  </si>
  <si>
    <t xml:space="preserve">Xe chở người Xe taxi công nghệ</t>
  </si>
  <si>
    <t xml:space="preserve">Xe taxi truyền thống</t>
  </si>
  <si>
    <t xml:space="preserve">Xe chở người Xe taxi truyền thống</t>
  </si>
  <si>
    <t xml:space="preserve">Xe tập lái</t>
  </si>
  <si>
    <t xml:space="preserve">Xe chở người Xe tập lái</t>
  </si>
  <si>
    <t xml:space="preserve">Xe hoạt động trong nội cảng, khu công nghiệp, sân bay</t>
  </si>
  <si>
    <t xml:space="preserve">Xe chở người Xe hoạt động trong nội cảng, khu công nghiệp, sân bay</t>
  </si>
  <si>
    <t xml:space="preserve">Xe không kinh doanh đến 08 chỗ</t>
  </si>
  <si>
    <t xml:space="preserve">Xe chở người Xe không kinh doanh đến 08 chỗ</t>
  </si>
  <si>
    <t xml:space="preserve">Xe cứu thương</t>
  </si>
  <si>
    <t xml:space="preserve">3</t>
  </si>
  <si>
    <t xml:space="preserve">Xe chở hàng Xe cứu thương</t>
  </si>
  <si>
    <t xml:space="preserve">Xe chở tiền</t>
  </si>
  <si>
    <t xml:space="preserve">Xe chở hàng Xe chở tiền</t>
  </si>
  <si>
    <t xml:space="preserve">Xe bán tải (pickup, minivan)</t>
  </si>
  <si>
    <t xml:space="preserve">5</t>
  </si>
  <si>
    <t xml:space="preserve">Xe vừa chở người vừa chở hàng Xe bán tải (pickup, minivan)</t>
  </si>
  <si>
    <t xml:space="preserve">Xe vừa chở người vừa chở hàng Xe hoạt động trong nội cảng, khu công nghiệp, sân bay</t>
  </si>
  <si>
    <t xml:space="preserve">Xe vừa chở người vừa chở hàng Xe hoạt động trong vùng khai thác khoáng sản</t>
  </si>
  <si>
    <t xml:space="preserve">Xe bus</t>
  </si>
  <si>
    <t xml:space="preserve">16</t>
  </si>
  <si>
    <t xml:space="preserve">Xe chở người Xe bus</t>
  </si>
  <si>
    <t xml:space="preserve">Xe kinh doanh chở người còn lại</t>
  </si>
  <si>
    <t xml:space="preserve">Xe chở người Xe kinh doanh chở người còn lại</t>
  </si>
  <si>
    <t xml:space="preserve">Xe kinh doanh vận tải hành khách liên tỉnh, Xe giường nằm</t>
  </si>
  <si>
    <t xml:space="preserve">Xe chở người Xe kinh doanh vận tải hành khách liên tỉnh, Xe giường nằm</t>
  </si>
  <si>
    <t xml:space="preserve">Rơ mooc thông thường</t>
  </si>
  <si>
    <t xml:space="preserve">15</t>
  </si>
  <si>
    <t xml:space="preserve">Xe chở hàng Rơ mooc thông thường</t>
  </si>
  <si>
    <t xml:space="preserve">Rơ mooc tự đổ</t>
  </si>
  <si>
    <t xml:space="preserve">Xe chở hàng Rơ mooc tự đổ</t>
  </si>
  <si>
    <t xml:space="preserve">Xe chuyên dùng còn lại</t>
  </si>
  <si>
    <t xml:space="preserve">Xe chở hàng Xe chuyên dùng còn lại</t>
  </si>
  <si>
    <t xml:space="preserve">Xe đầu kéo</t>
  </si>
  <si>
    <t xml:space="preserve">Xe chở hàng Xe đầu kéo</t>
  </si>
  <si>
    <t xml:space="preserve">Xe đông lạnh</t>
  </si>
  <si>
    <t xml:space="preserve">Xe chở hàng Xe đông lạnh</t>
  </si>
  <si>
    <t xml:space="preserve">Xe chở hàng Xe hoạt động trong nội cảng, khu công nghiệp, sân bay</t>
  </si>
  <si>
    <t xml:space="preserve">Xe chở hàng Xe hoạt động trong vùng khai thác khoáng sản</t>
  </si>
  <si>
    <t xml:space="preserve">Xe tải</t>
  </si>
  <si>
    <t xml:space="preserve">Xe chở hàng Xe tải</t>
  </si>
  <si>
    <t xml:space="preserve">Xe chở hàng Xe tập lái</t>
  </si>
  <si>
    <t xml:space="preserve">Amount</t>
  </si>
  <si>
    <t xml:space="preserve">Duration</t>
  </si>
  <si>
    <t xml:space="preserve">Số chỗ</t>
  </si>
  <si>
    <t xml:space="preserve">Nơi sản xuất</t>
  </si>
  <si>
    <t xml:space="preserve">Dòng xe</t>
  </si>
  <si>
    <t xml:space="preserve">Made in</t>
  </si>
  <si>
    <t xml:space="preserve">Gía trị xe điều chỉnh</t>
  </si>
  <si>
    <t xml:space="preserve">Số tiền bảo hiểm</t>
  </si>
  <si>
    <t xml:space="preserve">Năm sản xuất</t>
  </si>
  <si>
    <t xml:space="preserve">Đăng ký lần đầu</t>
  </si>
  <si>
    <t xml:space="preserve">Ngày cấp đơn</t>
  </si>
  <si>
    <t xml:space="preserve">Ngày hiệu lực</t>
  </si>
  <si>
    <t xml:space="preserve">Ngày hết hạn</t>
  </si>
  <si>
    <t xml:space="preserve">BS01</t>
  </si>
  <si>
    <t xml:space="preserve">BS02</t>
  </si>
  <si>
    <t xml:space="preserve">BS03</t>
  </si>
  <si>
    <t xml:space="preserve">BS04a</t>
  </si>
  <si>
    <t xml:space="preserve">BS05</t>
  </si>
  <si>
    <t xml:space="preserve">BS06</t>
  </si>
  <si>
    <t xml:space="preserve">BS07</t>
  </si>
  <si>
    <t xml:space="preserve">BS08</t>
  </si>
  <si>
    <t xml:space="preserve">BS09</t>
  </si>
  <si>
    <t xml:space="preserve">BS10</t>
  </si>
  <si>
    <t xml:space="preserve">1 year period</t>
  </si>
  <si>
    <t xml:space="preserve">Tuổi xe (tháng)</t>
  </si>
  <si>
    <t xml:space="preserve">Range tuổi xe</t>
  </si>
  <si>
    <t xml:space="preserve">TLP cơ bản</t>
  </si>
  <si>
    <t xml:space="preserve">Bổ sung 01</t>
  </si>
  <si>
    <t xml:space="preserve">Bổ sung 02</t>
  </si>
  <si>
    <t xml:space="preserve">Bổ sung 03</t>
  </si>
  <si>
    <t xml:space="preserve">Bổ sung 04a</t>
  </si>
  <si>
    <t xml:space="preserve">Bổ sung 05</t>
  </si>
  <si>
    <t xml:space="preserve">Bổ sung 06</t>
  </si>
  <si>
    <t xml:space="preserve">Bổ sung 07</t>
  </si>
  <si>
    <t xml:space="preserve">Bổ sung 08</t>
  </si>
  <si>
    <t xml:space="preserve">Bổ sung 09</t>
  </si>
  <si>
    <t xml:space="preserve">Bổ sung 10</t>
  </si>
  <si>
    <t xml:space="preserve">Period rate</t>
  </si>
  <si>
    <t xml:space="preserve">Phí final before tariff check</t>
  </si>
  <si>
    <t xml:space="preserve">RESULT</t>
  </si>
  <si>
    <t xml:space="preserve">&lt;400tr</t>
  </si>
  <si>
    <t xml:space="preserve">Dưới 3 năm</t>
  </si>
  <si>
    <t xml:space="preserve">Trong nước</t>
  </si>
  <si>
    <t xml:space="preserve">SPECIAL</t>
  </si>
  <si>
    <t xml:space="preserve">VIETNAM</t>
  </si>
  <si>
    <t xml:space="preserve">Y</t>
  </si>
  <si>
    <t xml:space="preserve">NA</t>
  </si>
  <si>
    <t xml:space="preserve">NOT RUN YET</t>
  </si>
  <si>
    <t xml:space="preserve">Từ 3 năm đến dưới 6 năm</t>
  </si>
  <si>
    <t xml:space="preserve">Từ 6 năm đến dưới 10 năm</t>
  </si>
  <si>
    <t xml:space="preserve">Từ 10 năm trở lên</t>
  </si>
  <si>
    <t xml:space="preserve">Từ 15 năm trở lên</t>
  </si>
  <si>
    <t xml:space="preserve">400tr</t>
  </si>
  <si>
    <t xml:space="preserve">&gt;400tr</t>
  </si>
  <si>
    <t xml:space="preserve">TRACTOR</t>
  </si>
  <si>
    <t xml:space="preserve">SEDAN</t>
  </si>
  <si>
    <t xml:space="preserve">GERMANY</t>
  </si>
  <si>
    <t xml:space="preserve">BUS</t>
  </si>
  <si>
    <t xml:space="preserve">FAILED</t>
  </si>
  <si>
    <t xml:space="preserve">PICKUP</t>
  </si>
  <si>
    <t xml:space="preserve">Inputted Số Chỗ</t>
  </si>
  <si>
    <t xml:space="preserve">Inputted Trọng Tải</t>
  </si>
  <si>
    <t xml:space="preserve">Day period</t>
  </si>
  <si>
    <t xml:space="preserve">Phí (Chưa VAT)</t>
  </si>
  <si>
    <t xml:space="preserve">Phí final</t>
  </si>
  <si>
    <t xml:space="preserve">Passed/Failed</t>
  </si>
  <si>
    <t xml:space="preserve">All</t>
  </si>
  <si>
    <t xml:space="preserve">{value}&lt;3</t>
  </si>
  <si>
    <t xml:space="preserve">{value}&gt;=3&amp;&amp;{value}&lt;=8</t>
  </si>
  <si>
    <t xml:space="preserve">{value}&gt;=9&amp;&amp;{value}&lt;=15</t>
  </si>
  <si>
    <t xml:space="preserve">{value}&gt;15</t>
  </si>
  <si>
    <t xml:space="preserve">K</t>
  </si>
  <si>
    <t xml:space="preserve">{value}&lt;6</t>
  </si>
  <si>
    <t xml:space="preserve">{value}&gt;=6&amp;&amp;{value}&lt;=8</t>
  </si>
  <si>
    <t xml:space="preserve">{value}&gt;=9&amp;&amp;{value}&lt;=11</t>
  </si>
  <si>
    <t xml:space="preserve">{value}&gt;=12&amp;&amp;{value}&lt;=24</t>
  </si>
  <si>
    <t xml:space="preserve">{value}&gt;24</t>
  </si>
  <si>
    <t xml:space="preserve">C</t>
  </si>
  <si>
    <t xml:space="preserve">{value}&gt;25</t>
  </si>
  <si>
    <t xml:space="preserve">{value}&gt;=6&amp;&amp;{value}&lt;=11</t>
  </si>
  <si>
    <t xml:space="preserve">1 Year period</t>
  </si>
  <si>
    <t xml:space="preserve">Period rate (month)</t>
  </si>
  <si>
    <t xml:space="preserve">Về người</t>
  </si>
  <si>
    <t xml:space="preserve">Về tài sản</t>
  </si>
  <si>
    <t xml:space="preserve">Về hành khách</t>
  </si>
  <si>
    <t xml:space="preserve">Final</t>
  </si>
  <si>
    <t xml:space="preserve">PASSED</t>
  </si>
  <si>
    <t xml:space="preserve">{value} &lt; 3</t>
  </si>
  <si>
    <t xml:space="preserve">{value} &gt;= 3 &amp;&amp; {value} &lt;= 8</t>
  </si>
  <si>
    <t xml:space="preserve">{value} &gt; 8 &amp;&amp; {value} &lt;= 15</t>
  </si>
  <si>
    <t xml:space="preserve">{value} &gt; 15</t>
  </si>
  <si>
    <t xml:space="preserve">{value} &lt; 6</t>
  </si>
  <si>
    <t xml:space="preserve">{value} &gt;= 6 &amp;&amp; {value} &lt;= 8</t>
  </si>
  <si>
    <t xml:space="preserve">{value} &gt; 8 &amp;&amp; {value} &lt;= 11</t>
  </si>
  <si>
    <t xml:space="preserve">{value} &gt; 11 &amp;&amp; {value} &lt;= 24</t>
  </si>
  <si>
    <t xml:space="preserve">{value} &gt; 24</t>
  </si>
  <si>
    <t xml:space="preserve">{value} &gt;= 12 &amp;&amp; {value} &lt;= 24</t>
  </si>
  <si>
    <t xml:space="preserve">{value} &gt;= 6 &amp;&amp; {value} &lt;= 11</t>
  </si>
  <si>
    <t xml:space="preserve">6</t>
  </si>
  <si>
    <t xml:space="preserve">7</t>
  </si>
  <si>
    <t xml:space="preserve">9</t>
  </si>
  <si>
    <t xml:space="preserve">10</t>
  </si>
  <si>
    <t xml:space="preserve">11</t>
  </si>
  <si>
    <t xml:space="preserve">12</t>
  </si>
  <si>
    <t xml:space="preserve">13</t>
  </si>
  <si>
    <t xml:space="preserve">14</t>
  </si>
  <si>
    <t xml:space="preserve">17</t>
  </si>
  <si>
    <t xml:space="preserve">18</t>
  </si>
  <si>
    <t xml:space="preserve">19</t>
  </si>
  <si>
    <t xml:space="preserve">20</t>
  </si>
  <si>
    <t xml:space="preserve">21</t>
  </si>
  <si>
    <t xml:space="preserve">22</t>
  </si>
  <si>
    <t xml:space="preserve">23</t>
  </si>
  <si>
    <t xml:space="preserve">24</t>
  </si>
  <si>
    <t xml:space="preserve">25</t>
  </si>
  <si>
    <t xml:space="preserve">{value} &gt; 25</t>
  </si>
  <si>
    <t xml:space="preserve">= Tỷ lệ phí xe 25 chỗ + [0.15% x (Số chỗ - 25)]</t>
  </si>
  <si>
    <t xml:space="preserve">Bảng tỷ lệ phí VCX ô tô (Đơn vị: %/năm) - Đã bao gồm 10% VAT</t>
  </si>
  <si>
    <t xml:space="preserve">Xe</t>
  </si>
  <si>
    <t xml:space="preserve">Loại xe / Thời gian sử dụng xe ô tô</t>
  </si>
  <si>
    <t xml:space="preserve">Phí cơ bản</t>
  </si>
  <si>
    <t xml:space="preserve">Mức khấu trừ</t>
  </si>
  <si>
    <t xml:space="preserve">BS04b</t>
  </si>
  <si>
    <t xml:space="preserve">BS07
(MKT: 10% STBT, tối thiểu 1.000.000đ/vụ</t>
  </si>
  <si>
    <t xml:space="preserve">BS08
(MKT: 10% STBT, tối thiểu 3.000.000đ/vụ)</t>
  </si>
  <si>
    <t xml:space="preserve">PhÍ thuần</t>
  </si>
  <si>
    <t xml:space="preserve">Giá trị xe từ 200 triệu đến 400 triệu VNĐ</t>
  </si>
  <si>
    <t xml:space="preserve">Giá trị xe trên 400 triệu VNĐ</t>
  </si>
  <si>
    <t xml:space="preserve">Thời gian sử dụng xe</t>
  </si>
  <si>
    <t xml:space="preserve">Từ 10 năm đến dưới 15 năm</t>
  </si>
  <si>
    <t xml:space="preserve">Từ 6 năm trở lên</t>
  </si>
  <si>
    <t xml:space="preserve">Dưới 10 năm (120 tháng)</t>
  </si>
  <si>
    <t xml:space="preserve">Trên 10 năm</t>
  </si>
  <si>
    <t xml:space="preserve">Dưới 6 tháng</t>
  </si>
  <si>
    <t xml:space="preserve">Dưới 36 tháng</t>
  </si>
  <si>
    <t xml:space="preserve">Từ 36 đến dưới 72 tháng</t>
  </si>
  <si>
    <t xml:space="preserve">Từ 72 đến dưới 120 tháng</t>
  </si>
  <si>
    <t xml:space="preserve">Từ 120 tháng trở lên</t>
  </si>
  <si>
    <t xml:space="preserve">Từ 180 tháng trở lên</t>
  </si>
  <si>
    <t xml:space="preserve">Từ 120 đến dưới 180 tháng</t>
  </si>
  <si>
    <t xml:space="preserve">Từ 72 tháng trở lên</t>
  </si>
  <si>
    <t xml:space="preserve">Dòng xe sedan, hatchback có giá trị từ 2 tỷ VNĐ trở lên; dòng xe sedan, hatchback của các hãng xe do Đức sản xuất (Mercedes, BMW, Audi, Porsche, Volkswagen)</t>
  </si>
  <si>
    <t xml:space="preserve">Các dòng xe còn lại</t>
  </si>
  <si>
    <t xml:space="preserve">Dưới 15 chỗ</t>
  </si>
  <si>
    <t xml:space="preserve">15-25 chỗ</t>
  </si>
  <si>
    <t xml:space="preserve">Trên 25 chỗ</t>
  </si>
  <si>
    <t xml:space="preserve">&lt;6</t>
  </si>
  <si>
    <t xml:space="preserve">&lt;36</t>
  </si>
  <si>
    <t xml:space="preserve">36-72</t>
  </si>
  <si>
    <t xml:space="preserve">72-120</t>
  </si>
  <si>
    <t xml:space="preserve">&gt;=120</t>
  </si>
  <si>
    <t xml:space="preserve">&gt;=180</t>
  </si>
  <si>
    <t xml:space="preserve">&lt;15</t>
  </si>
  <si>
    <t xml:space="preserve">15-25</t>
  </si>
  <si>
    <t xml:space="preserve">&gt;25</t>
  </si>
  <si>
    <t xml:space="preserve">1000000 (LK)</t>
  </si>
  <si>
    <t xml:space="preserve">Xe chở người</t>
  </si>
  <si>
    <t xml:space="preserve">Xe taxi công nghệ </t>
  </si>
  <si>
    <t xml:space="preserve">KC</t>
  </si>
  <si>
    <t xml:space="preserve">Lưu ý:</t>
  </si>
  <si>
    <t xml:space="preserve">- Thời gian sử dụng xe là khoảng thời gian tính theo tháng:
+ Đối với xe sản xuất trong nước: tính từ tháng đăng ký lần đầu đến tháng tham gia bảo hiểm
+ Đối với xe nhập khẩu: tính từ tháng 01 của năm sản xuất đến tháng tham gia bảo hiểm</t>
  </si>
  <si>
    <t xml:space="preserve">- Mức khấu trừ lũy kế x đồng/vụ: áp dụng khấu trừ x đồng/vụ đối với 02 vụ đầu tiên, và tăng lũy kế thêm x đồng/vụ đối với vụ thứ 3 trở đi</t>
  </si>
  <si>
    <t xml:space="preserve">Các ĐKBS còn lại</t>
  </si>
  <si>
    <t xml:space="preserve">Đối tượng áp dụng:</t>
  </si>
  <si>
    <t xml:space="preserve">Mức trách nhiệm/năm</t>
  </si>
  <si>
    <t xml:space="preserve">Phí BH (VNĐ/năm)</t>
  </si>
  <si>
    <t xml:space="preserve">Mức khấu trừ: chi phí thuê xe 4 ngày kể từ ngày xe được đưa vào sửa chữa</t>
  </si>
  <si>
    <t xml:space="preserve">Load thêm 50% tổng phí (bao gồm phí cơ bản và các ĐKBS khác trừ BS09)</t>
  </si>
  <si>
    <t xml:space="preserve">1.5% (bao gồm vat)</t>
  </si>
  <si>
    <t xml:space="preserve">If (thời hạn bảo hiểm &lt;=15)</t>
  </si>
  <si>
    <t xml:space="preserve">Phí bs09 = 1.5%* số tiền BH * thời hạn BH/365</t>
  </si>
  <si>
    <t xml:space="preserve">else</t>
  </si>
  <si>
    <t xml:space="preserve">Phí bs09 = 1.5%* số tiền BH * 15/365</t>
  </si>
  <si>
    <t xml:space="preserve">Age</t>
  </si>
  <si>
    <t xml:space="preserve">ĐKBS</t>
  </si>
  <si>
    <t xml:space="preserve">Seats</t>
  </si>
  <si>
    <t xml:space="preserve">Phí ngắn hạn dài hạn</t>
  </si>
  <si>
    <t xml:space="preserve">FRANCE</t>
  </si>
  <si>
    <t xml:space="preserve">Result</t>
  </si>
  <si>
    <t xml:space="preserve">Options</t>
  </si>
  <si>
    <t xml:space="preserve">TLP Cơ Bản</t>
  </si>
  <si>
    <t xml:space="preserve">Nhập khẩu</t>
  </si>
  <si>
    <t xml:space="preserve">Passed</t>
  </si>
  <si>
    <t xml:space="preserve">N</t>
  </si>
  <si>
    <t xml:space="preserve">ITALY</t>
  </si>
  <si>
    <t xml:space="preserve">Failed</t>
  </si>
  <si>
    <t xml:space="preserve">JAPAN</t>
  </si>
  <si>
    <t xml:space="preserve">KOREA</t>
  </si>
  <si>
    <t xml:space="preserve">UK</t>
  </si>
  <si>
    <t xml:space="preserve">USA</t>
  </si>
</sst>
</file>

<file path=xl/styles.xml><?xml version="1.0" encoding="utf-8"?>
<styleSheet xmlns="http://schemas.openxmlformats.org/spreadsheetml/2006/main">
  <numFmts count="16">
    <numFmt numFmtId="164" formatCode="General"/>
    <numFmt numFmtId="165" formatCode="_-* #,##0.00_-;\-* #,##0.00_-;_-* \-??_-;_-@_-"/>
    <numFmt numFmtId="166" formatCode="_(* #,##0.00_);_(* \(#,##0.00\);_(* \-??_);_(@_)"/>
    <numFmt numFmtId="167" formatCode="_(* #,##0_);_(* \(#,##0\);_(* \-??_);_(@_)"/>
    <numFmt numFmtId="168" formatCode="m/d/yyyy"/>
    <numFmt numFmtId="169" formatCode="0.00%"/>
    <numFmt numFmtId="170" formatCode="0.0%"/>
    <numFmt numFmtId="171" formatCode="General"/>
    <numFmt numFmtId="172" formatCode="\ * #,##0\ ;\ * \(#,##0\);\ * \-#\ ;\ @\ "/>
    <numFmt numFmtId="173" formatCode="#,##0"/>
    <numFmt numFmtId="174" formatCode="@"/>
    <numFmt numFmtId="175" formatCode="\ * #,##0.0\ ;\ * \(#,##0.0\);\ * \-#\ ;\ @\ "/>
    <numFmt numFmtId="176" formatCode="mm/dd/yyyy"/>
    <numFmt numFmtId="177" formatCode="0%"/>
    <numFmt numFmtId="178" formatCode="_(* #,##0.0_);_(* \(#,##0.0\);_(* \-?_);_(@_)"/>
    <numFmt numFmtId="179" formatCode="#,##0_);[RED]\(#,##0\)"/>
  </numFmts>
  <fonts count="15">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1"/>
      <color rgb="FFFF0000"/>
      <name val="Calibri"/>
      <family val="2"/>
      <charset val="1"/>
    </font>
    <font>
      <sz val="11"/>
      <color rgb="FF385724"/>
      <name val="Calibri"/>
      <family val="2"/>
      <charset val="1"/>
    </font>
    <font>
      <b val="true"/>
      <sz val="11"/>
      <color rgb="FF000000"/>
      <name val="Calibri"/>
      <family val="2"/>
      <charset val="1"/>
    </font>
    <font>
      <sz val="10"/>
      <color rgb="FF067D17"/>
      <name val="JetBrains Mono"/>
      <family val="3"/>
      <charset val="1"/>
    </font>
    <font>
      <sz val="11"/>
      <name val="Calibri"/>
      <family val="2"/>
      <charset val="1"/>
    </font>
    <font>
      <sz val="10"/>
      <color rgb="FF000000"/>
      <name val="Calibri"/>
      <family val="2"/>
      <charset val="1"/>
    </font>
    <font>
      <b val="true"/>
      <sz val="10"/>
      <color rgb="FF000000"/>
      <name val="Calibri"/>
      <family val="2"/>
      <charset val="1"/>
    </font>
    <font>
      <sz val="10"/>
      <color rgb="FFFF0000"/>
      <name val="Calibri"/>
      <family val="2"/>
      <charset val="1"/>
    </font>
    <font>
      <sz val="10"/>
      <color rgb="FF385724"/>
      <name val="Calibri"/>
      <family val="2"/>
      <charset val="1"/>
    </font>
    <font>
      <sz val="10"/>
      <name val="Calibri"/>
      <family val="2"/>
      <charset val="1"/>
    </font>
  </fonts>
  <fills count="20">
    <fill>
      <patternFill patternType="none"/>
    </fill>
    <fill>
      <patternFill patternType="gray125"/>
    </fill>
    <fill>
      <patternFill patternType="solid">
        <fgColor rgb="FFC5E0B4"/>
        <bgColor rgb="FFD9D9D9"/>
      </patternFill>
    </fill>
    <fill>
      <patternFill patternType="solid">
        <fgColor rgb="FF00A933"/>
        <bgColor rgb="FF067D17"/>
      </patternFill>
    </fill>
    <fill>
      <patternFill patternType="solid">
        <fgColor rgb="FFF8CBAD"/>
        <bgColor rgb="FFF4B183"/>
      </patternFill>
    </fill>
    <fill>
      <patternFill patternType="solid">
        <fgColor rgb="FFA9D18E"/>
        <bgColor rgb="FFC5E0B4"/>
      </patternFill>
    </fill>
    <fill>
      <patternFill patternType="solid">
        <fgColor rgb="FFAFABAB"/>
        <bgColor rgb="FFB4C7E7"/>
      </patternFill>
    </fill>
    <fill>
      <patternFill patternType="solid">
        <fgColor rgb="FF767171"/>
        <bgColor rgb="FF666699"/>
      </patternFill>
    </fill>
    <fill>
      <patternFill patternType="solid">
        <fgColor rgb="FFD0CECE"/>
        <bgColor rgb="FFD9D9D9"/>
      </patternFill>
    </fill>
    <fill>
      <patternFill patternType="solid">
        <fgColor rgb="FFFFFF00"/>
        <bgColor rgb="FFFFFF00"/>
      </patternFill>
    </fill>
    <fill>
      <patternFill patternType="solid">
        <fgColor rgb="FFFFBF00"/>
        <bgColor rgb="FFFF9900"/>
      </patternFill>
    </fill>
    <fill>
      <patternFill patternType="solid">
        <fgColor rgb="FF81D41A"/>
        <bgColor rgb="FF92D050"/>
      </patternFill>
    </fill>
    <fill>
      <patternFill patternType="solid">
        <fgColor rgb="FFC6D9F1"/>
        <bgColor rgb="FFD6DCE5"/>
      </patternFill>
    </fill>
    <fill>
      <patternFill patternType="solid">
        <fgColor rgb="FFFDEADA"/>
        <bgColor rgb="FFE2F0D9"/>
      </patternFill>
    </fill>
    <fill>
      <patternFill patternType="solid">
        <fgColor rgb="FFD6DCE5"/>
        <bgColor rgb="FFD9D9D9"/>
      </patternFill>
    </fill>
    <fill>
      <patternFill patternType="solid">
        <fgColor rgb="FFE2F0D9"/>
        <bgColor rgb="FFFDEADA"/>
      </patternFill>
    </fill>
    <fill>
      <patternFill patternType="solid">
        <fgColor rgb="FFB4C7E7"/>
        <bgColor rgb="FFC6D9F1"/>
      </patternFill>
    </fill>
    <fill>
      <patternFill patternType="solid">
        <fgColor rgb="FFF4B183"/>
        <bgColor rgb="FFF8CBAD"/>
      </patternFill>
    </fill>
    <fill>
      <patternFill patternType="solid">
        <fgColor rgb="FFD9D9D9"/>
        <bgColor rgb="FFD6DCE5"/>
      </patternFill>
    </fill>
    <fill>
      <patternFill patternType="solid">
        <fgColor rgb="FF92D050"/>
        <bgColor rgb="FF81D41A"/>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7"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cellStyleXfs>
  <cellXfs count="20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6" fillId="8"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7" fillId="8" borderId="0" xfId="0" applyFont="true" applyBorder="fals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7" fontId="0" fillId="0" borderId="0" xfId="15" applyFont="tru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9" fontId="0" fillId="3"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9" fontId="6" fillId="0" borderId="0" xfId="0" applyFont="true" applyBorder="false" applyAlignment="false" applyProtection="false">
      <alignment horizontal="general" vertical="bottom" textRotation="0" wrapText="false" indent="0" shrinkToFit="false"/>
      <protection locked="true" hidden="false"/>
    </xf>
    <xf numFmtId="167" fontId="5" fillId="0" borderId="0" xfId="15"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left"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false" indent="0" shrinkToFit="false"/>
      <protection locked="true" hidden="false"/>
    </xf>
    <xf numFmtId="167" fontId="9" fillId="0" borderId="0" xfId="15" applyFont="true" applyBorder="true" applyAlignment="true" applyProtection="true">
      <alignment horizontal="general" vertical="bottom" textRotation="0" wrapText="false" indent="0" shrinkToFit="false"/>
      <protection locked="true" hidden="false"/>
    </xf>
    <xf numFmtId="168" fontId="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71" fontId="9" fillId="0" borderId="0" xfId="0" applyFont="true" applyBorder="false" applyAlignment="false" applyProtection="false">
      <alignment horizontal="general" vertical="bottom" textRotation="0" wrapText="false" indent="0" shrinkToFit="false"/>
      <protection locked="true" hidden="false"/>
    </xf>
    <xf numFmtId="169" fontId="9" fillId="0" borderId="0" xfId="0" applyFont="true" applyBorder="fals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left" vertical="center" textRotation="0" wrapText="false" indent="0" shrinkToFit="false"/>
      <protection locked="true" hidden="false"/>
    </xf>
    <xf numFmtId="164" fontId="0" fillId="9" borderId="0" xfId="0" applyFont="true" applyBorder="true" applyAlignment="true" applyProtection="false">
      <alignment horizontal="left" vertical="center" textRotation="0" wrapText="false" indent="0" shrinkToFit="false"/>
      <protection locked="true" hidden="false"/>
    </xf>
    <xf numFmtId="167" fontId="0" fillId="9" borderId="0" xfId="15" applyFont="true" applyBorder="true" applyAlignment="true" applyProtection="true">
      <alignment horizontal="general" vertical="bottom" textRotation="0" wrapText="false" indent="0" shrinkToFit="false"/>
      <protection locked="true" hidden="false"/>
    </xf>
    <xf numFmtId="168" fontId="0" fillId="9"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71" fontId="0" fillId="9" borderId="0" xfId="0" applyFont="true" applyBorder="false" applyAlignment="false" applyProtection="false">
      <alignment horizontal="general" vertical="bottom" textRotation="0" wrapText="false" indent="0" shrinkToFit="false"/>
      <protection locked="true" hidden="false"/>
    </xf>
    <xf numFmtId="169" fontId="0" fillId="9" borderId="0" xfId="0" applyFont="false" applyBorder="false" applyAlignment="false" applyProtection="false">
      <alignment horizontal="general" vertical="bottom" textRotation="0" wrapText="false" indent="0" shrinkToFit="false"/>
      <protection locked="true" hidden="false"/>
    </xf>
    <xf numFmtId="169" fontId="6" fillId="9" borderId="0" xfId="0" applyFont="true" applyBorder="false" applyAlignment="false" applyProtection="false">
      <alignment horizontal="general" vertical="bottom" textRotation="0" wrapText="false" indent="0" shrinkToFit="false"/>
      <protection locked="true" hidden="false"/>
    </xf>
    <xf numFmtId="167" fontId="5" fillId="9" borderId="0" xfId="15"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9" borderId="0" xfId="0" applyFont="false" applyBorder="false" applyAlignment="true" applyProtection="false">
      <alignment horizontal="general" vertical="bottom" textRotation="0" wrapText="true" indent="0" shrinkToFit="false"/>
      <protection locked="true" hidden="false"/>
    </xf>
    <xf numFmtId="172" fontId="0" fillId="0" borderId="0" xfId="20" applyFont="true" applyBorder="true" applyAlignment="true" applyProtection="true">
      <alignment horizontal="general" vertical="bottom" textRotation="0" wrapText="tru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72" fontId="7" fillId="0" borderId="0" xfId="20" applyFont="true" applyBorder="tru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71" fontId="0" fillId="0" borderId="0" xfId="0" applyFont="true" applyBorder="false" applyAlignment="true" applyProtection="false">
      <alignment horizontal="general" vertical="bottom" textRotation="0" wrapText="true" indent="0" shrinkToFit="false"/>
      <protection locked="true" hidden="false"/>
    </xf>
    <xf numFmtId="172" fontId="0" fillId="0" borderId="0" xfId="20" applyFont="true" applyBorder="true" applyAlignment="true" applyProtection="true">
      <alignment horizontal="right" vertical="center" textRotation="0" wrapText="true" indent="0" shrinkToFit="false"/>
      <protection locked="true" hidden="false"/>
    </xf>
    <xf numFmtId="164" fontId="0" fillId="9" borderId="0" xfId="0" applyFont="true" applyBorder="true" applyAlignment="true" applyProtection="false">
      <alignment horizontal="center" vertical="center" textRotation="0" wrapText="true" indent="0" shrinkToFit="false"/>
      <protection locked="true" hidden="false"/>
    </xf>
    <xf numFmtId="164" fontId="10" fillId="9" borderId="0" xfId="0" applyFont="true" applyBorder="true" applyAlignment="true" applyProtection="false">
      <alignment horizontal="left" vertical="center" textRotation="0" wrapText="false" indent="0" shrinkToFit="false"/>
      <protection locked="true" hidden="false"/>
    </xf>
    <xf numFmtId="164" fontId="10" fillId="9" borderId="0" xfId="0" applyFont="true" applyBorder="true" applyAlignment="true" applyProtection="false">
      <alignment horizontal="general" vertical="center" textRotation="0" wrapText="false" indent="0" shrinkToFit="false"/>
      <protection locked="true" hidden="false"/>
    </xf>
    <xf numFmtId="164" fontId="0" fillId="9" borderId="0" xfId="0" applyFont="true" applyBorder="true" applyAlignment="false" applyProtection="false">
      <alignment horizontal="general" vertical="bottom" textRotation="0" wrapText="fals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71" fontId="0" fillId="9" borderId="0" xfId="0" applyFont="true" applyBorder="false" applyAlignment="true" applyProtection="false">
      <alignment horizontal="general" vertical="bottom" textRotation="0" wrapText="true" indent="0" shrinkToFit="false"/>
      <protection locked="true" hidden="false"/>
    </xf>
    <xf numFmtId="172" fontId="0" fillId="9" borderId="0" xfId="20" applyFont="true" applyBorder="true" applyAlignment="true" applyProtection="true">
      <alignment horizontal="general" vertical="bottom" textRotation="0" wrapText="true" indent="0" shrinkToFit="false"/>
      <protection locked="true" hidden="false"/>
    </xf>
    <xf numFmtId="164" fontId="0" fillId="10" borderId="0" xfId="0" applyFont="true" applyBorder="true" applyAlignment="true" applyProtection="false">
      <alignment horizontal="center" vertical="center" textRotation="0" wrapText="true" indent="0" shrinkToFit="false"/>
      <protection locked="true" hidden="false"/>
    </xf>
    <xf numFmtId="164" fontId="10" fillId="10" borderId="0" xfId="0" applyFont="true" applyBorder="true" applyAlignment="true" applyProtection="false">
      <alignment horizontal="left" vertical="center" textRotation="0" wrapText="false" indent="0" shrinkToFit="false"/>
      <protection locked="true" hidden="false"/>
    </xf>
    <xf numFmtId="164" fontId="10" fillId="10" borderId="0" xfId="0" applyFont="true" applyBorder="true" applyAlignment="true" applyProtection="false">
      <alignment horizontal="general" vertical="center" textRotation="0" wrapText="false" indent="0" shrinkToFit="false"/>
      <protection locked="true" hidden="false"/>
    </xf>
    <xf numFmtId="164" fontId="0" fillId="10" borderId="0" xfId="0" applyFont="true" applyBorder="true" applyAlignment="false" applyProtection="false">
      <alignment horizontal="general" vertical="bottom" textRotation="0" wrapText="false" indent="0" shrinkToFit="false"/>
      <protection locked="true" hidden="false"/>
    </xf>
    <xf numFmtId="164" fontId="4" fillId="10" borderId="0" xfId="0" applyFont="true" applyBorder="false" applyAlignment="false" applyProtection="false">
      <alignment horizontal="general" vertical="bottom" textRotation="0" wrapText="false" indent="0" shrinkToFit="false"/>
      <protection locked="true" hidden="false"/>
    </xf>
    <xf numFmtId="168" fontId="0" fillId="10" borderId="0" xfId="0" applyFont="false" applyBorder="false" applyAlignment="false" applyProtection="false">
      <alignment horizontal="general" vertical="bottom" textRotation="0" wrapText="false" indent="0" shrinkToFit="false"/>
      <protection locked="true" hidden="false"/>
    </xf>
    <xf numFmtId="171" fontId="0" fillId="10" borderId="0" xfId="0" applyFont="true" applyBorder="false" applyAlignment="true" applyProtection="false">
      <alignment horizontal="general" vertical="bottom" textRotation="0" wrapText="true" indent="0" shrinkToFit="false"/>
      <protection locked="true" hidden="false"/>
    </xf>
    <xf numFmtId="172" fontId="0" fillId="10" borderId="0" xfId="20" applyFont="true" applyBorder="true" applyAlignment="true" applyProtection="true">
      <alignment horizontal="general" vertical="bottom" textRotation="0" wrapText="true" indent="0" shrinkToFit="false"/>
      <protection locked="true" hidden="false"/>
    </xf>
    <xf numFmtId="173" fontId="0" fillId="10" borderId="0" xfId="0" applyFont="true" applyBorder="false" applyAlignment="true" applyProtection="false">
      <alignment horizontal="general" vertical="bottom" textRotation="0" wrapText="true" indent="0" shrinkToFit="false"/>
      <protection locked="true" hidden="false"/>
    </xf>
    <xf numFmtId="164" fontId="0" fillId="1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true" applyAlignment="true" applyProtection="false">
      <alignment horizontal="general" vertical="center" textRotation="0" wrapText="true" indent="0" shrinkToFit="false"/>
      <protection locked="true" hidden="false"/>
    </xf>
    <xf numFmtId="174" fontId="4" fillId="0" borderId="0" xfId="0" applyFont="true" applyBorder="false" applyAlignment="false" applyProtection="false">
      <alignment horizontal="general" vertical="bottom" textRotation="0" wrapText="false" indent="0" shrinkToFit="false"/>
      <protection locked="true" hidden="false"/>
    </xf>
    <xf numFmtId="175" fontId="0" fillId="0" borderId="0" xfId="0" applyFont="false" applyBorder="true" applyAlignment="true" applyProtection="false">
      <alignment horizontal="general" vertical="bottom" textRotation="0" wrapText="tru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0" fillId="3" borderId="0" xfId="0" applyFont="true" applyBorder="true" applyAlignment="true" applyProtection="false">
      <alignment horizontal="general" vertical="center"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72" fontId="0" fillId="0" borderId="0" xfId="15" applyFont="true" applyBorder="true" applyAlignment="true" applyProtection="tru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7" fillId="11" borderId="1" xfId="0" applyFont="true" applyBorder="true" applyAlignment="true" applyProtection="false">
      <alignment horizontal="center" vertical="center" textRotation="0" wrapText="tru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7" fontId="7" fillId="0" borderId="1" xfId="15" applyFont="true" applyBorder="true" applyAlignment="true" applyProtection="tru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12" borderId="1" xfId="0" applyFont="true" applyBorder="true" applyAlignment="false" applyProtection="false">
      <alignment horizontal="general" vertical="bottom" textRotation="0" wrapText="false" indent="0" shrinkToFit="false"/>
      <protection locked="true" hidden="false"/>
    </xf>
    <xf numFmtId="176" fontId="0" fillId="0" borderId="0" xfId="0" applyFont="false" applyBorder="false" applyAlignment="false" applyProtection="false">
      <alignment horizontal="general" vertical="bottom" textRotation="0" wrapText="false" indent="0" shrinkToFit="false"/>
      <protection locked="true" hidden="false"/>
    </xf>
    <xf numFmtId="176" fontId="0" fillId="0" borderId="0" xfId="0" applyFont="true" applyBorder="false" applyAlignment="false" applyProtection="false">
      <alignment horizontal="general" vertical="bottom" textRotation="0" wrapText="false" indent="0" shrinkToFit="false"/>
      <protection locked="true" hidden="false"/>
    </xf>
    <xf numFmtId="169" fontId="0" fillId="12" borderId="1" xfId="0" applyFont="true" applyBorder="true" applyAlignment="false" applyProtection="false">
      <alignment horizontal="general" vertical="bottom" textRotation="0" wrapText="false" indent="0" shrinkToFit="false"/>
      <protection locked="true" hidden="false"/>
    </xf>
    <xf numFmtId="167" fontId="0" fillId="12" borderId="1" xfId="15" applyFont="true" applyBorder="true" applyAlignment="true" applyProtection="true">
      <alignment horizontal="center" vertical="center" textRotation="0" wrapText="false" indent="0" shrinkToFit="false"/>
      <protection locked="true" hidden="false"/>
    </xf>
    <xf numFmtId="169" fontId="0" fillId="12" borderId="1" xfId="19" applyFont="true" applyBorder="true" applyAlignment="true" applyProtection="true">
      <alignment horizontal="general" vertical="bottom" textRotation="0" wrapText="false" indent="0" shrinkToFit="false"/>
      <protection locked="true" hidden="false"/>
    </xf>
    <xf numFmtId="164" fontId="4" fillId="9" borderId="0" xfId="0" applyFont="true" applyBorder="false" applyAlignment="true" applyProtection="false">
      <alignment horizontal="general" vertical="center"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76" fontId="0" fillId="9" borderId="0" xfId="0" applyFont="false" applyBorder="false" applyAlignment="false" applyProtection="false">
      <alignment horizontal="general" vertical="bottom" textRotation="0" wrapText="false" indent="0" shrinkToFit="false"/>
      <protection locked="true" hidden="false"/>
    </xf>
    <xf numFmtId="176" fontId="0" fillId="9" borderId="0" xfId="0" applyFont="true" applyBorder="false" applyAlignment="false" applyProtection="false">
      <alignment horizontal="general" vertical="bottom" textRotation="0" wrapText="false" indent="0" shrinkToFit="false"/>
      <protection locked="true" hidden="false"/>
    </xf>
    <xf numFmtId="169" fontId="0" fillId="9" borderId="1" xfId="0" applyFont="true" applyBorder="true" applyAlignment="false" applyProtection="false">
      <alignment horizontal="general" vertical="bottom" textRotation="0" wrapText="false" indent="0" shrinkToFit="false"/>
      <protection locked="true" hidden="false"/>
    </xf>
    <xf numFmtId="169" fontId="0" fillId="9" borderId="1" xfId="19" applyFont="true" applyBorder="true" applyAlignment="true" applyProtection="true">
      <alignment horizontal="general" vertical="bottom" textRotation="0" wrapText="false" indent="0" shrinkToFit="false"/>
      <protection locked="true" hidden="false"/>
    </xf>
    <xf numFmtId="167" fontId="0" fillId="9" borderId="1" xfId="15" applyFont="true" applyBorder="true" applyAlignment="true" applyProtection="true">
      <alignment horizontal="center" vertical="center" textRotation="0" wrapText="false" indent="0" shrinkToFit="false"/>
      <protection locked="true" hidden="false"/>
    </xf>
    <xf numFmtId="169" fontId="4" fillId="0" borderId="0" xfId="0" applyFont="true" applyBorder="false" applyAlignment="true" applyProtection="false">
      <alignment horizontal="general" vertical="center" textRotation="0" wrapText="false" indent="0" shrinkToFit="false"/>
      <protection locked="true" hidden="false"/>
    </xf>
    <xf numFmtId="164" fontId="0" fillId="13" borderId="1" xfId="0" applyFont="true" applyBorder="true" applyAlignment="false" applyProtection="false">
      <alignment horizontal="general" vertical="bottom" textRotation="0" wrapText="false" indent="0" shrinkToFit="false"/>
      <protection locked="true" hidden="false"/>
    </xf>
    <xf numFmtId="169" fontId="0" fillId="13" borderId="1" xfId="15" applyFont="true" applyBorder="true" applyAlignment="true" applyProtection="true">
      <alignment horizontal="center" vertical="bottom" textRotation="0" wrapText="true" indent="0" shrinkToFit="false"/>
      <protection locked="true" hidden="false"/>
    </xf>
    <xf numFmtId="169" fontId="0" fillId="13" borderId="1" xfId="19"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9" fontId="0" fillId="0" borderId="1" xfId="19" applyFont="true" applyBorder="true" applyAlignment="true" applyProtection="true">
      <alignment horizontal="general" vertical="bottom" textRotation="0" wrapText="false" indent="0" shrinkToFit="false"/>
      <protection locked="true" hidden="false"/>
    </xf>
    <xf numFmtId="167" fontId="0" fillId="13" borderId="1" xfId="15" applyFont="true" applyBorder="true" applyAlignment="true" applyProtection="true">
      <alignment horizontal="center" vertical="bottom" textRotation="0" wrapText="true" indent="0" shrinkToFit="false"/>
      <protection locked="true" hidden="false"/>
    </xf>
    <xf numFmtId="169" fontId="0" fillId="0" borderId="0" xfId="19"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9" fontId="0" fillId="0" borderId="1" xfId="19" applyFont="true" applyBorder="true" applyAlignment="true" applyProtection="tru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center" vertical="center" textRotation="0" wrapText="true" indent="0" shrinkToFit="false"/>
      <protection locked="true" hidden="false"/>
    </xf>
    <xf numFmtId="164" fontId="11" fillId="0" borderId="4" xfId="0" applyFont="true" applyBorder="true" applyAlignment="true" applyProtection="false">
      <alignment horizontal="general" vertical="center" textRotation="0" wrapText="false" indent="0" shrinkToFit="false"/>
      <protection locked="true" hidden="false"/>
    </xf>
    <xf numFmtId="169" fontId="0" fillId="0" borderId="1" xfId="19" applyFont="true" applyBorder="true" applyAlignment="true" applyProtection="tru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2" xfId="0" applyFont="false" applyBorder="true" applyAlignment="true" applyProtection="false">
      <alignment horizontal="center" vertical="center" textRotation="0" wrapText="true" indent="0" shrinkToFit="false"/>
      <protection locked="true" hidden="false"/>
    </xf>
    <xf numFmtId="164" fontId="11" fillId="0" borderId="4"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0" fillId="14" borderId="2" xfId="0" applyFont="true" applyBorder="true" applyAlignment="true" applyProtection="false">
      <alignment horizontal="general" vertical="center" textRotation="0" wrapText="true" indent="0" shrinkToFit="false"/>
      <protection locked="true" hidden="false"/>
    </xf>
    <xf numFmtId="164" fontId="10" fillId="14" borderId="1" xfId="0" applyFont="true" applyBorder="true" applyAlignment="true" applyProtection="false">
      <alignment horizontal="general" vertical="center" textRotation="0" wrapText="false" indent="0" shrinkToFit="false"/>
      <protection locked="true" hidden="false"/>
    </xf>
    <xf numFmtId="169" fontId="10" fillId="14" borderId="1" xfId="19" applyFont="true" applyBorder="true" applyAlignment="true" applyProtection="true">
      <alignment horizontal="center" vertical="center" textRotation="0" wrapText="false" indent="0" shrinkToFit="false"/>
      <protection locked="true" hidden="false"/>
    </xf>
    <xf numFmtId="169" fontId="10" fillId="14" borderId="1" xfId="19" applyFont="true" applyBorder="true" applyAlignment="true" applyProtection="true">
      <alignment horizontal="center" vertical="center" textRotation="0" wrapText="true" indent="0" shrinkToFit="false"/>
      <protection locked="true" hidden="false"/>
    </xf>
    <xf numFmtId="167" fontId="0" fillId="14" borderId="1" xfId="15" applyFont="true" applyBorder="true" applyAlignment="true" applyProtection="true">
      <alignment horizontal="center" vertical="bottom" textRotation="0" wrapText="false" indent="0" shrinkToFit="false"/>
      <protection locked="true" hidden="false"/>
    </xf>
    <xf numFmtId="169" fontId="0" fillId="14" borderId="1" xfId="19" applyFont="true" applyBorder="true" applyAlignment="true" applyProtection="true">
      <alignment horizontal="center" vertical="bottom" textRotation="0" wrapText="false" indent="0" shrinkToFit="false"/>
      <protection locked="true" hidden="false"/>
    </xf>
    <xf numFmtId="169" fontId="5" fillId="14" borderId="1" xfId="19" applyFont="true" applyBorder="true" applyAlignment="true" applyProtection="true">
      <alignment horizontal="center" vertical="bottom" textRotation="0" wrapText="false" indent="0" shrinkToFit="false"/>
      <protection locked="true" hidden="false"/>
    </xf>
    <xf numFmtId="169" fontId="12" fillId="14" borderId="1" xfId="19" applyFont="true" applyBorder="true" applyAlignment="true" applyProtection="true">
      <alignment horizontal="center" vertical="center" textRotation="0" wrapText="false" indent="0" shrinkToFit="false"/>
      <protection locked="true" hidden="false"/>
    </xf>
    <xf numFmtId="169" fontId="10" fillId="14" borderId="1" xfId="19" applyFont="true" applyBorder="true" applyAlignment="true" applyProtection="true">
      <alignment horizontal="general" vertical="center" textRotation="0" wrapText="false" indent="0" shrinkToFit="false"/>
      <protection locked="true" hidden="false"/>
    </xf>
    <xf numFmtId="169" fontId="12" fillId="14" borderId="1" xfId="19" applyFont="true" applyBorder="true" applyAlignment="true" applyProtection="true">
      <alignment horizontal="center" vertical="center" textRotation="0" wrapText="true" indent="0" shrinkToFit="false"/>
      <protection locked="true" hidden="false"/>
    </xf>
    <xf numFmtId="169" fontId="10" fillId="14" borderId="1" xfId="19" applyFont="true" applyBorder="true" applyAlignment="true" applyProtection="true">
      <alignment horizontal="right" vertical="center" textRotation="0" wrapText="false" indent="0" shrinkToFit="false"/>
      <protection locked="true" hidden="false"/>
    </xf>
    <xf numFmtId="164" fontId="0" fillId="15" borderId="1" xfId="0" applyFont="true" applyBorder="true" applyAlignment="true" applyProtection="false">
      <alignment horizontal="general" vertical="center" textRotation="0" wrapText="true" indent="0" shrinkToFit="false"/>
      <protection locked="true" hidden="false"/>
    </xf>
    <xf numFmtId="164" fontId="10" fillId="16" borderId="1" xfId="0" applyFont="true" applyBorder="true" applyAlignment="true" applyProtection="false">
      <alignment horizontal="general" vertical="center" textRotation="0" wrapText="false" indent="0" shrinkToFit="false"/>
      <protection locked="true" hidden="false"/>
    </xf>
    <xf numFmtId="169" fontId="10" fillId="15" borderId="1" xfId="19" applyFont="true" applyBorder="true" applyAlignment="true" applyProtection="true">
      <alignment horizontal="center" vertical="center" textRotation="0" wrapText="false" indent="0" shrinkToFit="false"/>
      <protection locked="true" hidden="false"/>
    </xf>
    <xf numFmtId="169" fontId="10" fillId="15" borderId="1" xfId="19" applyFont="true" applyBorder="true" applyAlignment="true" applyProtection="true">
      <alignment horizontal="center" vertical="center" textRotation="0" wrapText="true" indent="0" shrinkToFit="false"/>
      <protection locked="true" hidden="false"/>
    </xf>
    <xf numFmtId="167" fontId="0" fillId="15" borderId="1" xfId="15" applyFont="true" applyBorder="true" applyAlignment="true" applyProtection="true">
      <alignment horizontal="center" vertical="bottom" textRotation="0" wrapText="false" indent="0" shrinkToFit="false"/>
      <protection locked="true" hidden="false"/>
    </xf>
    <xf numFmtId="169" fontId="0" fillId="15" borderId="1" xfId="19" applyFont="true" applyBorder="true" applyAlignment="true" applyProtection="true">
      <alignment horizontal="center" vertical="bottom" textRotation="0" wrapText="false" indent="0" shrinkToFit="false"/>
      <protection locked="true" hidden="false"/>
    </xf>
    <xf numFmtId="169" fontId="5" fillId="15" borderId="1" xfId="19" applyFont="true" applyBorder="true" applyAlignment="true" applyProtection="true">
      <alignment horizontal="center" vertical="bottom" textRotation="0" wrapText="false" indent="0" shrinkToFit="false"/>
      <protection locked="true" hidden="false"/>
    </xf>
    <xf numFmtId="169" fontId="13" fillId="15" borderId="1" xfId="19" applyFont="true" applyBorder="true" applyAlignment="true" applyProtection="true">
      <alignment horizontal="center" vertical="center" textRotation="0" wrapText="false" indent="0" shrinkToFit="false"/>
      <protection locked="true" hidden="false"/>
    </xf>
    <xf numFmtId="169" fontId="12" fillId="15" borderId="1" xfId="19" applyFont="true" applyBorder="true" applyAlignment="true" applyProtection="true">
      <alignment horizontal="center" vertical="center" textRotation="0" wrapText="false" indent="0" shrinkToFit="false"/>
      <protection locked="true" hidden="false"/>
    </xf>
    <xf numFmtId="169" fontId="10" fillId="15" borderId="1" xfId="19" applyFont="true" applyBorder="true" applyAlignment="true" applyProtection="true">
      <alignment horizontal="general" vertical="center" textRotation="0" wrapText="false" indent="0" shrinkToFit="false"/>
      <protection locked="true" hidden="false"/>
    </xf>
    <xf numFmtId="164" fontId="10" fillId="15" borderId="1" xfId="0" applyFont="true" applyBorder="true" applyAlignment="true" applyProtection="false">
      <alignment horizontal="general" vertical="center" textRotation="0" wrapText="false" indent="0" shrinkToFit="false"/>
      <protection locked="true" hidden="false"/>
    </xf>
    <xf numFmtId="164" fontId="10" fillId="17" borderId="1" xfId="0" applyFont="true" applyBorder="true" applyAlignment="true" applyProtection="false">
      <alignment horizontal="general" vertical="center" textRotation="0" wrapText="false" indent="0" shrinkToFit="false"/>
      <protection locked="true" hidden="false"/>
    </xf>
    <xf numFmtId="169" fontId="10" fillId="15" borderId="2" xfId="19" applyFont="true" applyBorder="true" applyAlignment="true" applyProtection="true">
      <alignment horizontal="center" vertical="center" textRotation="0" wrapText="false" indent="0" shrinkToFit="false"/>
      <protection locked="true" hidden="false"/>
    </xf>
    <xf numFmtId="169" fontId="10" fillId="15" borderId="2" xfId="19" applyFont="true" applyBorder="true" applyAlignment="true" applyProtection="true">
      <alignment horizontal="center" vertical="center" textRotation="0" wrapText="true" indent="0" shrinkToFit="false"/>
      <protection locked="true" hidden="false"/>
    </xf>
    <xf numFmtId="167" fontId="0" fillId="15" borderId="2" xfId="15" applyFont="true" applyBorder="true" applyAlignment="true" applyProtection="true">
      <alignment horizontal="center" vertical="bottom" textRotation="0" wrapText="false" indent="0" shrinkToFit="false"/>
      <protection locked="true" hidden="false"/>
    </xf>
    <xf numFmtId="169" fontId="0" fillId="15" borderId="2" xfId="19" applyFont="true" applyBorder="true" applyAlignment="true" applyProtection="true">
      <alignment horizontal="center" vertical="bottom" textRotation="0" wrapText="false" indent="0" shrinkToFit="false"/>
      <protection locked="true" hidden="false"/>
    </xf>
    <xf numFmtId="169" fontId="5" fillId="15" borderId="2" xfId="19" applyFont="true" applyBorder="true" applyAlignment="true" applyProtection="true">
      <alignment horizontal="center" vertical="bottom" textRotation="0" wrapText="false" indent="0" shrinkToFit="false"/>
      <protection locked="true" hidden="false"/>
    </xf>
    <xf numFmtId="169" fontId="10" fillId="15" borderId="2" xfId="19" applyFont="true" applyBorder="true" applyAlignment="true" applyProtection="true">
      <alignment horizontal="right" vertical="center" textRotation="0" wrapText="false" indent="0" shrinkToFit="false"/>
      <protection locked="true" hidden="false"/>
    </xf>
    <xf numFmtId="164" fontId="0" fillId="18" borderId="2" xfId="0" applyFont="true" applyBorder="true" applyAlignment="true" applyProtection="false">
      <alignment horizontal="general" vertical="center" textRotation="0" wrapText="false" indent="0" shrinkToFit="false"/>
      <protection locked="true" hidden="false"/>
    </xf>
    <xf numFmtId="164" fontId="10" fillId="18" borderId="2" xfId="0" applyFont="true" applyBorder="true" applyAlignment="true" applyProtection="false">
      <alignment horizontal="general" vertical="center" textRotation="0" wrapText="false" indent="0" shrinkToFit="false"/>
      <protection locked="true" hidden="false"/>
    </xf>
    <xf numFmtId="169" fontId="10" fillId="18" borderId="2" xfId="19" applyFont="true" applyBorder="true" applyAlignment="true" applyProtection="true">
      <alignment horizontal="center" vertical="center" textRotation="0" wrapText="false" indent="0" shrinkToFit="false"/>
      <protection locked="true" hidden="false"/>
    </xf>
    <xf numFmtId="169" fontId="14" fillId="18" borderId="2" xfId="19" applyFont="true" applyBorder="true" applyAlignment="true" applyProtection="true">
      <alignment horizontal="center" vertical="center" textRotation="0" wrapText="false" indent="0" shrinkToFit="false"/>
      <protection locked="true" hidden="false"/>
    </xf>
    <xf numFmtId="169" fontId="14" fillId="18" borderId="2" xfId="19" applyFont="true" applyBorder="true" applyAlignment="true" applyProtection="true">
      <alignment horizontal="center" vertical="center" textRotation="0" wrapText="true" indent="0" shrinkToFit="false"/>
      <protection locked="true" hidden="false"/>
    </xf>
    <xf numFmtId="167" fontId="0" fillId="18" borderId="2" xfId="15" applyFont="true" applyBorder="true" applyAlignment="true" applyProtection="true">
      <alignment horizontal="center" vertical="bottom" textRotation="0" wrapText="false" indent="0" shrinkToFit="false"/>
      <protection locked="true" hidden="false"/>
    </xf>
    <xf numFmtId="169" fontId="10" fillId="18" borderId="2" xfId="19" applyFont="true" applyBorder="true" applyAlignment="true" applyProtection="true">
      <alignment horizontal="center" vertical="center" textRotation="0" wrapText="true" indent="0" shrinkToFit="false"/>
      <protection locked="true" hidden="false"/>
    </xf>
    <xf numFmtId="169" fontId="0" fillId="18" borderId="2" xfId="19" applyFont="true" applyBorder="true" applyAlignment="true" applyProtection="true">
      <alignment horizontal="center" vertical="bottom" textRotation="0" wrapText="false" indent="0" shrinkToFit="false"/>
      <protection locked="true" hidden="false"/>
    </xf>
    <xf numFmtId="169" fontId="5" fillId="18" borderId="2" xfId="19" applyFont="true" applyBorder="true" applyAlignment="true" applyProtection="true">
      <alignment horizontal="center" vertical="bottom" textRotation="0" wrapText="false" indent="0" shrinkToFit="false"/>
      <protection locked="true" hidden="false"/>
    </xf>
    <xf numFmtId="169" fontId="0" fillId="19" borderId="2" xfId="19" applyFont="true" applyBorder="true" applyAlignment="true" applyProtection="true">
      <alignment horizontal="center" vertical="bottom" textRotation="0" wrapText="false" indent="0" shrinkToFit="false"/>
      <protection locked="true" hidden="false"/>
    </xf>
    <xf numFmtId="169" fontId="12" fillId="18" borderId="1" xfId="19" applyFont="true" applyBorder="true" applyAlignment="true" applyProtection="true">
      <alignment horizontal="center" vertical="center" textRotation="0" wrapText="false" indent="0" shrinkToFit="false"/>
      <protection locked="true" hidden="false"/>
    </xf>
    <xf numFmtId="169" fontId="10" fillId="18" borderId="1" xfId="19" applyFont="true" applyBorder="true" applyAlignment="true" applyProtection="true">
      <alignment horizontal="general" vertical="center" textRotation="0" wrapText="false" indent="0" shrinkToFit="false"/>
      <protection locked="true" hidden="false"/>
    </xf>
    <xf numFmtId="164" fontId="0" fillId="18" borderId="1" xfId="0" applyFont="true" applyBorder="true" applyAlignment="true" applyProtection="false">
      <alignment horizontal="general" vertical="center" textRotation="0" wrapText="false" indent="0" shrinkToFit="false"/>
      <protection locked="true" hidden="false"/>
    </xf>
    <xf numFmtId="164" fontId="10" fillId="18" borderId="1" xfId="0" applyFont="true" applyBorder="true" applyAlignment="true" applyProtection="false">
      <alignment horizontal="general" vertical="center" textRotation="0" wrapText="false" indent="0" shrinkToFit="false"/>
      <protection locked="true" hidden="false"/>
    </xf>
    <xf numFmtId="169" fontId="10" fillId="18" borderId="1" xfId="19" applyFont="true" applyBorder="true" applyAlignment="true" applyProtection="true">
      <alignment horizontal="center" vertical="center" textRotation="0" wrapText="false" indent="0" shrinkToFit="false"/>
      <protection locked="true" hidden="false"/>
    </xf>
    <xf numFmtId="169" fontId="14" fillId="18" borderId="1" xfId="19" applyFont="true" applyBorder="true" applyAlignment="true" applyProtection="true">
      <alignment horizontal="center" vertical="center" textRotation="0" wrapText="false" indent="0" shrinkToFit="false"/>
      <protection locked="true" hidden="false"/>
    </xf>
    <xf numFmtId="169" fontId="14" fillId="18" borderId="1" xfId="19" applyFont="true" applyBorder="true" applyAlignment="true" applyProtection="true">
      <alignment horizontal="center" vertical="center" textRotation="0" wrapText="true" indent="0" shrinkToFit="false"/>
      <protection locked="true" hidden="false"/>
    </xf>
    <xf numFmtId="167" fontId="0" fillId="18" borderId="1" xfId="15" applyFont="true" applyBorder="true" applyAlignment="true" applyProtection="true">
      <alignment horizontal="center" vertical="bottom" textRotation="0" wrapText="false" indent="0" shrinkToFit="false"/>
      <protection locked="true" hidden="false"/>
    </xf>
    <xf numFmtId="169" fontId="10" fillId="18" borderId="1" xfId="19" applyFont="true" applyBorder="true" applyAlignment="true" applyProtection="true">
      <alignment horizontal="center" vertical="center" textRotation="0" wrapText="true" indent="0" shrinkToFit="false"/>
      <protection locked="true" hidden="false"/>
    </xf>
    <xf numFmtId="169" fontId="0" fillId="18" borderId="1" xfId="19" applyFont="true" applyBorder="true" applyAlignment="true" applyProtection="true">
      <alignment horizontal="center" vertical="bottom" textRotation="0" wrapText="false" indent="0" shrinkToFit="false"/>
      <protection locked="true" hidden="false"/>
    </xf>
    <xf numFmtId="169" fontId="5" fillId="18" borderId="1" xfId="19" applyFont="true" applyBorder="true" applyAlignment="true" applyProtection="true">
      <alignment horizontal="center" vertical="bottom" textRotation="0" wrapText="false" indent="0" shrinkToFit="false"/>
      <protection locked="true" hidden="false"/>
    </xf>
    <xf numFmtId="169" fontId="10" fillId="18" borderId="1" xfId="19" applyFont="true" applyBorder="true" applyAlignment="true" applyProtection="true">
      <alignment horizontal="right"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9" fontId="10" fillId="0" borderId="0" xfId="19" applyFont="true" applyBorder="true" applyAlignment="true" applyProtection="true">
      <alignment horizontal="center" vertical="center" textRotation="0" wrapText="false" indent="0" shrinkToFit="false"/>
      <protection locked="true" hidden="false"/>
    </xf>
    <xf numFmtId="169" fontId="14" fillId="0" borderId="0" xfId="19" applyFont="true" applyBorder="true" applyAlignment="true" applyProtection="true">
      <alignment horizontal="center" vertical="center" textRotation="0" wrapText="false" indent="0" shrinkToFit="false"/>
      <protection locked="true" hidden="false"/>
    </xf>
    <xf numFmtId="169" fontId="14" fillId="0" borderId="0" xfId="19" applyFont="true" applyBorder="true" applyAlignment="true" applyProtection="true">
      <alignment horizontal="center" vertical="center" textRotation="0" wrapText="true" indent="0" shrinkToFit="false"/>
      <protection locked="true" hidden="false"/>
    </xf>
    <xf numFmtId="167" fontId="0" fillId="0" borderId="0" xfId="15" applyFont="true" applyBorder="true" applyAlignment="true" applyProtection="true">
      <alignment horizontal="center" vertical="bottom" textRotation="0" wrapText="false" indent="0" shrinkToFit="false"/>
      <protection locked="true" hidden="false"/>
    </xf>
    <xf numFmtId="169" fontId="10" fillId="0" borderId="0" xfId="19" applyFont="true" applyBorder="true" applyAlignment="true" applyProtection="true">
      <alignment horizontal="center" vertical="center" textRotation="0" wrapText="true" indent="0" shrinkToFit="false"/>
      <protection locked="true" hidden="false"/>
    </xf>
    <xf numFmtId="169" fontId="0" fillId="0" borderId="0" xfId="19" applyFont="true" applyBorder="true" applyAlignment="true" applyProtection="true">
      <alignment horizontal="center" vertical="bottom" textRotation="0" wrapText="fals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7" fontId="14" fillId="0" borderId="0" xfId="15" applyFont="true" applyBorder="true" applyAlignment="true" applyProtection="true">
      <alignment horizontal="center"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9" fontId="7" fillId="0" borderId="0" xfId="19" applyFont="true" applyBorder="true" applyAlignment="true" applyProtection="true">
      <alignment horizontal="general" vertical="bottom" textRotation="0" wrapText="false" indent="0" shrinkToFit="false"/>
      <protection locked="true" hidden="false"/>
    </xf>
    <xf numFmtId="164" fontId="11"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7" fontId="10" fillId="0" borderId="1" xfId="15" applyFont="true" applyBorder="true" applyAlignment="true" applyProtection="true">
      <alignment horizontal="general" vertical="center" textRotation="0" wrapText="false" indent="0" shrinkToFit="false"/>
      <protection locked="true" hidden="false"/>
    </xf>
    <xf numFmtId="167" fontId="0" fillId="0" borderId="1" xfId="15" applyFont="true" applyBorder="true" applyAlignment="true" applyProtection="true">
      <alignment horizontal="general" vertical="bottom" textRotation="0" wrapText="false" indent="0" shrinkToFit="false"/>
      <protection locked="true" hidden="false"/>
    </xf>
    <xf numFmtId="167" fontId="10" fillId="0" borderId="0" xfId="15" applyFont="true" applyBorder="true" applyAlignment="true" applyProtection="true">
      <alignment horizontal="general" vertical="center"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77" fontId="0" fillId="0" borderId="0" xfId="0" applyFont="false" applyBorder="false" applyAlignment="false" applyProtection="false">
      <alignment horizontal="general" vertical="bottom" textRotation="0" wrapText="false" indent="0" shrinkToFit="false"/>
      <protection locked="true" hidden="false"/>
    </xf>
    <xf numFmtId="178" fontId="0" fillId="0" borderId="0" xfId="0" applyFont="true" applyBorder="false" applyAlignment="false" applyProtection="false">
      <alignment horizontal="general" vertical="bottom" textRotation="0" wrapText="false" indent="0" shrinkToFit="false"/>
      <protection locked="true" hidden="false"/>
    </xf>
    <xf numFmtId="167" fontId="0" fillId="2" borderId="0" xfId="15" applyFont="true" applyBorder="true" applyAlignment="true" applyProtection="true">
      <alignment horizontal="general" vertical="bottom" textRotation="0" wrapText="false" indent="0" shrinkToFit="false"/>
      <protection locked="true" hidden="false"/>
    </xf>
    <xf numFmtId="169" fontId="0" fillId="2" borderId="0" xfId="0" applyFont="false" applyBorder="false" applyAlignment="false" applyProtection="false">
      <alignment horizontal="general" vertical="bottom" textRotation="0" wrapText="false" indent="0" shrinkToFit="false"/>
      <protection locked="true" hidden="false"/>
    </xf>
    <xf numFmtId="179"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Comma 2" xfId="20"/>
  </cellStyles>
  <colors>
    <indexedColors>
      <rgbColor rgb="FF000000"/>
      <rgbColor rgb="FFFFFFFF"/>
      <rgbColor rgb="FFFF0000"/>
      <rgbColor rgb="FF00FF00"/>
      <rgbColor rgb="FF0000FF"/>
      <rgbColor rgb="FFFFFF00"/>
      <rgbColor rgb="FFFF00FF"/>
      <rgbColor rgb="FF00FFFF"/>
      <rgbColor rgb="FF800000"/>
      <rgbColor rgb="FF067D17"/>
      <rgbColor rgb="FF000080"/>
      <rgbColor rgb="FF808000"/>
      <rgbColor rgb="FF800080"/>
      <rgbColor rgb="FF008080"/>
      <rgbColor rgb="FFD0CECE"/>
      <rgbColor rgb="FF767171"/>
      <rgbColor rgb="FFA9D18E"/>
      <rgbColor rgb="FF993366"/>
      <rgbColor rgb="FFFDEADA"/>
      <rgbColor rgb="FFD6DCE5"/>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D9D9D9"/>
      <rgbColor rgb="FFE2F0D9"/>
      <rgbColor rgb="FFC5E0B4"/>
      <rgbColor rgb="FFB4C7E7"/>
      <rgbColor rgb="FFF4B183"/>
      <rgbColor rgb="FFCC99FF"/>
      <rgbColor rgb="FFF8CBAD"/>
      <rgbColor rgb="FF3366FF"/>
      <rgbColor rgb="FF92D050"/>
      <rgbColor rgb="FF81D41A"/>
      <rgbColor rgb="FFFFBF00"/>
      <rgbColor rgb="FFFF9900"/>
      <rgbColor rgb="FFFF6600"/>
      <rgbColor rgb="FF666699"/>
      <rgbColor rgb="FFAFABAB"/>
      <rgbColor rgb="FF003366"/>
      <rgbColor rgb="FF00A933"/>
      <rgbColor rgb="FF003300"/>
      <rgbColor rgb="FF333300"/>
      <rgbColor rgb="FF993300"/>
      <rgbColor rgb="FF993366"/>
      <rgbColor rgb="FF33339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PBDataTable%20bat%20buoc%2006%20mar%2002.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HangXe_OTo"/>
      <sheetName val="Hang_HieuXe_OTo"/>
      <sheetName val="MDSD_OTo"/>
      <sheetName val="NhomLoaiXe"/>
      <sheetName val="TEST_VCX"/>
      <sheetName val="TEST_TNDSBB"/>
      <sheetName val="TEST_TNDSTN"/>
      <sheetName val="Bieu phi VCX"/>
      <sheetName val="Parameters"/>
    </sheetNames>
    <sheetDataSet>
      <sheetData sheetId="0"/>
      <sheetData sheetId="1"/>
      <sheetData sheetId="2"/>
      <sheetData sheetId="3"/>
      <sheetData sheetId="4"/>
      <sheetData sheetId="5"/>
      <sheetData sheetId="6"/>
      <sheetData sheetId="7"/>
      <sheetData sheetId="8">
        <row r="2">
          <cell r="L2">
            <v>0</v>
          </cell>
          <cell r="M2">
            <v>0.3</v>
          </cell>
        </row>
        <row r="3">
          <cell r="L3">
            <v>3</v>
          </cell>
          <cell r="M3">
            <v>0.6</v>
          </cell>
        </row>
        <row r="4">
          <cell r="L4">
            <v>6</v>
          </cell>
          <cell r="M4">
            <v>0.9</v>
          </cell>
        </row>
        <row r="5">
          <cell r="L5">
            <v>9</v>
          </cell>
          <cell r="M5">
            <v>1</v>
          </cell>
        </row>
        <row r="6">
          <cell r="L6">
            <v>12</v>
          </cell>
          <cell r="M6">
            <v>1</v>
          </cell>
        </row>
      </sheetData>
    </sheetDataSet>
  </externalBook>
</externalLink>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3.09375" defaultRowHeight="13.8" zeroHeight="false" outlineLevelRow="0" outlineLevelCol="0"/>
  <cols>
    <col collapsed="false" customWidth="true" hidden="false" outlineLevel="0" max="1" min="1" style="0" width="17.06"/>
  </cols>
  <sheetData>
    <row r="1" customFormat="false" ht="13.8" hidden="false" customHeight="false" outlineLevel="0" collapsed="false">
      <c r="A1" s="1" t="s">
        <v>0</v>
      </c>
    </row>
    <row r="2" customFormat="false" ht="13.8" hidden="false" customHeight="false" outlineLevel="0" collapsed="false">
      <c r="A2" s="1" t="s">
        <v>1</v>
      </c>
    </row>
    <row r="3" customFormat="false" ht="13.8" hidden="false" customHeight="false" outlineLevel="0" collapsed="false">
      <c r="A3" s="1" t="s">
        <v>2</v>
      </c>
    </row>
    <row r="4" customFormat="false" ht="13.8" hidden="false" customHeight="false" outlineLevel="0" collapsed="false">
      <c r="A4" s="1" t="s">
        <v>3</v>
      </c>
    </row>
    <row r="5" customFormat="false" ht="13.8" hidden="false" customHeight="false" outlineLevel="0" collapsed="false">
      <c r="A5" s="1" t="s">
        <v>4</v>
      </c>
    </row>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false" operator="equal" showDropDown="false" showErrorMessage="true" showInputMessage="false" sqref="A1:A5" type="none">
      <formula1>#ref!</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79"/>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A1" activeCellId="0" sqref="A1"/>
    </sheetView>
  </sheetViews>
  <sheetFormatPr defaultColWidth="13.09375" defaultRowHeight="13.8" zeroHeight="false" outlineLevelRow="0" outlineLevelCol="0"/>
  <cols>
    <col collapsed="false" customWidth="true" hidden="false" outlineLevel="0" max="1" min="1" style="0" width="14.12"/>
    <col collapsed="false" customWidth="true" hidden="false" outlineLevel="0" max="2" min="2" style="0" width="61.87"/>
  </cols>
  <sheetData>
    <row r="1" customFormat="false" ht="13.8" hidden="false" customHeight="false" outlineLevel="0" collapsed="false">
      <c r="A1" s="0" t="s">
        <v>0</v>
      </c>
      <c r="B1" s="0" t="s">
        <v>5</v>
      </c>
    </row>
    <row r="2" customFormat="false" ht="13.8" hidden="false" customHeight="false" outlineLevel="0" collapsed="false">
      <c r="A2" s="2" t="s">
        <v>1</v>
      </c>
      <c r="B2" s="2" t="s">
        <v>6</v>
      </c>
    </row>
    <row r="3" customFormat="false" ht="13.8" hidden="false" customHeight="false" outlineLevel="0" collapsed="false">
      <c r="A3" s="3" t="s">
        <v>1</v>
      </c>
      <c r="B3" s="3" t="s">
        <v>7</v>
      </c>
    </row>
    <row r="4" customFormat="false" ht="13.8" hidden="false" customHeight="false" outlineLevel="0" collapsed="false">
      <c r="A4" s="3" t="s">
        <v>1</v>
      </c>
      <c r="B4" s="3" t="s">
        <v>8</v>
      </c>
    </row>
    <row r="5" customFormat="false" ht="13.8" hidden="false" customHeight="false" outlineLevel="0" collapsed="false">
      <c r="A5" s="3" t="s">
        <v>1</v>
      </c>
      <c r="B5" s="3" t="s">
        <v>9</v>
      </c>
    </row>
    <row r="6" customFormat="false" ht="13.8" hidden="false" customHeight="false" outlineLevel="0" collapsed="false">
      <c r="A6" s="3" t="s">
        <v>1</v>
      </c>
      <c r="B6" s="3" t="s">
        <v>10</v>
      </c>
    </row>
    <row r="7" customFormat="false" ht="13.8" hidden="false" customHeight="false" outlineLevel="0" collapsed="false">
      <c r="A7" s="3" t="s">
        <v>1</v>
      </c>
      <c r="B7" s="3" t="s">
        <v>11</v>
      </c>
    </row>
    <row r="8" customFormat="false" ht="13.8" hidden="false" customHeight="false" outlineLevel="0" collapsed="false">
      <c r="A8" s="3" t="s">
        <v>1</v>
      </c>
      <c r="B8" s="3" t="s">
        <v>12</v>
      </c>
    </row>
    <row r="9" customFormat="false" ht="13.8" hidden="false" customHeight="false" outlineLevel="0" collapsed="false">
      <c r="A9" s="3" t="s">
        <v>1</v>
      </c>
      <c r="B9" s="3" t="s">
        <v>13</v>
      </c>
    </row>
    <row r="10" customFormat="false" ht="13.8" hidden="false" customHeight="false" outlineLevel="0" collapsed="false">
      <c r="A10" s="3" t="s">
        <v>1</v>
      </c>
      <c r="B10" s="3" t="s">
        <v>14</v>
      </c>
    </row>
    <row r="11" customFormat="false" ht="13.8" hidden="false" customHeight="false" outlineLevel="0" collapsed="false">
      <c r="A11" s="3" t="s">
        <v>1</v>
      </c>
      <c r="B11" s="3" t="s">
        <v>15</v>
      </c>
    </row>
    <row r="12" customFormat="false" ht="13.8" hidden="false" customHeight="false" outlineLevel="0" collapsed="false">
      <c r="A12" s="3" t="s">
        <v>1</v>
      </c>
      <c r="B12" s="3" t="s">
        <v>16</v>
      </c>
    </row>
    <row r="13" customFormat="false" ht="13.8" hidden="false" customHeight="false" outlineLevel="0" collapsed="false">
      <c r="A13" s="3" t="s">
        <v>1</v>
      </c>
      <c r="B13" s="3" t="s">
        <v>17</v>
      </c>
    </row>
    <row r="14" customFormat="false" ht="13.8" hidden="false" customHeight="false" outlineLevel="0" collapsed="false">
      <c r="A14" s="3" t="s">
        <v>1</v>
      </c>
      <c r="B14" s="3" t="s">
        <v>18</v>
      </c>
    </row>
    <row r="15" customFormat="false" ht="13.8" hidden="false" customHeight="false" outlineLevel="0" collapsed="false">
      <c r="A15" s="3" t="s">
        <v>1</v>
      </c>
      <c r="B15" s="3" t="s">
        <v>19</v>
      </c>
    </row>
    <row r="16" customFormat="false" ht="13.8" hidden="false" customHeight="false" outlineLevel="0" collapsed="false">
      <c r="A16" s="3" t="s">
        <v>20</v>
      </c>
      <c r="B16" s="3" t="s">
        <v>21</v>
      </c>
    </row>
    <row r="17" customFormat="false" ht="13.8" hidden="false" customHeight="false" outlineLevel="0" collapsed="false">
      <c r="A17" s="3" t="s">
        <v>20</v>
      </c>
      <c r="B17" s="3" t="s">
        <v>22</v>
      </c>
    </row>
    <row r="18" customFormat="false" ht="13.8" hidden="false" customHeight="false" outlineLevel="0" collapsed="false">
      <c r="A18" s="3" t="s">
        <v>20</v>
      </c>
      <c r="B18" s="3" t="s">
        <v>23</v>
      </c>
    </row>
    <row r="19" customFormat="false" ht="13.8" hidden="false" customHeight="false" outlineLevel="0" collapsed="false">
      <c r="A19" s="3" t="s">
        <v>20</v>
      </c>
      <c r="B19" s="3" t="s">
        <v>24</v>
      </c>
    </row>
    <row r="20" customFormat="false" ht="13.8" hidden="false" customHeight="false" outlineLevel="0" collapsed="false">
      <c r="A20" s="3" t="s">
        <v>20</v>
      </c>
      <c r="B20" s="3" t="s">
        <v>25</v>
      </c>
    </row>
    <row r="21" customFormat="false" ht="13.8" hidden="false" customHeight="false" outlineLevel="0" collapsed="false">
      <c r="A21" s="3" t="s">
        <v>20</v>
      </c>
      <c r="B21" s="3" t="s">
        <v>26</v>
      </c>
    </row>
    <row r="22" customFormat="false" ht="13.8" hidden="false" customHeight="false" outlineLevel="0" collapsed="false">
      <c r="A22" s="3" t="s">
        <v>20</v>
      </c>
      <c r="B22" s="3" t="s">
        <v>27</v>
      </c>
    </row>
    <row r="23" customFormat="false" ht="13.8" hidden="false" customHeight="false" outlineLevel="0" collapsed="false">
      <c r="A23" s="3" t="s">
        <v>20</v>
      </c>
      <c r="B23" s="3" t="s">
        <v>28</v>
      </c>
    </row>
    <row r="24" customFormat="false" ht="13.8" hidden="false" customHeight="false" outlineLevel="0" collapsed="false">
      <c r="A24" s="3" t="s">
        <v>20</v>
      </c>
      <c r="B24" s="3" t="s">
        <v>29</v>
      </c>
    </row>
    <row r="25" customFormat="false" ht="13.8" hidden="false" customHeight="false" outlineLevel="0" collapsed="false">
      <c r="A25" s="3" t="s">
        <v>20</v>
      </c>
      <c r="B25" s="3" t="s">
        <v>30</v>
      </c>
    </row>
    <row r="26" customFormat="false" ht="13.8" hidden="false" customHeight="false" outlineLevel="0" collapsed="false">
      <c r="A26" s="3" t="s">
        <v>20</v>
      </c>
      <c r="B26" s="3" t="s">
        <v>31</v>
      </c>
    </row>
    <row r="27" customFormat="false" ht="13.8" hidden="false" customHeight="false" outlineLevel="0" collapsed="false">
      <c r="A27" s="3" t="s">
        <v>32</v>
      </c>
      <c r="B27" s="3" t="s">
        <v>33</v>
      </c>
    </row>
    <row r="28" customFormat="false" ht="13.8" hidden="false" customHeight="false" outlineLevel="0" collapsed="false">
      <c r="A28" s="3" t="s">
        <v>32</v>
      </c>
      <c r="B28" s="3" t="s">
        <v>34</v>
      </c>
    </row>
    <row r="29" customFormat="false" ht="13.8" hidden="false" customHeight="false" outlineLevel="0" collapsed="false">
      <c r="A29" s="3" t="s">
        <v>32</v>
      </c>
      <c r="B29" s="3" t="s">
        <v>35</v>
      </c>
    </row>
    <row r="30" customFormat="false" ht="13.8" hidden="false" customHeight="false" outlineLevel="0" collapsed="false">
      <c r="A30" s="3" t="s">
        <v>32</v>
      </c>
      <c r="B30" s="3" t="s">
        <v>36</v>
      </c>
    </row>
    <row r="31" customFormat="false" ht="13.8" hidden="false" customHeight="false" outlineLevel="0" collapsed="false">
      <c r="A31" s="3" t="s">
        <v>32</v>
      </c>
      <c r="B31" s="3" t="s">
        <v>37</v>
      </c>
    </row>
    <row r="32" customFormat="false" ht="13.8" hidden="false" customHeight="false" outlineLevel="0" collapsed="false">
      <c r="A32" s="3" t="s">
        <v>32</v>
      </c>
      <c r="B32" s="3" t="s">
        <v>38</v>
      </c>
    </row>
    <row r="33" customFormat="false" ht="13.8" hidden="false" customHeight="false" outlineLevel="0" collapsed="false">
      <c r="A33" s="3" t="s">
        <v>32</v>
      </c>
      <c r="B33" s="3" t="s">
        <v>39</v>
      </c>
    </row>
    <row r="34" customFormat="false" ht="13.8" hidden="false" customHeight="false" outlineLevel="0" collapsed="false">
      <c r="A34" s="3" t="s">
        <v>32</v>
      </c>
      <c r="B34" s="3" t="s">
        <v>40</v>
      </c>
    </row>
    <row r="35" customFormat="false" ht="13.8" hidden="false" customHeight="false" outlineLevel="0" collapsed="false">
      <c r="A35" s="3" t="s">
        <v>32</v>
      </c>
      <c r="B35" s="3" t="s">
        <v>41</v>
      </c>
    </row>
    <row r="36" customFormat="false" ht="13.8" hidden="false" customHeight="false" outlineLevel="0" collapsed="false">
      <c r="A36" s="3" t="s">
        <v>32</v>
      </c>
      <c r="B36" s="3" t="s">
        <v>42</v>
      </c>
    </row>
    <row r="37" customFormat="false" ht="13.8" hidden="false" customHeight="false" outlineLevel="0" collapsed="false">
      <c r="A37" s="3" t="s">
        <v>32</v>
      </c>
      <c r="B37" s="3" t="s">
        <v>43</v>
      </c>
    </row>
    <row r="38" customFormat="false" ht="13.8" hidden="false" customHeight="false" outlineLevel="0" collapsed="false">
      <c r="A38" s="3" t="s">
        <v>32</v>
      </c>
      <c r="B38" s="3" t="s">
        <v>44</v>
      </c>
    </row>
    <row r="39" customFormat="false" ht="13.8" hidden="false" customHeight="false" outlineLevel="0" collapsed="false">
      <c r="A39" s="3" t="s">
        <v>32</v>
      </c>
      <c r="B39" s="3" t="s">
        <v>45</v>
      </c>
    </row>
    <row r="40" customFormat="false" ht="13.8" hidden="false" customHeight="false" outlineLevel="0" collapsed="false">
      <c r="A40" s="3" t="s">
        <v>32</v>
      </c>
      <c r="B40" s="3" t="s">
        <v>46</v>
      </c>
    </row>
    <row r="41" customFormat="false" ht="13.8" hidden="false" customHeight="false" outlineLevel="0" collapsed="false">
      <c r="A41" s="3" t="s">
        <v>32</v>
      </c>
      <c r="B41" s="3" t="s">
        <v>47</v>
      </c>
    </row>
    <row r="42" customFormat="false" ht="13.8" hidden="false" customHeight="false" outlineLevel="0" collapsed="false">
      <c r="A42" s="3" t="s">
        <v>32</v>
      </c>
      <c r="B42" s="3" t="s">
        <v>48</v>
      </c>
    </row>
    <row r="43" customFormat="false" ht="13.8" hidden="false" customHeight="false" outlineLevel="0" collapsed="false">
      <c r="A43" s="3" t="s">
        <v>32</v>
      </c>
      <c r="B43" s="3" t="s">
        <v>49</v>
      </c>
    </row>
    <row r="44" customFormat="false" ht="13.8" hidden="false" customHeight="false" outlineLevel="0" collapsed="false">
      <c r="A44" s="3" t="s">
        <v>32</v>
      </c>
      <c r="B44" s="3" t="s">
        <v>50</v>
      </c>
    </row>
    <row r="45" customFormat="false" ht="13.8" hidden="false" customHeight="false" outlineLevel="0" collapsed="false">
      <c r="A45" s="3" t="s">
        <v>32</v>
      </c>
      <c r="B45" s="3" t="s">
        <v>51</v>
      </c>
    </row>
    <row r="46" customFormat="false" ht="13.8" hidden="false" customHeight="false" outlineLevel="0" collapsed="false">
      <c r="A46" s="3" t="s">
        <v>32</v>
      </c>
      <c r="B46" s="3" t="s">
        <v>52</v>
      </c>
    </row>
    <row r="47" customFormat="false" ht="13.8" hidden="false" customHeight="false" outlineLevel="0" collapsed="false">
      <c r="A47" s="3" t="s">
        <v>32</v>
      </c>
      <c r="B47" s="3" t="s">
        <v>53</v>
      </c>
    </row>
    <row r="48" customFormat="false" ht="13.8" hidden="false" customHeight="false" outlineLevel="0" collapsed="false">
      <c r="A48" s="3" t="s">
        <v>32</v>
      </c>
      <c r="B48" s="3" t="s">
        <v>54</v>
      </c>
    </row>
    <row r="49" customFormat="false" ht="13.8" hidden="false" customHeight="false" outlineLevel="0" collapsed="false">
      <c r="A49" s="3" t="s">
        <v>32</v>
      </c>
      <c r="B49" s="3" t="s">
        <v>55</v>
      </c>
    </row>
    <row r="50" customFormat="false" ht="13.8" hidden="false" customHeight="false" outlineLevel="0" collapsed="false">
      <c r="A50" s="3" t="s">
        <v>32</v>
      </c>
      <c r="B50" s="3" t="s">
        <v>56</v>
      </c>
    </row>
    <row r="51" customFormat="false" ht="13.8" hidden="false" customHeight="false" outlineLevel="0" collapsed="false">
      <c r="A51" s="3" t="s">
        <v>32</v>
      </c>
      <c r="B51" s="3" t="s">
        <v>57</v>
      </c>
    </row>
    <row r="52" customFormat="false" ht="13.8" hidden="false" customHeight="false" outlineLevel="0" collapsed="false">
      <c r="A52" s="3" t="s">
        <v>32</v>
      </c>
      <c r="B52" s="3" t="s">
        <v>58</v>
      </c>
    </row>
    <row r="53" customFormat="false" ht="13.8" hidden="false" customHeight="false" outlineLevel="0" collapsed="false">
      <c r="A53" s="3" t="s">
        <v>32</v>
      </c>
      <c r="B53" s="3" t="s">
        <v>59</v>
      </c>
    </row>
    <row r="54" customFormat="false" ht="13.8" hidden="false" customHeight="false" outlineLevel="0" collapsed="false">
      <c r="A54" s="3" t="s">
        <v>32</v>
      </c>
      <c r="B54" s="3" t="s">
        <v>60</v>
      </c>
    </row>
    <row r="55" customFormat="false" ht="13.8" hidden="false" customHeight="false" outlineLevel="0" collapsed="false">
      <c r="A55" s="3" t="s">
        <v>32</v>
      </c>
      <c r="B55" s="3" t="s">
        <v>61</v>
      </c>
    </row>
    <row r="56" customFormat="false" ht="13.8" hidden="false" customHeight="false" outlineLevel="0" collapsed="false">
      <c r="A56" s="3" t="s">
        <v>32</v>
      </c>
      <c r="B56" s="3" t="s">
        <v>62</v>
      </c>
    </row>
    <row r="57" customFormat="false" ht="13.8" hidden="false" customHeight="false" outlineLevel="0" collapsed="false">
      <c r="A57" s="3" t="s">
        <v>32</v>
      </c>
      <c r="B57" s="3" t="s">
        <v>63</v>
      </c>
    </row>
    <row r="58" customFormat="false" ht="13.8" hidden="false" customHeight="false" outlineLevel="0" collapsed="false">
      <c r="A58" s="3" t="s">
        <v>32</v>
      </c>
      <c r="B58" s="3" t="s">
        <v>64</v>
      </c>
    </row>
    <row r="59" customFormat="false" ht="13.8" hidden="false" customHeight="false" outlineLevel="0" collapsed="false">
      <c r="A59" s="3" t="s">
        <v>32</v>
      </c>
      <c r="B59" s="3" t="s">
        <v>65</v>
      </c>
    </row>
    <row r="60" customFormat="false" ht="13.8" hidden="false" customHeight="false" outlineLevel="0" collapsed="false">
      <c r="A60" s="3" t="s">
        <v>32</v>
      </c>
      <c r="B60" s="3" t="s">
        <v>66</v>
      </c>
    </row>
    <row r="61" customFormat="false" ht="13.8" hidden="false" customHeight="false" outlineLevel="0" collapsed="false">
      <c r="A61" s="3" t="s">
        <v>32</v>
      </c>
      <c r="B61" s="3" t="s">
        <v>67</v>
      </c>
    </row>
    <row r="62" customFormat="false" ht="13.8" hidden="false" customHeight="false" outlineLevel="0" collapsed="false">
      <c r="A62" s="3" t="s">
        <v>32</v>
      </c>
      <c r="B62" s="3" t="s">
        <v>68</v>
      </c>
    </row>
    <row r="63" customFormat="false" ht="13.8" hidden="false" customHeight="false" outlineLevel="0" collapsed="false">
      <c r="A63" s="3" t="s">
        <v>69</v>
      </c>
      <c r="B63" s="3" t="s">
        <v>70</v>
      </c>
    </row>
    <row r="64" customFormat="false" ht="13.8" hidden="false" customHeight="false" outlineLevel="0" collapsed="false">
      <c r="A64" s="3" t="s">
        <v>69</v>
      </c>
      <c r="B64" s="3" t="s">
        <v>71</v>
      </c>
    </row>
    <row r="65" customFormat="false" ht="13.8" hidden="false" customHeight="false" outlineLevel="0" collapsed="false">
      <c r="A65" s="3" t="s">
        <v>69</v>
      </c>
      <c r="B65" s="3" t="s">
        <v>72</v>
      </c>
    </row>
    <row r="66" customFormat="false" ht="13.8" hidden="false" customHeight="false" outlineLevel="0" collapsed="false">
      <c r="A66" s="3" t="s">
        <v>69</v>
      </c>
      <c r="B66" s="3" t="s">
        <v>73</v>
      </c>
    </row>
    <row r="67" customFormat="false" ht="13.8" hidden="false" customHeight="false" outlineLevel="0" collapsed="false">
      <c r="A67" s="3" t="s">
        <v>69</v>
      </c>
      <c r="B67" s="3" t="s">
        <v>74</v>
      </c>
    </row>
    <row r="68" customFormat="false" ht="13.8" hidden="false" customHeight="false" outlineLevel="0" collapsed="false">
      <c r="A68" s="3" t="s">
        <v>69</v>
      </c>
      <c r="B68" s="3" t="s">
        <v>75</v>
      </c>
    </row>
    <row r="69" customFormat="false" ht="13.8" hidden="false" customHeight="false" outlineLevel="0" collapsed="false">
      <c r="A69" s="3" t="s">
        <v>69</v>
      </c>
      <c r="B69" s="3" t="s">
        <v>76</v>
      </c>
    </row>
    <row r="70" customFormat="false" ht="13.8" hidden="false" customHeight="false" outlineLevel="0" collapsed="false">
      <c r="A70" s="3" t="s">
        <v>69</v>
      </c>
      <c r="B70" s="3" t="s">
        <v>77</v>
      </c>
    </row>
    <row r="71" customFormat="false" ht="13.8" hidden="false" customHeight="false" outlineLevel="0" collapsed="false">
      <c r="A71" s="3" t="s">
        <v>69</v>
      </c>
      <c r="B71" s="3" t="s">
        <v>78</v>
      </c>
    </row>
    <row r="72" customFormat="false" ht="13.8" hidden="false" customHeight="false" outlineLevel="0" collapsed="false">
      <c r="A72" s="3" t="s">
        <v>69</v>
      </c>
      <c r="B72" s="3" t="s">
        <v>79</v>
      </c>
    </row>
    <row r="73" customFormat="false" ht="13.8" hidden="false" customHeight="false" outlineLevel="0" collapsed="false">
      <c r="A73" s="3" t="s">
        <v>69</v>
      </c>
      <c r="B73" s="3" t="s">
        <v>80</v>
      </c>
    </row>
    <row r="74" customFormat="false" ht="13.8" hidden="false" customHeight="false" outlineLevel="0" collapsed="false">
      <c r="A74" s="3" t="s">
        <v>69</v>
      </c>
      <c r="B74" s="3" t="s">
        <v>81</v>
      </c>
    </row>
    <row r="75" customFormat="false" ht="13.8" hidden="false" customHeight="false" outlineLevel="0" collapsed="false">
      <c r="A75" s="3" t="s">
        <v>69</v>
      </c>
      <c r="B75" s="3" t="s">
        <v>82</v>
      </c>
    </row>
    <row r="76" customFormat="false" ht="13.8" hidden="false" customHeight="false" outlineLevel="0" collapsed="false">
      <c r="A76" s="3" t="s">
        <v>69</v>
      </c>
      <c r="B76" s="3" t="s">
        <v>83</v>
      </c>
    </row>
    <row r="77" customFormat="false" ht="13.8" hidden="false" customHeight="false" outlineLevel="0" collapsed="false">
      <c r="A77" s="3" t="s">
        <v>69</v>
      </c>
      <c r="B77" s="3" t="s">
        <v>84</v>
      </c>
    </row>
    <row r="78" customFormat="false" ht="13.8" hidden="false" customHeight="false" outlineLevel="0" collapsed="false">
      <c r="A78" s="3" t="s">
        <v>69</v>
      </c>
      <c r="B78" s="3" t="s">
        <v>85</v>
      </c>
    </row>
    <row r="79" customFormat="false" ht="13.8" hidden="false" customHeight="false" outlineLevel="0" collapsed="false">
      <c r="A79" s="3" t="s">
        <v>69</v>
      </c>
      <c r="B79" s="3" t="s">
        <v>86</v>
      </c>
    </row>
    <row r="80" customFormat="false" ht="13.8" hidden="false" customHeight="false" outlineLevel="0" collapsed="false">
      <c r="A80" s="3" t="s">
        <v>69</v>
      </c>
      <c r="B80" s="3" t="s">
        <v>87</v>
      </c>
    </row>
    <row r="81" customFormat="false" ht="13.8" hidden="false" customHeight="false" outlineLevel="0" collapsed="false">
      <c r="A81" s="3" t="s">
        <v>69</v>
      </c>
      <c r="B81" s="3" t="s">
        <v>88</v>
      </c>
    </row>
    <row r="82" customFormat="false" ht="13.8" hidden="false" customHeight="false" outlineLevel="0" collapsed="false">
      <c r="A82" s="3" t="s">
        <v>69</v>
      </c>
      <c r="B82" s="3" t="s">
        <v>89</v>
      </c>
    </row>
    <row r="83" customFormat="false" ht="13.8" hidden="false" customHeight="false" outlineLevel="0" collapsed="false">
      <c r="A83" s="3" t="s">
        <v>69</v>
      </c>
      <c r="B83" s="3" t="s">
        <v>90</v>
      </c>
    </row>
    <row r="84" customFormat="false" ht="13.8" hidden="false" customHeight="false" outlineLevel="0" collapsed="false">
      <c r="A84" s="3" t="s">
        <v>69</v>
      </c>
      <c r="B84" s="3" t="s">
        <v>91</v>
      </c>
    </row>
    <row r="85" customFormat="false" ht="13.8" hidden="false" customHeight="false" outlineLevel="0" collapsed="false">
      <c r="A85" s="3" t="s">
        <v>69</v>
      </c>
      <c r="B85" s="3" t="s">
        <v>92</v>
      </c>
    </row>
    <row r="86" customFormat="false" ht="13.8" hidden="false" customHeight="false" outlineLevel="0" collapsed="false">
      <c r="A86" s="3" t="s">
        <v>69</v>
      </c>
      <c r="B86" s="3" t="s">
        <v>93</v>
      </c>
    </row>
    <row r="87" customFormat="false" ht="13.8" hidden="false" customHeight="false" outlineLevel="0" collapsed="false">
      <c r="A87" s="3" t="s">
        <v>94</v>
      </c>
      <c r="B87" s="3" t="s">
        <v>95</v>
      </c>
    </row>
    <row r="88" customFormat="false" ht="13.8" hidden="false" customHeight="false" outlineLevel="0" collapsed="false">
      <c r="A88" s="3" t="s">
        <v>94</v>
      </c>
      <c r="B88" s="3" t="s">
        <v>96</v>
      </c>
    </row>
    <row r="89" customFormat="false" ht="13.8" hidden="false" customHeight="false" outlineLevel="0" collapsed="false">
      <c r="A89" s="3" t="s">
        <v>94</v>
      </c>
      <c r="B89" s="3" t="s">
        <v>97</v>
      </c>
    </row>
    <row r="90" customFormat="false" ht="13.8" hidden="false" customHeight="false" outlineLevel="0" collapsed="false">
      <c r="A90" s="3" t="s">
        <v>94</v>
      </c>
      <c r="B90" s="3" t="s">
        <v>98</v>
      </c>
    </row>
    <row r="91" customFormat="false" ht="13.8" hidden="false" customHeight="false" outlineLevel="0" collapsed="false">
      <c r="A91" s="3" t="s">
        <v>3</v>
      </c>
      <c r="B91" s="3" t="s">
        <v>99</v>
      </c>
    </row>
    <row r="92" customFormat="false" ht="13.8" hidden="false" customHeight="false" outlineLevel="0" collapsed="false">
      <c r="A92" s="3" t="s">
        <v>3</v>
      </c>
      <c r="B92" s="3" t="s">
        <v>100</v>
      </c>
    </row>
    <row r="93" customFormat="false" ht="13.8" hidden="false" customHeight="false" outlineLevel="0" collapsed="false">
      <c r="A93" s="3" t="s">
        <v>3</v>
      </c>
      <c r="B93" s="3" t="s">
        <v>101</v>
      </c>
    </row>
    <row r="94" customFormat="false" ht="13.8" hidden="false" customHeight="false" outlineLevel="0" collapsed="false">
      <c r="A94" s="3" t="s">
        <v>3</v>
      </c>
      <c r="B94" s="3" t="s">
        <v>102</v>
      </c>
    </row>
    <row r="95" customFormat="false" ht="13.8" hidden="false" customHeight="false" outlineLevel="0" collapsed="false">
      <c r="A95" s="3" t="s">
        <v>3</v>
      </c>
      <c r="B95" s="3" t="s">
        <v>103</v>
      </c>
    </row>
    <row r="96" customFormat="false" ht="13.8" hidden="false" customHeight="false" outlineLevel="0" collapsed="false">
      <c r="A96" s="3" t="s">
        <v>3</v>
      </c>
      <c r="B96" s="3" t="s">
        <v>104</v>
      </c>
    </row>
    <row r="97" customFormat="false" ht="13.8" hidden="false" customHeight="false" outlineLevel="0" collapsed="false">
      <c r="A97" s="3" t="s">
        <v>3</v>
      </c>
      <c r="B97" s="3" t="s">
        <v>105</v>
      </c>
    </row>
    <row r="98" customFormat="false" ht="13.8" hidden="false" customHeight="false" outlineLevel="0" collapsed="false">
      <c r="A98" s="3" t="s">
        <v>3</v>
      </c>
      <c r="B98" s="3" t="s">
        <v>106</v>
      </c>
    </row>
    <row r="99" customFormat="false" ht="13.8" hidden="false" customHeight="false" outlineLevel="0" collapsed="false">
      <c r="A99" s="3" t="s">
        <v>3</v>
      </c>
      <c r="B99" s="3" t="s">
        <v>107</v>
      </c>
    </row>
    <row r="100" customFormat="false" ht="13.8" hidden="false" customHeight="false" outlineLevel="0" collapsed="false">
      <c r="A100" s="3" t="s">
        <v>3</v>
      </c>
      <c r="B100" s="3" t="s">
        <v>108</v>
      </c>
    </row>
    <row r="101" customFormat="false" ht="13.8" hidden="false" customHeight="false" outlineLevel="0" collapsed="false">
      <c r="A101" s="3" t="s">
        <v>3</v>
      </c>
      <c r="B101" s="3" t="s">
        <v>109</v>
      </c>
    </row>
    <row r="102" customFormat="false" ht="13.8" hidden="false" customHeight="false" outlineLevel="0" collapsed="false">
      <c r="A102" s="3" t="s">
        <v>3</v>
      </c>
      <c r="B102" s="3" t="s">
        <v>110</v>
      </c>
    </row>
    <row r="103" customFormat="false" ht="13.8" hidden="false" customHeight="false" outlineLevel="0" collapsed="false">
      <c r="A103" s="3" t="s">
        <v>3</v>
      </c>
      <c r="B103" s="3" t="s">
        <v>111</v>
      </c>
    </row>
    <row r="104" customFormat="false" ht="13.8" hidden="false" customHeight="false" outlineLevel="0" collapsed="false">
      <c r="A104" s="3" t="s">
        <v>3</v>
      </c>
      <c r="B104" s="3" t="s">
        <v>112</v>
      </c>
    </row>
    <row r="105" customFormat="false" ht="13.8" hidden="false" customHeight="false" outlineLevel="0" collapsed="false">
      <c r="A105" s="3" t="s">
        <v>3</v>
      </c>
      <c r="B105" s="3" t="s">
        <v>113</v>
      </c>
    </row>
    <row r="106" customFormat="false" ht="13.8" hidden="false" customHeight="false" outlineLevel="0" collapsed="false">
      <c r="A106" s="3" t="s">
        <v>3</v>
      </c>
      <c r="B106" s="3" t="s">
        <v>114</v>
      </c>
    </row>
    <row r="107" customFormat="false" ht="13.8" hidden="false" customHeight="false" outlineLevel="0" collapsed="false">
      <c r="A107" s="3" t="s">
        <v>3</v>
      </c>
      <c r="B107" s="3" t="s">
        <v>115</v>
      </c>
    </row>
    <row r="108" customFormat="false" ht="13.8" hidden="false" customHeight="false" outlineLevel="0" collapsed="false">
      <c r="A108" s="3" t="s">
        <v>3</v>
      </c>
      <c r="B108" s="3" t="s">
        <v>116</v>
      </c>
    </row>
    <row r="109" customFormat="false" ht="13.8" hidden="false" customHeight="false" outlineLevel="0" collapsed="false">
      <c r="A109" s="3" t="s">
        <v>3</v>
      </c>
      <c r="B109" s="3" t="s">
        <v>117</v>
      </c>
    </row>
    <row r="110" customFormat="false" ht="13.8" hidden="false" customHeight="false" outlineLevel="0" collapsed="false">
      <c r="A110" s="3" t="s">
        <v>3</v>
      </c>
      <c r="B110" s="3" t="s">
        <v>118</v>
      </c>
    </row>
    <row r="111" customFormat="false" ht="13.8" hidden="false" customHeight="false" outlineLevel="0" collapsed="false">
      <c r="A111" s="3" t="s">
        <v>3</v>
      </c>
      <c r="B111" s="3" t="s">
        <v>119</v>
      </c>
    </row>
    <row r="112" customFormat="false" ht="13.8" hidden="false" customHeight="false" outlineLevel="0" collapsed="false">
      <c r="A112" s="3" t="s">
        <v>3</v>
      </c>
      <c r="B112" s="3" t="s">
        <v>120</v>
      </c>
    </row>
    <row r="113" customFormat="false" ht="13.8" hidden="false" customHeight="false" outlineLevel="0" collapsed="false">
      <c r="A113" s="3" t="s">
        <v>3</v>
      </c>
      <c r="B113" s="3" t="s">
        <v>121</v>
      </c>
    </row>
    <row r="114" customFormat="false" ht="13.8" hidden="false" customHeight="false" outlineLevel="0" collapsed="false">
      <c r="A114" s="3" t="s">
        <v>3</v>
      </c>
      <c r="B114" s="3" t="s">
        <v>122</v>
      </c>
    </row>
    <row r="115" customFormat="false" ht="13.8" hidden="false" customHeight="false" outlineLevel="0" collapsed="false">
      <c r="A115" s="3" t="s">
        <v>3</v>
      </c>
      <c r="B115" s="3" t="s">
        <v>123</v>
      </c>
    </row>
    <row r="116" customFormat="false" ht="13.8" hidden="false" customHeight="false" outlineLevel="0" collapsed="false">
      <c r="A116" s="3" t="s">
        <v>3</v>
      </c>
      <c r="B116" s="3" t="s">
        <v>124</v>
      </c>
    </row>
    <row r="117" customFormat="false" ht="13.8" hidden="false" customHeight="false" outlineLevel="0" collapsed="false">
      <c r="A117" s="3" t="s">
        <v>3</v>
      </c>
      <c r="B117" s="3" t="s">
        <v>125</v>
      </c>
    </row>
    <row r="118" customFormat="false" ht="13.8" hidden="false" customHeight="false" outlineLevel="0" collapsed="false">
      <c r="A118" s="3" t="s">
        <v>3</v>
      </c>
      <c r="B118" s="3" t="s">
        <v>126</v>
      </c>
    </row>
    <row r="119" customFormat="false" ht="13.8" hidden="false" customHeight="false" outlineLevel="0" collapsed="false">
      <c r="A119" s="3" t="s">
        <v>3</v>
      </c>
      <c r="B119" s="3" t="s">
        <v>127</v>
      </c>
    </row>
    <row r="120" customFormat="false" ht="13.8" hidden="false" customHeight="false" outlineLevel="0" collapsed="false">
      <c r="A120" s="3" t="s">
        <v>3</v>
      </c>
      <c r="B120" s="3" t="s">
        <v>128</v>
      </c>
    </row>
    <row r="121" customFormat="false" ht="13.8" hidden="false" customHeight="false" outlineLevel="0" collapsed="false">
      <c r="A121" s="3" t="s">
        <v>3</v>
      </c>
      <c r="B121" s="3" t="s">
        <v>129</v>
      </c>
    </row>
    <row r="122" customFormat="false" ht="13.8" hidden="false" customHeight="false" outlineLevel="0" collapsed="false">
      <c r="A122" s="3" t="s">
        <v>3</v>
      </c>
      <c r="B122" s="3" t="s">
        <v>130</v>
      </c>
    </row>
    <row r="123" customFormat="false" ht="13.8" hidden="false" customHeight="false" outlineLevel="0" collapsed="false">
      <c r="A123" s="3" t="s">
        <v>3</v>
      </c>
      <c r="B123" s="3" t="s">
        <v>131</v>
      </c>
    </row>
    <row r="124" customFormat="false" ht="13.8" hidden="false" customHeight="false" outlineLevel="0" collapsed="false">
      <c r="A124" s="3" t="s">
        <v>132</v>
      </c>
      <c r="B124" s="3" t="s">
        <v>133</v>
      </c>
    </row>
    <row r="125" customFormat="false" ht="13.8" hidden="false" customHeight="false" outlineLevel="0" collapsed="false">
      <c r="A125" s="3" t="s">
        <v>132</v>
      </c>
      <c r="B125" s="3" t="s">
        <v>134</v>
      </c>
    </row>
    <row r="126" customFormat="false" ht="13.8" hidden="false" customHeight="false" outlineLevel="0" collapsed="false">
      <c r="A126" s="3" t="s">
        <v>132</v>
      </c>
      <c r="B126" s="3" t="s">
        <v>135</v>
      </c>
    </row>
    <row r="127" customFormat="false" ht="13.8" hidden="false" customHeight="false" outlineLevel="0" collapsed="false">
      <c r="A127" s="3" t="s">
        <v>132</v>
      </c>
      <c r="B127" s="3" t="s">
        <v>136</v>
      </c>
    </row>
    <row r="128" customFormat="false" ht="13.8" hidden="false" customHeight="false" outlineLevel="0" collapsed="false">
      <c r="A128" s="3" t="s">
        <v>132</v>
      </c>
      <c r="B128" s="3" t="s">
        <v>137</v>
      </c>
    </row>
    <row r="129" customFormat="false" ht="13.8" hidden="false" customHeight="false" outlineLevel="0" collapsed="false">
      <c r="A129" s="3" t="s">
        <v>132</v>
      </c>
      <c r="B129" s="3" t="s">
        <v>138</v>
      </c>
    </row>
    <row r="130" customFormat="false" ht="13.8" hidden="false" customHeight="false" outlineLevel="0" collapsed="false">
      <c r="A130" s="3" t="s">
        <v>132</v>
      </c>
      <c r="B130" s="3" t="s">
        <v>139</v>
      </c>
    </row>
    <row r="131" customFormat="false" ht="13.8" hidden="false" customHeight="false" outlineLevel="0" collapsed="false">
      <c r="A131" s="3" t="s">
        <v>132</v>
      </c>
      <c r="B131" s="3" t="s">
        <v>140</v>
      </c>
    </row>
    <row r="132" customFormat="false" ht="13.8" hidden="false" customHeight="false" outlineLevel="0" collapsed="false">
      <c r="A132" s="3" t="s">
        <v>132</v>
      </c>
      <c r="B132" s="3" t="s">
        <v>141</v>
      </c>
    </row>
    <row r="133" customFormat="false" ht="13.8" hidden="false" customHeight="false" outlineLevel="0" collapsed="false">
      <c r="A133" s="3" t="s">
        <v>132</v>
      </c>
      <c r="B133" s="3" t="s">
        <v>142</v>
      </c>
    </row>
    <row r="134" customFormat="false" ht="13.8" hidden="false" customHeight="false" outlineLevel="0" collapsed="false">
      <c r="A134" s="3" t="s">
        <v>132</v>
      </c>
      <c r="B134" s="3" t="s">
        <v>143</v>
      </c>
    </row>
    <row r="135" customFormat="false" ht="13.8" hidden="false" customHeight="false" outlineLevel="0" collapsed="false">
      <c r="A135" s="3" t="s">
        <v>2</v>
      </c>
      <c r="B135" s="3" t="s">
        <v>144</v>
      </c>
    </row>
    <row r="136" customFormat="false" ht="13.8" hidden="false" customHeight="false" outlineLevel="0" collapsed="false">
      <c r="A136" s="3" t="s">
        <v>2</v>
      </c>
      <c r="B136" s="3" t="s">
        <v>145</v>
      </c>
    </row>
    <row r="137" customFormat="false" ht="13.8" hidden="false" customHeight="false" outlineLevel="0" collapsed="false">
      <c r="A137" s="3" t="s">
        <v>2</v>
      </c>
      <c r="B137" s="3" t="s">
        <v>146</v>
      </c>
    </row>
    <row r="138" customFormat="false" ht="13.8" hidden="false" customHeight="false" outlineLevel="0" collapsed="false">
      <c r="A138" s="3" t="s">
        <v>2</v>
      </c>
      <c r="B138" s="3" t="s">
        <v>147</v>
      </c>
    </row>
    <row r="139" customFormat="false" ht="13.8" hidden="false" customHeight="false" outlineLevel="0" collapsed="false">
      <c r="A139" s="3" t="s">
        <v>2</v>
      </c>
      <c r="B139" s="3" t="s">
        <v>148</v>
      </c>
    </row>
    <row r="140" customFormat="false" ht="13.8" hidden="false" customHeight="false" outlineLevel="0" collapsed="false">
      <c r="A140" s="3" t="s">
        <v>2</v>
      </c>
      <c r="B140" s="3" t="s">
        <v>149</v>
      </c>
    </row>
    <row r="141" customFormat="false" ht="13.8" hidden="false" customHeight="false" outlineLevel="0" collapsed="false">
      <c r="A141" s="3" t="s">
        <v>2</v>
      </c>
      <c r="B141" s="3" t="s">
        <v>150</v>
      </c>
    </row>
    <row r="142" customFormat="false" ht="13.8" hidden="false" customHeight="false" outlineLevel="0" collapsed="false">
      <c r="A142" s="3" t="s">
        <v>2</v>
      </c>
      <c r="B142" s="3" t="s">
        <v>151</v>
      </c>
    </row>
    <row r="143" customFormat="false" ht="13.8" hidden="false" customHeight="false" outlineLevel="0" collapsed="false">
      <c r="A143" s="3" t="s">
        <v>2</v>
      </c>
      <c r="B143" s="3" t="s">
        <v>152</v>
      </c>
    </row>
    <row r="144" customFormat="false" ht="13.8" hidden="false" customHeight="false" outlineLevel="0" collapsed="false">
      <c r="A144" s="3" t="s">
        <v>2</v>
      </c>
      <c r="B144" s="3" t="s">
        <v>153</v>
      </c>
    </row>
    <row r="145" customFormat="false" ht="13.8" hidden="false" customHeight="false" outlineLevel="0" collapsed="false">
      <c r="A145" s="3" t="s">
        <v>2</v>
      </c>
      <c r="B145" s="3" t="s">
        <v>154</v>
      </c>
    </row>
    <row r="146" customFormat="false" ht="13.8" hidden="false" customHeight="false" outlineLevel="0" collapsed="false">
      <c r="A146" s="3" t="s">
        <v>2</v>
      </c>
      <c r="B146" s="3" t="s">
        <v>155</v>
      </c>
    </row>
    <row r="147" customFormat="false" ht="13.8" hidden="false" customHeight="false" outlineLevel="0" collapsed="false">
      <c r="A147" s="3" t="s">
        <v>2</v>
      </c>
      <c r="B147" s="3" t="s">
        <v>156</v>
      </c>
    </row>
    <row r="148" customFormat="false" ht="13.8" hidden="false" customHeight="false" outlineLevel="0" collapsed="false">
      <c r="A148" s="3" t="s">
        <v>2</v>
      </c>
      <c r="B148" s="3" t="s">
        <v>157</v>
      </c>
    </row>
    <row r="149" customFormat="false" ht="13.8" hidden="false" customHeight="false" outlineLevel="0" collapsed="false">
      <c r="A149" s="3" t="s">
        <v>2</v>
      </c>
      <c r="B149" s="3" t="s">
        <v>158</v>
      </c>
    </row>
    <row r="150" customFormat="false" ht="13.8" hidden="false" customHeight="false" outlineLevel="0" collapsed="false">
      <c r="A150" s="3" t="s">
        <v>2</v>
      </c>
      <c r="B150" s="3" t="s">
        <v>159</v>
      </c>
    </row>
    <row r="151" customFormat="false" ht="13.8" hidden="false" customHeight="false" outlineLevel="0" collapsed="false">
      <c r="A151" s="3" t="s">
        <v>2</v>
      </c>
      <c r="B151" s="3" t="s">
        <v>160</v>
      </c>
    </row>
    <row r="152" customFormat="false" ht="13.8" hidden="false" customHeight="false" outlineLevel="0" collapsed="false">
      <c r="A152" s="3" t="s">
        <v>2</v>
      </c>
      <c r="B152" s="3" t="s">
        <v>161</v>
      </c>
    </row>
    <row r="153" customFormat="false" ht="13.8" hidden="false" customHeight="false" outlineLevel="0" collapsed="false">
      <c r="A153" s="3" t="s">
        <v>2</v>
      </c>
      <c r="B153" s="3" t="s">
        <v>162</v>
      </c>
    </row>
    <row r="154" customFormat="false" ht="13.8" hidden="false" customHeight="false" outlineLevel="0" collapsed="false">
      <c r="A154" s="3" t="s">
        <v>2</v>
      </c>
      <c r="B154" s="3" t="s">
        <v>163</v>
      </c>
    </row>
    <row r="155" customFormat="false" ht="13.8" hidden="false" customHeight="false" outlineLevel="0" collapsed="false">
      <c r="A155" s="3" t="s">
        <v>2</v>
      </c>
      <c r="B155" s="3" t="s">
        <v>164</v>
      </c>
    </row>
    <row r="156" customFormat="false" ht="13.8" hidden="false" customHeight="false" outlineLevel="0" collapsed="false">
      <c r="A156" s="3" t="s">
        <v>2</v>
      </c>
      <c r="B156" s="3" t="s">
        <v>165</v>
      </c>
    </row>
    <row r="157" customFormat="false" ht="13.8" hidden="false" customHeight="false" outlineLevel="0" collapsed="false">
      <c r="A157" s="3" t="s">
        <v>2</v>
      </c>
      <c r="B157" s="3" t="s">
        <v>166</v>
      </c>
    </row>
    <row r="158" customFormat="false" ht="13.8" hidden="false" customHeight="false" outlineLevel="0" collapsed="false">
      <c r="A158" s="3" t="s">
        <v>2</v>
      </c>
      <c r="B158" s="3" t="s">
        <v>167</v>
      </c>
    </row>
    <row r="159" customFormat="false" ht="13.8" hidden="false" customHeight="false" outlineLevel="0" collapsed="false">
      <c r="A159" s="3" t="s">
        <v>2</v>
      </c>
      <c r="B159" s="3" t="s">
        <v>168</v>
      </c>
    </row>
    <row r="160" customFormat="false" ht="13.8" hidden="false" customHeight="false" outlineLevel="0" collapsed="false">
      <c r="A160" s="3" t="s">
        <v>2</v>
      </c>
      <c r="B160" s="3" t="s">
        <v>169</v>
      </c>
    </row>
    <row r="161" customFormat="false" ht="13.8" hidden="false" customHeight="false" outlineLevel="0" collapsed="false">
      <c r="A161" s="3" t="s">
        <v>2</v>
      </c>
      <c r="B161" s="3" t="s">
        <v>170</v>
      </c>
    </row>
    <row r="162" customFormat="false" ht="13.8" hidden="false" customHeight="false" outlineLevel="0" collapsed="false">
      <c r="A162" s="3" t="s">
        <v>2</v>
      </c>
      <c r="B162" s="3" t="s">
        <v>171</v>
      </c>
    </row>
    <row r="163" customFormat="false" ht="13.8" hidden="false" customHeight="false" outlineLevel="0" collapsed="false">
      <c r="A163" s="3" t="s">
        <v>2</v>
      </c>
      <c r="B163" s="3" t="s">
        <v>172</v>
      </c>
    </row>
    <row r="164" customFormat="false" ht="13.8" hidden="false" customHeight="false" outlineLevel="0" collapsed="false">
      <c r="A164" s="3" t="s">
        <v>2</v>
      </c>
      <c r="B164" s="3" t="s">
        <v>173</v>
      </c>
    </row>
    <row r="165" customFormat="false" ht="13.8" hidden="false" customHeight="false" outlineLevel="0" collapsed="false">
      <c r="A165" s="3" t="s">
        <v>2</v>
      </c>
      <c r="B165" s="3" t="s">
        <v>174</v>
      </c>
    </row>
    <row r="166" customFormat="false" ht="13.8" hidden="false" customHeight="false" outlineLevel="0" collapsed="false">
      <c r="A166" s="3" t="s">
        <v>2</v>
      </c>
      <c r="B166" s="3" t="s">
        <v>175</v>
      </c>
    </row>
    <row r="167" customFormat="false" ht="13.8" hidden="false" customHeight="false" outlineLevel="0" collapsed="false">
      <c r="A167" s="3" t="s">
        <v>2</v>
      </c>
      <c r="B167" s="3" t="s">
        <v>176</v>
      </c>
    </row>
    <row r="168" customFormat="false" ht="13.8" hidden="false" customHeight="false" outlineLevel="0" collapsed="false">
      <c r="A168" s="3" t="s">
        <v>2</v>
      </c>
      <c r="B168" s="3" t="s">
        <v>177</v>
      </c>
    </row>
    <row r="169" customFormat="false" ht="13.8" hidden="false" customHeight="false" outlineLevel="0" collapsed="false">
      <c r="A169" s="3" t="s">
        <v>2</v>
      </c>
      <c r="B169" s="3" t="s">
        <v>178</v>
      </c>
    </row>
    <row r="170" customFormat="false" ht="13.8" hidden="false" customHeight="false" outlineLevel="0" collapsed="false">
      <c r="A170" s="3" t="s">
        <v>2</v>
      </c>
      <c r="B170" s="3" t="s">
        <v>179</v>
      </c>
    </row>
    <row r="171" customFormat="false" ht="13.8" hidden="false" customHeight="false" outlineLevel="0" collapsed="false">
      <c r="A171" s="3" t="s">
        <v>2</v>
      </c>
      <c r="B171" s="3" t="s">
        <v>180</v>
      </c>
    </row>
    <row r="172" customFormat="false" ht="13.8" hidden="false" customHeight="false" outlineLevel="0" collapsed="false">
      <c r="A172" s="3" t="s">
        <v>2</v>
      </c>
      <c r="B172" s="3" t="s">
        <v>181</v>
      </c>
    </row>
    <row r="173" customFormat="false" ht="13.8" hidden="false" customHeight="false" outlineLevel="0" collapsed="false">
      <c r="A173" s="3" t="s">
        <v>2</v>
      </c>
      <c r="B173" s="3" t="s">
        <v>182</v>
      </c>
    </row>
    <row r="174" customFormat="false" ht="13.8" hidden="false" customHeight="false" outlineLevel="0" collapsed="false">
      <c r="A174" s="3" t="s">
        <v>2</v>
      </c>
      <c r="B174" s="3" t="s">
        <v>183</v>
      </c>
    </row>
    <row r="175" customFormat="false" ht="13.8" hidden="false" customHeight="false" outlineLevel="0" collapsed="false">
      <c r="A175" s="3" t="s">
        <v>2</v>
      </c>
      <c r="B175" s="3" t="s">
        <v>184</v>
      </c>
    </row>
    <row r="176" customFormat="false" ht="13.8" hidden="false" customHeight="false" outlineLevel="0" collapsed="false">
      <c r="A176" s="3" t="s">
        <v>2</v>
      </c>
      <c r="B176" s="3" t="s">
        <v>185</v>
      </c>
    </row>
    <row r="177" customFormat="false" ht="13.8" hidden="false" customHeight="false" outlineLevel="0" collapsed="false">
      <c r="A177" s="3" t="s">
        <v>2</v>
      </c>
      <c r="B177" s="3" t="s">
        <v>186</v>
      </c>
    </row>
    <row r="178" customFormat="false" ht="13.8" hidden="false" customHeight="false" outlineLevel="0" collapsed="false">
      <c r="A178" s="3" t="s">
        <v>2</v>
      </c>
      <c r="B178" s="3" t="s">
        <v>187</v>
      </c>
    </row>
    <row r="179" customFormat="false" ht="13.8" hidden="false" customHeight="false" outlineLevel="0" collapsed="false">
      <c r="A179" s="3" t="s">
        <v>2</v>
      </c>
      <c r="B179" s="3" t="s">
        <v>188</v>
      </c>
    </row>
    <row r="180" customFormat="false" ht="13.8" hidden="false" customHeight="false" outlineLevel="0" collapsed="false">
      <c r="A180" s="3" t="s">
        <v>189</v>
      </c>
      <c r="B180" s="3" t="s">
        <v>190</v>
      </c>
    </row>
    <row r="181" customFormat="false" ht="13.8" hidden="false" customHeight="false" outlineLevel="0" collapsed="false">
      <c r="A181" s="3" t="s">
        <v>189</v>
      </c>
      <c r="B181" s="3" t="s">
        <v>191</v>
      </c>
    </row>
    <row r="182" customFormat="false" ht="13.8" hidden="false" customHeight="false" outlineLevel="0" collapsed="false">
      <c r="A182" s="3" t="s">
        <v>189</v>
      </c>
      <c r="B182" s="3" t="s">
        <v>192</v>
      </c>
    </row>
    <row r="183" customFormat="false" ht="13.8" hidden="false" customHeight="false" outlineLevel="0" collapsed="false">
      <c r="A183" s="3" t="s">
        <v>189</v>
      </c>
      <c r="B183" s="3" t="s">
        <v>193</v>
      </c>
    </row>
    <row r="184" customFormat="false" ht="13.8" hidden="false" customHeight="false" outlineLevel="0" collapsed="false">
      <c r="A184" s="3" t="s">
        <v>189</v>
      </c>
      <c r="B184" s="3" t="s">
        <v>194</v>
      </c>
    </row>
    <row r="185" customFormat="false" ht="13.8" hidden="false" customHeight="false" outlineLevel="0" collapsed="false">
      <c r="A185" s="3" t="s">
        <v>189</v>
      </c>
      <c r="B185" s="3" t="s">
        <v>195</v>
      </c>
    </row>
    <row r="186" customFormat="false" ht="13.8" hidden="false" customHeight="false" outlineLevel="0" collapsed="false">
      <c r="A186" s="3" t="s">
        <v>196</v>
      </c>
      <c r="B186" s="3" t="s">
        <v>197</v>
      </c>
    </row>
    <row r="187" customFormat="false" ht="13.8" hidden="false" customHeight="false" outlineLevel="0" collapsed="false">
      <c r="A187" s="3" t="s">
        <v>196</v>
      </c>
      <c r="B187" s="3" t="s">
        <v>198</v>
      </c>
    </row>
    <row r="188" customFormat="false" ht="13.8" hidden="false" customHeight="false" outlineLevel="0" collapsed="false">
      <c r="A188" s="3" t="s">
        <v>196</v>
      </c>
      <c r="B188" s="3" t="s">
        <v>199</v>
      </c>
    </row>
    <row r="189" customFormat="false" ht="13.8" hidden="false" customHeight="false" outlineLevel="0" collapsed="false">
      <c r="A189" s="3" t="s">
        <v>196</v>
      </c>
      <c r="B189" s="3" t="s">
        <v>200</v>
      </c>
    </row>
    <row r="190" customFormat="false" ht="13.8" hidden="false" customHeight="false" outlineLevel="0" collapsed="false">
      <c r="A190" s="3" t="s">
        <v>196</v>
      </c>
      <c r="B190" s="3" t="s">
        <v>201</v>
      </c>
    </row>
    <row r="191" customFormat="false" ht="13.8" hidden="false" customHeight="false" outlineLevel="0" collapsed="false">
      <c r="A191" s="3" t="s">
        <v>196</v>
      </c>
      <c r="B191" s="3" t="s">
        <v>202</v>
      </c>
    </row>
    <row r="192" customFormat="false" ht="13.8" hidden="false" customHeight="false" outlineLevel="0" collapsed="false">
      <c r="A192" s="3" t="s">
        <v>196</v>
      </c>
      <c r="B192" s="3" t="s">
        <v>203</v>
      </c>
    </row>
    <row r="193" customFormat="false" ht="13.8" hidden="false" customHeight="false" outlineLevel="0" collapsed="false">
      <c r="A193" s="3" t="s">
        <v>196</v>
      </c>
      <c r="B193" s="3" t="s">
        <v>204</v>
      </c>
    </row>
    <row r="194" customFormat="false" ht="13.8" hidden="false" customHeight="false" outlineLevel="0" collapsed="false">
      <c r="A194" s="3" t="s">
        <v>196</v>
      </c>
      <c r="B194" s="3" t="s">
        <v>205</v>
      </c>
    </row>
    <row r="195" customFormat="false" ht="13.8" hidden="false" customHeight="false" outlineLevel="0" collapsed="false">
      <c r="A195" s="3" t="s">
        <v>196</v>
      </c>
      <c r="B195" s="3" t="s">
        <v>206</v>
      </c>
    </row>
    <row r="196" customFormat="false" ht="13.8" hidden="false" customHeight="false" outlineLevel="0" collapsed="false">
      <c r="A196" s="3" t="s">
        <v>196</v>
      </c>
      <c r="B196" s="3" t="s">
        <v>207</v>
      </c>
    </row>
    <row r="197" customFormat="false" ht="13.8" hidden="false" customHeight="false" outlineLevel="0" collapsed="false">
      <c r="A197" s="3" t="s">
        <v>196</v>
      </c>
      <c r="B197" s="3" t="s">
        <v>208</v>
      </c>
    </row>
    <row r="198" customFormat="false" ht="13.8" hidden="false" customHeight="false" outlineLevel="0" collapsed="false">
      <c r="A198" s="3" t="s">
        <v>196</v>
      </c>
      <c r="B198" s="3" t="s">
        <v>209</v>
      </c>
    </row>
    <row r="199" customFormat="false" ht="13.8" hidden="false" customHeight="false" outlineLevel="0" collapsed="false">
      <c r="A199" s="3" t="s">
        <v>196</v>
      </c>
      <c r="B199" s="3" t="s">
        <v>210</v>
      </c>
    </row>
    <row r="200" customFormat="false" ht="13.8" hidden="false" customHeight="false" outlineLevel="0" collapsed="false">
      <c r="A200" s="3" t="s">
        <v>196</v>
      </c>
      <c r="B200" s="3" t="s">
        <v>211</v>
      </c>
    </row>
    <row r="201" customFormat="false" ht="13.8" hidden="false" customHeight="false" outlineLevel="0" collapsed="false">
      <c r="A201" s="3" t="s">
        <v>196</v>
      </c>
      <c r="B201" s="3" t="s">
        <v>212</v>
      </c>
    </row>
    <row r="202" customFormat="false" ht="13.8" hidden="false" customHeight="false" outlineLevel="0" collapsed="false">
      <c r="A202" s="3" t="s">
        <v>196</v>
      </c>
      <c r="B202" s="3" t="s">
        <v>213</v>
      </c>
    </row>
    <row r="203" customFormat="false" ht="13.8" hidden="false" customHeight="false" outlineLevel="0" collapsed="false">
      <c r="A203" s="3" t="s">
        <v>196</v>
      </c>
      <c r="B203" s="3" t="s">
        <v>214</v>
      </c>
    </row>
    <row r="204" customFormat="false" ht="13.8" hidden="false" customHeight="false" outlineLevel="0" collapsed="false">
      <c r="A204" s="3" t="s">
        <v>196</v>
      </c>
      <c r="B204" s="3" t="s">
        <v>215</v>
      </c>
    </row>
    <row r="205" customFormat="false" ht="13.8" hidden="false" customHeight="false" outlineLevel="0" collapsed="false">
      <c r="A205" s="3" t="s">
        <v>196</v>
      </c>
      <c r="B205" s="3" t="s">
        <v>216</v>
      </c>
    </row>
    <row r="206" customFormat="false" ht="13.8" hidden="false" customHeight="false" outlineLevel="0" collapsed="false">
      <c r="A206" s="3" t="s">
        <v>196</v>
      </c>
      <c r="B206" s="3" t="s">
        <v>217</v>
      </c>
    </row>
    <row r="207" customFormat="false" ht="13.8" hidden="false" customHeight="false" outlineLevel="0" collapsed="false">
      <c r="A207" s="3" t="s">
        <v>196</v>
      </c>
      <c r="B207" s="3" t="s">
        <v>218</v>
      </c>
    </row>
    <row r="208" customFormat="false" ht="13.8" hidden="false" customHeight="false" outlineLevel="0" collapsed="false">
      <c r="A208" s="3" t="s">
        <v>196</v>
      </c>
      <c r="B208" s="3" t="s">
        <v>219</v>
      </c>
    </row>
    <row r="209" customFormat="false" ht="13.8" hidden="false" customHeight="false" outlineLevel="0" collapsed="false">
      <c r="A209" s="3" t="s">
        <v>196</v>
      </c>
      <c r="B209" s="3" t="s">
        <v>220</v>
      </c>
    </row>
    <row r="210" customFormat="false" ht="13.8" hidden="false" customHeight="false" outlineLevel="0" collapsed="false">
      <c r="A210" s="3" t="s">
        <v>196</v>
      </c>
      <c r="B210" s="3" t="s">
        <v>221</v>
      </c>
    </row>
    <row r="211" customFormat="false" ht="13.8" hidden="false" customHeight="false" outlineLevel="0" collapsed="false">
      <c r="A211" s="3" t="s">
        <v>196</v>
      </c>
      <c r="B211" s="3" t="s">
        <v>222</v>
      </c>
    </row>
    <row r="212" customFormat="false" ht="13.8" hidden="false" customHeight="false" outlineLevel="0" collapsed="false">
      <c r="A212" s="3" t="s">
        <v>196</v>
      </c>
      <c r="B212" s="3" t="s">
        <v>223</v>
      </c>
    </row>
    <row r="213" customFormat="false" ht="13.8" hidden="false" customHeight="false" outlineLevel="0" collapsed="false">
      <c r="A213" s="3" t="s">
        <v>196</v>
      </c>
      <c r="B213" s="3" t="s">
        <v>224</v>
      </c>
    </row>
    <row r="214" customFormat="false" ht="13.8" hidden="false" customHeight="false" outlineLevel="0" collapsed="false">
      <c r="A214" s="3" t="s">
        <v>196</v>
      </c>
      <c r="B214" s="3" t="s">
        <v>225</v>
      </c>
    </row>
    <row r="215" customFormat="false" ht="13.8" hidden="false" customHeight="false" outlineLevel="0" collapsed="false">
      <c r="A215" s="3" t="s">
        <v>196</v>
      </c>
      <c r="B215" s="3" t="s">
        <v>226</v>
      </c>
    </row>
    <row r="216" customFormat="false" ht="13.8" hidden="false" customHeight="false" outlineLevel="0" collapsed="false">
      <c r="A216" s="3" t="s">
        <v>196</v>
      </c>
      <c r="B216" s="3" t="s">
        <v>227</v>
      </c>
    </row>
    <row r="217" customFormat="false" ht="13.8" hidden="false" customHeight="false" outlineLevel="0" collapsed="false">
      <c r="A217" s="3" t="s">
        <v>196</v>
      </c>
      <c r="B217" s="3" t="s">
        <v>228</v>
      </c>
    </row>
    <row r="218" customFormat="false" ht="13.8" hidden="false" customHeight="false" outlineLevel="0" collapsed="false">
      <c r="A218" s="3" t="s">
        <v>196</v>
      </c>
      <c r="B218" s="3" t="s">
        <v>229</v>
      </c>
    </row>
    <row r="219" customFormat="false" ht="13.8" hidden="false" customHeight="false" outlineLevel="0" collapsed="false">
      <c r="A219" s="3" t="s">
        <v>196</v>
      </c>
      <c r="B219" s="3" t="s">
        <v>230</v>
      </c>
    </row>
    <row r="220" customFormat="false" ht="13.8" hidden="false" customHeight="false" outlineLevel="0" collapsed="false">
      <c r="A220" s="3" t="s">
        <v>196</v>
      </c>
      <c r="B220" s="3" t="s">
        <v>231</v>
      </c>
    </row>
    <row r="221" customFormat="false" ht="13.8" hidden="false" customHeight="false" outlineLevel="0" collapsed="false">
      <c r="A221" s="3" t="s">
        <v>196</v>
      </c>
      <c r="B221" s="3" t="s">
        <v>232</v>
      </c>
    </row>
    <row r="222" customFormat="false" ht="13.8" hidden="false" customHeight="false" outlineLevel="0" collapsed="false">
      <c r="A222" s="3" t="s">
        <v>196</v>
      </c>
      <c r="B222" s="3" t="s">
        <v>233</v>
      </c>
    </row>
    <row r="223" customFormat="false" ht="13.8" hidden="false" customHeight="false" outlineLevel="0" collapsed="false">
      <c r="A223" s="3" t="s">
        <v>196</v>
      </c>
      <c r="B223" s="3" t="s">
        <v>234</v>
      </c>
    </row>
    <row r="224" customFormat="false" ht="13.8" hidden="false" customHeight="false" outlineLevel="0" collapsed="false">
      <c r="A224" s="3" t="s">
        <v>196</v>
      </c>
      <c r="B224" s="3" t="s">
        <v>235</v>
      </c>
    </row>
    <row r="225" customFormat="false" ht="13.8" hidden="false" customHeight="false" outlineLevel="0" collapsed="false">
      <c r="A225" s="3" t="s">
        <v>196</v>
      </c>
      <c r="B225" s="3" t="s">
        <v>236</v>
      </c>
    </row>
    <row r="226" customFormat="false" ht="13.8" hidden="false" customHeight="false" outlineLevel="0" collapsed="false">
      <c r="A226" s="3" t="s">
        <v>196</v>
      </c>
      <c r="B226" s="3" t="s">
        <v>237</v>
      </c>
    </row>
    <row r="227" customFormat="false" ht="13.8" hidden="false" customHeight="false" outlineLevel="0" collapsed="false">
      <c r="A227" s="3" t="s">
        <v>238</v>
      </c>
      <c r="B227" s="3" t="s">
        <v>239</v>
      </c>
    </row>
    <row r="228" customFormat="false" ht="13.8" hidden="false" customHeight="false" outlineLevel="0" collapsed="false">
      <c r="A228" s="3" t="s">
        <v>238</v>
      </c>
      <c r="B228" s="3" t="s">
        <v>240</v>
      </c>
    </row>
    <row r="229" customFormat="false" ht="13.8" hidden="false" customHeight="false" outlineLevel="0" collapsed="false">
      <c r="A229" s="3" t="s">
        <v>238</v>
      </c>
      <c r="B229" s="3" t="s">
        <v>241</v>
      </c>
    </row>
    <row r="230" customFormat="false" ht="13.8" hidden="false" customHeight="false" outlineLevel="0" collapsed="false">
      <c r="A230" s="3" t="s">
        <v>238</v>
      </c>
      <c r="B230" s="3" t="s">
        <v>242</v>
      </c>
    </row>
    <row r="231" customFormat="false" ht="13.8" hidden="false" customHeight="false" outlineLevel="0" collapsed="false">
      <c r="A231" s="3" t="s">
        <v>238</v>
      </c>
      <c r="B231" s="3" t="s">
        <v>243</v>
      </c>
    </row>
    <row r="232" customFormat="false" ht="13.8" hidden="false" customHeight="false" outlineLevel="0" collapsed="false">
      <c r="A232" s="3" t="s">
        <v>238</v>
      </c>
      <c r="B232" s="3" t="s">
        <v>244</v>
      </c>
    </row>
    <row r="233" customFormat="false" ht="13.8" hidden="false" customHeight="false" outlineLevel="0" collapsed="false">
      <c r="A233" s="3" t="s">
        <v>238</v>
      </c>
      <c r="B233" s="3" t="s">
        <v>245</v>
      </c>
    </row>
    <row r="234" customFormat="false" ht="13.8" hidden="false" customHeight="false" outlineLevel="0" collapsed="false">
      <c r="A234" s="3" t="s">
        <v>238</v>
      </c>
      <c r="B234" s="3" t="s">
        <v>246</v>
      </c>
    </row>
    <row r="235" customFormat="false" ht="13.8" hidden="false" customHeight="false" outlineLevel="0" collapsed="false">
      <c r="A235" s="3" t="s">
        <v>238</v>
      </c>
      <c r="B235" s="3" t="s">
        <v>247</v>
      </c>
    </row>
    <row r="236" customFormat="false" ht="13.8" hidden="false" customHeight="false" outlineLevel="0" collapsed="false">
      <c r="A236" s="3" t="s">
        <v>238</v>
      </c>
      <c r="B236" s="3" t="s">
        <v>248</v>
      </c>
    </row>
    <row r="237" customFormat="false" ht="13.8" hidden="false" customHeight="false" outlineLevel="0" collapsed="false">
      <c r="A237" s="3" t="s">
        <v>238</v>
      </c>
      <c r="B237" s="3" t="s">
        <v>249</v>
      </c>
    </row>
    <row r="238" customFormat="false" ht="13.8" hidden="false" customHeight="false" outlineLevel="0" collapsed="false">
      <c r="A238" s="3" t="s">
        <v>238</v>
      </c>
      <c r="B238" s="3" t="s">
        <v>250</v>
      </c>
    </row>
    <row r="239" customFormat="false" ht="13.8" hidden="false" customHeight="false" outlineLevel="0" collapsed="false">
      <c r="A239" s="3" t="s">
        <v>238</v>
      </c>
      <c r="B239" s="3" t="s">
        <v>251</v>
      </c>
    </row>
    <row r="240" customFormat="false" ht="13.8" hidden="false" customHeight="false" outlineLevel="0" collapsed="false">
      <c r="A240" s="3" t="s">
        <v>238</v>
      </c>
      <c r="B240" s="3" t="s">
        <v>252</v>
      </c>
    </row>
    <row r="241" customFormat="false" ht="13.8" hidden="false" customHeight="false" outlineLevel="0" collapsed="false">
      <c r="A241" s="3" t="s">
        <v>238</v>
      </c>
      <c r="B241" s="3" t="s">
        <v>253</v>
      </c>
    </row>
    <row r="242" customFormat="false" ht="13.8" hidden="false" customHeight="false" outlineLevel="0" collapsed="false">
      <c r="A242" s="3" t="s">
        <v>238</v>
      </c>
      <c r="B242" s="3" t="s">
        <v>254</v>
      </c>
    </row>
    <row r="243" customFormat="false" ht="13.8" hidden="false" customHeight="false" outlineLevel="0" collapsed="false">
      <c r="A243" s="3" t="s">
        <v>238</v>
      </c>
      <c r="B243" s="3" t="s">
        <v>255</v>
      </c>
    </row>
    <row r="244" customFormat="false" ht="13.8" hidden="false" customHeight="false" outlineLevel="0" collapsed="false">
      <c r="A244" s="3" t="s">
        <v>238</v>
      </c>
      <c r="B244" s="3" t="s">
        <v>256</v>
      </c>
    </row>
    <row r="245" customFormat="false" ht="13.8" hidden="false" customHeight="false" outlineLevel="0" collapsed="false">
      <c r="A245" s="3" t="s">
        <v>257</v>
      </c>
      <c r="B245" s="3" t="s">
        <v>258</v>
      </c>
    </row>
    <row r="246" customFormat="false" ht="13.8" hidden="false" customHeight="false" outlineLevel="0" collapsed="false">
      <c r="A246" s="3" t="s">
        <v>257</v>
      </c>
      <c r="B246" s="3" t="s">
        <v>259</v>
      </c>
    </row>
    <row r="247" customFormat="false" ht="13.8" hidden="false" customHeight="false" outlineLevel="0" collapsed="false">
      <c r="A247" s="3" t="s">
        <v>257</v>
      </c>
      <c r="B247" s="3" t="s">
        <v>260</v>
      </c>
    </row>
    <row r="248" customFormat="false" ht="13.8" hidden="false" customHeight="false" outlineLevel="0" collapsed="false">
      <c r="A248" s="3" t="s">
        <v>257</v>
      </c>
      <c r="B248" s="3" t="s">
        <v>261</v>
      </c>
    </row>
    <row r="249" customFormat="false" ht="13.8" hidden="false" customHeight="false" outlineLevel="0" collapsed="false">
      <c r="A249" s="3" t="s">
        <v>257</v>
      </c>
      <c r="B249" s="3" t="s">
        <v>262</v>
      </c>
    </row>
    <row r="250" customFormat="false" ht="13.8" hidden="false" customHeight="false" outlineLevel="0" collapsed="false">
      <c r="A250" s="3" t="s">
        <v>257</v>
      </c>
      <c r="B250" s="3" t="s">
        <v>263</v>
      </c>
    </row>
    <row r="251" customFormat="false" ht="13.8" hidden="false" customHeight="false" outlineLevel="0" collapsed="false">
      <c r="A251" s="3" t="s">
        <v>257</v>
      </c>
      <c r="B251" s="3" t="s">
        <v>264</v>
      </c>
    </row>
    <row r="252" customFormat="false" ht="13.8" hidden="false" customHeight="false" outlineLevel="0" collapsed="false">
      <c r="A252" s="3" t="s">
        <v>257</v>
      </c>
      <c r="B252" s="3" t="s">
        <v>265</v>
      </c>
    </row>
    <row r="253" customFormat="false" ht="13.8" hidden="false" customHeight="false" outlineLevel="0" collapsed="false">
      <c r="A253" s="3" t="s">
        <v>257</v>
      </c>
      <c r="B253" s="3" t="s">
        <v>266</v>
      </c>
    </row>
    <row r="254" customFormat="false" ht="13.8" hidden="false" customHeight="false" outlineLevel="0" collapsed="false">
      <c r="A254" s="3" t="s">
        <v>257</v>
      </c>
      <c r="B254" s="3" t="s">
        <v>267</v>
      </c>
    </row>
    <row r="255" customFormat="false" ht="13.8" hidden="false" customHeight="false" outlineLevel="0" collapsed="false">
      <c r="A255" s="3" t="s">
        <v>257</v>
      </c>
      <c r="B255" s="3" t="s">
        <v>268</v>
      </c>
    </row>
    <row r="256" customFormat="false" ht="13.8" hidden="false" customHeight="false" outlineLevel="0" collapsed="false">
      <c r="A256" s="3" t="s">
        <v>257</v>
      </c>
      <c r="B256" s="3" t="s">
        <v>269</v>
      </c>
    </row>
    <row r="257" customFormat="false" ht="13.8" hidden="false" customHeight="false" outlineLevel="0" collapsed="false">
      <c r="A257" s="3" t="s">
        <v>257</v>
      </c>
      <c r="B257" s="3" t="s">
        <v>270</v>
      </c>
    </row>
    <row r="258" customFormat="false" ht="13.8" hidden="false" customHeight="false" outlineLevel="0" collapsed="false">
      <c r="A258" s="3" t="s">
        <v>257</v>
      </c>
      <c r="B258" s="3" t="s">
        <v>271</v>
      </c>
    </row>
    <row r="259" customFormat="false" ht="13.8" hidden="false" customHeight="false" outlineLevel="0" collapsed="false">
      <c r="A259" s="3" t="s">
        <v>257</v>
      </c>
      <c r="B259" s="3" t="s">
        <v>272</v>
      </c>
    </row>
    <row r="260" customFormat="false" ht="13.8" hidden="false" customHeight="false" outlineLevel="0" collapsed="false">
      <c r="A260" s="3" t="s">
        <v>273</v>
      </c>
      <c r="B260" s="3" t="s">
        <v>274</v>
      </c>
    </row>
    <row r="261" customFormat="false" ht="13.8" hidden="false" customHeight="false" outlineLevel="0" collapsed="false">
      <c r="A261" s="3" t="s">
        <v>273</v>
      </c>
      <c r="B261" s="3" t="s">
        <v>275</v>
      </c>
    </row>
    <row r="262" customFormat="false" ht="13.8" hidden="false" customHeight="false" outlineLevel="0" collapsed="false">
      <c r="A262" s="3" t="s">
        <v>273</v>
      </c>
      <c r="B262" s="3" t="s">
        <v>276</v>
      </c>
    </row>
    <row r="263" customFormat="false" ht="13.8" hidden="false" customHeight="false" outlineLevel="0" collapsed="false">
      <c r="A263" s="3" t="s">
        <v>273</v>
      </c>
      <c r="B263" s="3" t="s">
        <v>277</v>
      </c>
    </row>
    <row r="264" customFormat="false" ht="13.8" hidden="false" customHeight="false" outlineLevel="0" collapsed="false">
      <c r="A264" s="3" t="s">
        <v>273</v>
      </c>
      <c r="B264" s="3" t="s">
        <v>278</v>
      </c>
    </row>
    <row r="265" customFormat="false" ht="13.8" hidden="false" customHeight="false" outlineLevel="0" collapsed="false">
      <c r="A265" s="3" t="s">
        <v>273</v>
      </c>
      <c r="B265" s="3" t="s">
        <v>279</v>
      </c>
    </row>
    <row r="266" customFormat="false" ht="13.8" hidden="false" customHeight="false" outlineLevel="0" collapsed="false">
      <c r="A266" s="3" t="s">
        <v>273</v>
      </c>
      <c r="B266" s="3" t="s">
        <v>280</v>
      </c>
    </row>
    <row r="267" customFormat="false" ht="13.8" hidden="false" customHeight="false" outlineLevel="0" collapsed="false">
      <c r="A267" s="3" t="s">
        <v>273</v>
      </c>
      <c r="B267" s="3" t="s">
        <v>281</v>
      </c>
    </row>
    <row r="268" customFormat="false" ht="13.8" hidden="false" customHeight="false" outlineLevel="0" collapsed="false">
      <c r="A268" s="3" t="s">
        <v>273</v>
      </c>
      <c r="B268" s="3" t="s">
        <v>282</v>
      </c>
    </row>
    <row r="269" customFormat="false" ht="13.8" hidden="false" customHeight="false" outlineLevel="0" collapsed="false">
      <c r="A269" s="3" t="s">
        <v>273</v>
      </c>
      <c r="B269" s="3" t="s">
        <v>283</v>
      </c>
    </row>
    <row r="270" customFormat="false" ht="13.8" hidden="false" customHeight="false" outlineLevel="0" collapsed="false">
      <c r="A270" s="3" t="s">
        <v>273</v>
      </c>
      <c r="B270" s="3" t="s">
        <v>284</v>
      </c>
    </row>
    <row r="271" customFormat="false" ht="13.8" hidden="false" customHeight="false" outlineLevel="0" collapsed="false">
      <c r="A271" s="3" t="s">
        <v>273</v>
      </c>
      <c r="B271" s="3" t="s">
        <v>285</v>
      </c>
    </row>
    <row r="272" customFormat="false" ht="13.8" hidden="false" customHeight="false" outlineLevel="0" collapsed="false">
      <c r="A272" s="3" t="s">
        <v>273</v>
      </c>
      <c r="B272" s="3" t="s">
        <v>286</v>
      </c>
    </row>
    <row r="273" customFormat="false" ht="13.8" hidden="false" customHeight="false" outlineLevel="0" collapsed="false">
      <c r="A273" s="3" t="s">
        <v>273</v>
      </c>
      <c r="B273" s="3" t="s">
        <v>287</v>
      </c>
    </row>
    <row r="274" customFormat="false" ht="13.8" hidden="false" customHeight="false" outlineLevel="0" collapsed="false">
      <c r="A274" s="3" t="s">
        <v>273</v>
      </c>
      <c r="B274" s="3" t="s">
        <v>288</v>
      </c>
    </row>
    <row r="275" customFormat="false" ht="13.8" hidden="false" customHeight="false" outlineLevel="0" collapsed="false">
      <c r="A275" s="3" t="s">
        <v>273</v>
      </c>
      <c r="B275" s="3" t="s">
        <v>289</v>
      </c>
    </row>
    <row r="276" customFormat="false" ht="13.8" hidden="false" customHeight="false" outlineLevel="0" collapsed="false">
      <c r="A276" s="3" t="s">
        <v>273</v>
      </c>
      <c r="B276" s="3" t="s">
        <v>290</v>
      </c>
    </row>
    <row r="277" customFormat="false" ht="13.8" hidden="false" customHeight="false" outlineLevel="0" collapsed="false">
      <c r="A277" s="3" t="s">
        <v>273</v>
      </c>
      <c r="B277" s="3" t="s">
        <v>291</v>
      </c>
    </row>
    <row r="278" customFormat="false" ht="13.8" hidden="false" customHeight="false" outlineLevel="0" collapsed="false">
      <c r="A278" s="3" t="s">
        <v>273</v>
      </c>
      <c r="B278" s="3" t="s">
        <v>292</v>
      </c>
    </row>
    <row r="279" customFormat="false" ht="13.8" hidden="false" customHeight="false" outlineLevel="0" collapsed="false">
      <c r="A279" s="3" t="s">
        <v>273</v>
      </c>
      <c r="B279" s="3" t="s">
        <v>293</v>
      </c>
    </row>
    <row r="280" customFormat="false" ht="13.8" hidden="false" customHeight="false" outlineLevel="0" collapsed="false">
      <c r="A280" s="3" t="s">
        <v>273</v>
      </c>
      <c r="B280" s="3" t="s">
        <v>294</v>
      </c>
    </row>
    <row r="281" customFormat="false" ht="13.8" hidden="false" customHeight="false" outlineLevel="0" collapsed="false">
      <c r="A281" s="3" t="s">
        <v>273</v>
      </c>
      <c r="B281" s="3" t="s">
        <v>295</v>
      </c>
    </row>
    <row r="282" customFormat="false" ht="13.8" hidden="false" customHeight="false" outlineLevel="0" collapsed="false">
      <c r="A282" s="3" t="s">
        <v>273</v>
      </c>
      <c r="B282" s="3" t="s">
        <v>296</v>
      </c>
    </row>
    <row r="283" customFormat="false" ht="13.8" hidden="false" customHeight="false" outlineLevel="0" collapsed="false">
      <c r="A283" s="3" t="s">
        <v>273</v>
      </c>
      <c r="B283" s="3" t="s">
        <v>297</v>
      </c>
    </row>
    <row r="284" customFormat="false" ht="13.8" hidden="false" customHeight="false" outlineLevel="0" collapsed="false">
      <c r="A284" s="3" t="s">
        <v>273</v>
      </c>
      <c r="B284" s="3" t="s">
        <v>298</v>
      </c>
    </row>
    <row r="285" customFormat="false" ht="13.8" hidden="false" customHeight="false" outlineLevel="0" collapsed="false">
      <c r="A285" s="3" t="s">
        <v>273</v>
      </c>
      <c r="B285" s="3" t="s">
        <v>299</v>
      </c>
    </row>
    <row r="286" customFormat="false" ht="13.8" hidden="false" customHeight="false" outlineLevel="0" collapsed="false">
      <c r="A286" s="3" t="s">
        <v>300</v>
      </c>
      <c r="B286" s="3" t="s">
        <v>301</v>
      </c>
    </row>
    <row r="287" customFormat="false" ht="13.8" hidden="false" customHeight="false" outlineLevel="0" collapsed="false">
      <c r="A287" s="3" t="s">
        <v>300</v>
      </c>
      <c r="B287" s="3" t="s">
        <v>302</v>
      </c>
    </row>
    <row r="288" customFormat="false" ht="13.8" hidden="false" customHeight="false" outlineLevel="0" collapsed="false">
      <c r="A288" s="3" t="s">
        <v>300</v>
      </c>
      <c r="B288" s="3" t="s">
        <v>303</v>
      </c>
    </row>
    <row r="289" customFormat="false" ht="13.8" hidden="false" customHeight="false" outlineLevel="0" collapsed="false">
      <c r="A289" s="3" t="s">
        <v>300</v>
      </c>
      <c r="B289" s="3" t="s">
        <v>304</v>
      </c>
    </row>
    <row r="290" customFormat="false" ht="13.8" hidden="false" customHeight="false" outlineLevel="0" collapsed="false">
      <c r="A290" s="3" t="s">
        <v>300</v>
      </c>
      <c r="B290" s="3" t="s">
        <v>305</v>
      </c>
    </row>
    <row r="291" customFormat="false" ht="13.8" hidden="false" customHeight="false" outlineLevel="0" collapsed="false">
      <c r="A291" s="3" t="s">
        <v>300</v>
      </c>
      <c r="B291" s="3" t="s">
        <v>306</v>
      </c>
    </row>
    <row r="292" customFormat="false" ht="13.8" hidden="false" customHeight="false" outlineLevel="0" collapsed="false">
      <c r="A292" s="3" t="s">
        <v>300</v>
      </c>
      <c r="B292" s="3" t="s">
        <v>307</v>
      </c>
    </row>
    <row r="293" customFormat="false" ht="13.8" hidden="false" customHeight="false" outlineLevel="0" collapsed="false">
      <c r="A293" s="3" t="s">
        <v>300</v>
      </c>
      <c r="B293" s="3" t="s">
        <v>308</v>
      </c>
    </row>
    <row r="294" customFormat="false" ht="13.8" hidden="false" customHeight="false" outlineLevel="0" collapsed="false">
      <c r="A294" s="3" t="s">
        <v>300</v>
      </c>
      <c r="B294" s="3" t="s">
        <v>309</v>
      </c>
    </row>
    <row r="295" customFormat="false" ht="13.8" hidden="false" customHeight="false" outlineLevel="0" collapsed="false">
      <c r="A295" s="3" t="s">
        <v>300</v>
      </c>
      <c r="B295" s="3" t="s">
        <v>310</v>
      </c>
    </row>
    <row r="296" customFormat="false" ht="13.8" hidden="false" customHeight="false" outlineLevel="0" collapsed="false">
      <c r="A296" s="3" t="s">
        <v>300</v>
      </c>
      <c r="B296" s="3" t="s">
        <v>311</v>
      </c>
    </row>
    <row r="297" customFormat="false" ht="13.8" hidden="false" customHeight="false" outlineLevel="0" collapsed="false">
      <c r="A297" s="3" t="s">
        <v>300</v>
      </c>
      <c r="B297" s="3" t="s">
        <v>312</v>
      </c>
    </row>
    <row r="298" customFormat="false" ht="13.8" hidden="false" customHeight="false" outlineLevel="0" collapsed="false">
      <c r="A298" s="3" t="s">
        <v>300</v>
      </c>
      <c r="B298" s="3" t="s">
        <v>313</v>
      </c>
    </row>
    <row r="299" customFormat="false" ht="13.8" hidden="false" customHeight="false" outlineLevel="0" collapsed="false">
      <c r="A299" s="3" t="s">
        <v>300</v>
      </c>
      <c r="B299" s="3" t="s">
        <v>314</v>
      </c>
    </row>
    <row r="300" customFormat="false" ht="13.8" hidden="false" customHeight="false" outlineLevel="0" collapsed="false">
      <c r="A300" s="3" t="s">
        <v>300</v>
      </c>
      <c r="B300" s="3" t="s">
        <v>315</v>
      </c>
    </row>
    <row r="301" customFormat="false" ht="13.8" hidden="false" customHeight="false" outlineLevel="0" collapsed="false">
      <c r="A301" s="3" t="s">
        <v>300</v>
      </c>
      <c r="B301" s="3" t="s">
        <v>316</v>
      </c>
    </row>
    <row r="302" customFormat="false" ht="13.8" hidden="false" customHeight="false" outlineLevel="0" collapsed="false">
      <c r="A302" s="3" t="s">
        <v>300</v>
      </c>
      <c r="B302" s="3" t="s">
        <v>317</v>
      </c>
    </row>
    <row r="303" customFormat="false" ht="13.8" hidden="false" customHeight="false" outlineLevel="0" collapsed="false">
      <c r="A303" s="3" t="s">
        <v>300</v>
      </c>
      <c r="B303" s="3" t="s">
        <v>318</v>
      </c>
    </row>
    <row r="304" customFormat="false" ht="13.8" hidden="false" customHeight="false" outlineLevel="0" collapsed="false">
      <c r="A304" s="3" t="s">
        <v>300</v>
      </c>
      <c r="B304" s="3" t="s">
        <v>319</v>
      </c>
    </row>
    <row r="305" customFormat="false" ht="13.8" hidden="false" customHeight="false" outlineLevel="0" collapsed="false">
      <c r="A305" s="3" t="s">
        <v>300</v>
      </c>
      <c r="B305" s="3" t="s">
        <v>320</v>
      </c>
    </row>
    <row r="306" customFormat="false" ht="13.8" hidden="false" customHeight="false" outlineLevel="0" collapsed="false">
      <c r="A306" s="3" t="s">
        <v>300</v>
      </c>
      <c r="B306" s="3" t="s">
        <v>321</v>
      </c>
    </row>
    <row r="307" customFormat="false" ht="13.8" hidden="false" customHeight="false" outlineLevel="0" collapsed="false">
      <c r="A307" s="3" t="s">
        <v>300</v>
      </c>
      <c r="B307" s="3" t="s">
        <v>322</v>
      </c>
    </row>
    <row r="308" customFormat="false" ht="13.8" hidden="false" customHeight="false" outlineLevel="0" collapsed="false">
      <c r="A308" s="3" t="s">
        <v>300</v>
      </c>
      <c r="B308" s="3" t="s">
        <v>323</v>
      </c>
    </row>
    <row r="309" customFormat="false" ht="13.8" hidden="false" customHeight="false" outlineLevel="0" collapsed="false">
      <c r="A309" s="3" t="s">
        <v>300</v>
      </c>
      <c r="B309" s="3" t="s">
        <v>324</v>
      </c>
    </row>
    <row r="310" customFormat="false" ht="13.8" hidden="false" customHeight="false" outlineLevel="0" collapsed="false">
      <c r="A310" s="3" t="s">
        <v>300</v>
      </c>
      <c r="B310" s="3" t="s">
        <v>325</v>
      </c>
    </row>
    <row r="311" customFormat="false" ht="13.8" hidden="false" customHeight="false" outlineLevel="0" collapsed="false">
      <c r="A311" s="3" t="s">
        <v>300</v>
      </c>
      <c r="B311" s="3" t="s">
        <v>326</v>
      </c>
    </row>
    <row r="312" customFormat="false" ht="13.8" hidden="false" customHeight="false" outlineLevel="0" collapsed="false">
      <c r="A312" s="3" t="s">
        <v>300</v>
      </c>
      <c r="B312" s="3" t="s">
        <v>327</v>
      </c>
    </row>
    <row r="313" customFormat="false" ht="13.8" hidden="false" customHeight="false" outlineLevel="0" collapsed="false">
      <c r="A313" s="3" t="s">
        <v>300</v>
      </c>
      <c r="B313" s="3" t="s">
        <v>328</v>
      </c>
    </row>
    <row r="314" customFormat="false" ht="13.8" hidden="false" customHeight="false" outlineLevel="0" collapsed="false">
      <c r="A314" s="3" t="s">
        <v>300</v>
      </c>
      <c r="B314" s="3" t="s">
        <v>329</v>
      </c>
    </row>
    <row r="315" customFormat="false" ht="13.8" hidden="false" customHeight="false" outlineLevel="0" collapsed="false">
      <c r="A315" s="3" t="s">
        <v>300</v>
      </c>
      <c r="B315" s="3" t="s">
        <v>330</v>
      </c>
    </row>
    <row r="316" customFormat="false" ht="13.8" hidden="false" customHeight="false" outlineLevel="0" collapsed="false">
      <c r="A316" s="3" t="s">
        <v>331</v>
      </c>
      <c r="B316" s="3" t="s">
        <v>332</v>
      </c>
    </row>
    <row r="317" customFormat="false" ht="13.8" hidden="false" customHeight="false" outlineLevel="0" collapsed="false">
      <c r="A317" s="3" t="s">
        <v>331</v>
      </c>
      <c r="B317" s="3" t="s">
        <v>333</v>
      </c>
    </row>
    <row r="318" customFormat="false" ht="13.8" hidden="false" customHeight="false" outlineLevel="0" collapsed="false">
      <c r="A318" s="3" t="s">
        <v>331</v>
      </c>
      <c r="B318" s="3" t="s">
        <v>334</v>
      </c>
    </row>
    <row r="319" customFormat="false" ht="13.8" hidden="false" customHeight="false" outlineLevel="0" collapsed="false">
      <c r="A319" s="3" t="s">
        <v>331</v>
      </c>
      <c r="B319" s="3" t="s">
        <v>335</v>
      </c>
    </row>
    <row r="320" customFormat="false" ht="13.8" hidden="false" customHeight="false" outlineLevel="0" collapsed="false">
      <c r="A320" s="3" t="s">
        <v>331</v>
      </c>
      <c r="B320" s="3" t="s">
        <v>336</v>
      </c>
    </row>
    <row r="321" customFormat="false" ht="13.8" hidden="false" customHeight="false" outlineLevel="0" collapsed="false">
      <c r="A321" s="3" t="s">
        <v>331</v>
      </c>
      <c r="B321" s="3" t="s">
        <v>337</v>
      </c>
    </row>
    <row r="322" customFormat="false" ht="13.8" hidden="false" customHeight="false" outlineLevel="0" collapsed="false">
      <c r="A322" s="3" t="s">
        <v>331</v>
      </c>
      <c r="B322" s="3" t="s">
        <v>338</v>
      </c>
    </row>
    <row r="323" customFormat="false" ht="13.8" hidden="false" customHeight="false" outlineLevel="0" collapsed="false">
      <c r="A323" s="3" t="s">
        <v>331</v>
      </c>
      <c r="B323" s="3" t="s">
        <v>339</v>
      </c>
    </row>
    <row r="324" customFormat="false" ht="13.8" hidden="false" customHeight="false" outlineLevel="0" collapsed="false">
      <c r="A324" s="3" t="s">
        <v>331</v>
      </c>
      <c r="B324" s="3" t="s">
        <v>340</v>
      </c>
    </row>
    <row r="325" customFormat="false" ht="13.8" hidden="false" customHeight="false" outlineLevel="0" collapsed="false">
      <c r="A325" s="3" t="s">
        <v>331</v>
      </c>
      <c r="B325" s="3" t="s">
        <v>341</v>
      </c>
    </row>
    <row r="326" customFormat="false" ht="13.8" hidden="false" customHeight="false" outlineLevel="0" collapsed="false">
      <c r="A326" s="3" t="s">
        <v>342</v>
      </c>
      <c r="B326" s="3" t="s">
        <v>343</v>
      </c>
    </row>
    <row r="327" customFormat="false" ht="13.8" hidden="false" customHeight="false" outlineLevel="0" collapsed="false">
      <c r="A327" s="3" t="s">
        <v>342</v>
      </c>
      <c r="B327" s="3" t="s">
        <v>344</v>
      </c>
    </row>
    <row r="328" customFormat="false" ht="13.8" hidden="false" customHeight="false" outlineLevel="0" collapsed="false">
      <c r="A328" s="3" t="s">
        <v>342</v>
      </c>
      <c r="B328" s="3" t="s">
        <v>345</v>
      </c>
    </row>
    <row r="329" customFormat="false" ht="13.8" hidden="false" customHeight="false" outlineLevel="0" collapsed="false">
      <c r="A329" s="3" t="s">
        <v>342</v>
      </c>
      <c r="B329" s="3" t="s">
        <v>346</v>
      </c>
    </row>
    <row r="330" customFormat="false" ht="13.8" hidden="false" customHeight="false" outlineLevel="0" collapsed="false">
      <c r="A330" s="3" t="s">
        <v>342</v>
      </c>
      <c r="B330" s="3" t="s">
        <v>347</v>
      </c>
    </row>
    <row r="331" customFormat="false" ht="13.8" hidden="false" customHeight="false" outlineLevel="0" collapsed="false">
      <c r="A331" s="3" t="s">
        <v>342</v>
      </c>
      <c r="B331" s="3" t="s">
        <v>348</v>
      </c>
    </row>
    <row r="332" customFormat="false" ht="13.8" hidden="false" customHeight="false" outlineLevel="0" collapsed="false">
      <c r="A332" s="3" t="s">
        <v>342</v>
      </c>
      <c r="B332" s="3" t="s">
        <v>349</v>
      </c>
    </row>
    <row r="333" customFormat="false" ht="13.8" hidden="false" customHeight="false" outlineLevel="0" collapsed="false">
      <c r="A333" s="3" t="s">
        <v>342</v>
      </c>
      <c r="B333" s="3" t="s">
        <v>350</v>
      </c>
    </row>
    <row r="334" customFormat="false" ht="13.8" hidden="false" customHeight="false" outlineLevel="0" collapsed="false">
      <c r="A334" s="3" t="s">
        <v>342</v>
      </c>
      <c r="B334" s="3" t="s">
        <v>351</v>
      </c>
    </row>
    <row r="335" customFormat="false" ht="13.8" hidden="false" customHeight="false" outlineLevel="0" collapsed="false">
      <c r="A335" s="3" t="s">
        <v>342</v>
      </c>
      <c r="B335" s="3" t="s">
        <v>352</v>
      </c>
    </row>
    <row r="336" customFormat="false" ht="13.8" hidden="false" customHeight="false" outlineLevel="0" collapsed="false">
      <c r="A336" s="3" t="s">
        <v>342</v>
      </c>
      <c r="B336" s="3" t="s">
        <v>353</v>
      </c>
    </row>
    <row r="337" customFormat="false" ht="13.8" hidden="false" customHeight="false" outlineLevel="0" collapsed="false">
      <c r="A337" s="3" t="s">
        <v>342</v>
      </c>
      <c r="B337" s="3" t="s">
        <v>354</v>
      </c>
    </row>
    <row r="338" customFormat="false" ht="13.8" hidden="false" customHeight="false" outlineLevel="0" collapsed="false">
      <c r="A338" s="3" t="s">
        <v>342</v>
      </c>
      <c r="B338" s="3" t="s">
        <v>355</v>
      </c>
    </row>
    <row r="339" customFormat="false" ht="13.8" hidden="false" customHeight="false" outlineLevel="0" collapsed="false">
      <c r="A339" s="3" t="s">
        <v>342</v>
      </c>
      <c r="B339" s="3" t="s">
        <v>356</v>
      </c>
    </row>
    <row r="340" customFormat="false" ht="13.8" hidden="false" customHeight="false" outlineLevel="0" collapsed="false">
      <c r="A340" s="3" t="s">
        <v>342</v>
      </c>
      <c r="B340" s="3" t="s">
        <v>357</v>
      </c>
    </row>
    <row r="341" customFormat="false" ht="13.8" hidden="false" customHeight="false" outlineLevel="0" collapsed="false">
      <c r="A341" s="3" t="s">
        <v>342</v>
      </c>
      <c r="B341" s="3" t="s">
        <v>358</v>
      </c>
    </row>
    <row r="342" customFormat="false" ht="13.8" hidden="false" customHeight="false" outlineLevel="0" collapsed="false">
      <c r="A342" s="3" t="s">
        <v>342</v>
      </c>
      <c r="B342" s="3" t="s">
        <v>359</v>
      </c>
    </row>
    <row r="343" customFormat="false" ht="13.8" hidden="false" customHeight="false" outlineLevel="0" collapsed="false">
      <c r="A343" s="3" t="s">
        <v>342</v>
      </c>
      <c r="B343" s="3" t="s">
        <v>360</v>
      </c>
    </row>
    <row r="344" customFormat="false" ht="13.8" hidden="false" customHeight="false" outlineLevel="0" collapsed="false">
      <c r="A344" s="3" t="s">
        <v>342</v>
      </c>
      <c r="B344" s="3" t="s">
        <v>361</v>
      </c>
    </row>
    <row r="345" customFormat="false" ht="13.8" hidden="false" customHeight="false" outlineLevel="0" collapsed="false">
      <c r="A345" s="3" t="s">
        <v>342</v>
      </c>
      <c r="B345" s="3" t="s">
        <v>362</v>
      </c>
    </row>
    <row r="346" customFormat="false" ht="13.8" hidden="false" customHeight="false" outlineLevel="0" collapsed="false">
      <c r="A346" s="3" t="s">
        <v>342</v>
      </c>
      <c r="B346" s="3" t="s">
        <v>363</v>
      </c>
    </row>
    <row r="347" customFormat="false" ht="13.8" hidden="false" customHeight="false" outlineLevel="0" collapsed="false">
      <c r="A347" s="3" t="s">
        <v>364</v>
      </c>
      <c r="B347" s="3" t="s">
        <v>365</v>
      </c>
    </row>
    <row r="348" customFormat="false" ht="13.8" hidden="false" customHeight="false" outlineLevel="0" collapsed="false">
      <c r="A348" s="3" t="s">
        <v>364</v>
      </c>
      <c r="B348" s="3" t="s">
        <v>366</v>
      </c>
    </row>
    <row r="349" customFormat="false" ht="13.8" hidden="false" customHeight="false" outlineLevel="0" collapsed="false">
      <c r="A349" s="3" t="s">
        <v>364</v>
      </c>
      <c r="B349" s="3" t="s">
        <v>367</v>
      </c>
    </row>
    <row r="350" customFormat="false" ht="13.8" hidden="false" customHeight="false" outlineLevel="0" collapsed="false">
      <c r="A350" s="3" t="s">
        <v>364</v>
      </c>
      <c r="B350" s="3" t="s">
        <v>368</v>
      </c>
    </row>
    <row r="351" customFormat="false" ht="13.8" hidden="false" customHeight="false" outlineLevel="0" collapsed="false">
      <c r="A351" s="3" t="s">
        <v>364</v>
      </c>
      <c r="B351" s="3" t="s">
        <v>369</v>
      </c>
    </row>
    <row r="352" customFormat="false" ht="13.8" hidden="false" customHeight="false" outlineLevel="0" collapsed="false">
      <c r="A352" s="3" t="s">
        <v>364</v>
      </c>
      <c r="B352" s="3" t="s">
        <v>370</v>
      </c>
    </row>
    <row r="353" customFormat="false" ht="13.8" hidden="false" customHeight="false" outlineLevel="0" collapsed="false">
      <c r="A353" s="3" t="s">
        <v>364</v>
      </c>
      <c r="B353" s="3" t="s">
        <v>371</v>
      </c>
    </row>
    <row r="354" customFormat="false" ht="13.8" hidden="false" customHeight="false" outlineLevel="0" collapsed="false">
      <c r="A354" s="3" t="s">
        <v>364</v>
      </c>
      <c r="B354" s="3" t="s">
        <v>372</v>
      </c>
    </row>
    <row r="355" customFormat="false" ht="13.8" hidden="false" customHeight="false" outlineLevel="0" collapsed="false">
      <c r="A355" s="3" t="s">
        <v>364</v>
      </c>
      <c r="B355" s="3" t="s">
        <v>373</v>
      </c>
    </row>
    <row r="356" customFormat="false" ht="13.8" hidden="false" customHeight="false" outlineLevel="0" collapsed="false">
      <c r="A356" s="3" t="s">
        <v>364</v>
      </c>
      <c r="B356" s="3" t="s">
        <v>374</v>
      </c>
    </row>
    <row r="357" customFormat="false" ht="13.8" hidden="false" customHeight="false" outlineLevel="0" collapsed="false">
      <c r="A357" s="3" t="s">
        <v>364</v>
      </c>
      <c r="B357" s="3" t="s">
        <v>375</v>
      </c>
    </row>
    <row r="358" customFormat="false" ht="13.8" hidden="false" customHeight="false" outlineLevel="0" collapsed="false">
      <c r="A358" s="3" t="s">
        <v>364</v>
      </c>
      <c r="B358" s="3" t="s">
        <v>376</v>
      </c>
    </row>
    <row r="359" customFormat="false" ht="13.8" hidden="false" customHeight="false" outlineLevel="0" collapsed="false">
      <c r="A359" s="3" t="s">
        <v>364</v>
      </c>
      <c r="B359" s="3" t="s">
        <v>377</v>
      </c>
    </row>
    <row r="360" customFormat="false" ht="13.8" hidden="false" customHeight="false" outlineLevel="0" collapsed="false">
      <c r="A360" s="3" t="s">
        <v>364</v>
      </c>
      <c r="B360" s="3" t="s">
        <v>378</v>
      </c>
    </row>
    <row r="361" customFormat="false" ht="13.8" hidden="false" customHeight="false" outlineLevel="0" collapsed="false">
      <c r="A361" s="3" t="s">
        <v>364</v>
      </c>
      <c r="B361" s="3" t="s">
        <v>379</v>
      </c>
    </row>
    <row r="362" customFormat="false" ht="13.8" hidden="false" customHeight="false" outlineLevel="0" collapsed="false">
      <c r="A362" s="3" t="s">
        <v>364</v>
      </c>
      <c r="B362" s="3" t="s">
        <v>380</v>
      </c>
    </row>
    <row r="363" customFormat="false" ht="13.8" hidden="false" customHeight="false" outlineLevel="0" collapsed="false">
      <c r="A363" s="3" t="s">
        <v>364</v>
      </c>
      <c r="B363" s="3" t="s">
        <v>381</v>
      </c>
    </row>
    <row r="364" customFormat="false" ht="13.8" hidden="false" customHeight="false" outlineLevel="0" collapsed="false">
      <c r="A364" s="3" t="s">
        <v>364</v>
      </c>
      <c r="B364" s="3" t="s">
        <v>382</v>
      </c>
    </row>
    <row r="365" customFormat="false" ht="13.8" hidden="false" customHeight="false" outlineLevel="0" collapsed="false">
      <c r="A365" s="3" t="s">
        <v>364</v>
      </c>
      <c r="B365" s="3" t="s">
        <v>383</v>
      </c>
    </row>
    <row r="366" customFormat="false" ht="13.8" hidden="false" customHeight="false" outlineLevel="0" collapsed="false">
      <c r="A366" s="3" t="s">
        <v>364</v>
      </c>
      <c r="B366" s="3" t="s">
        <v>384</v>
      </c>
    </row>
    <row r="367" customFormat="false" ht="13.8" hidden="false" customHeight="false" outlineLevel="0" collapsed="false">
      <c r="A367" s="3" t="s">
        <v>364</v>
      </c>
      <c r="B367" s="3" t="s">
        <v>385</v>
      </c>
    </row>
    <row r="368" customFormat="false" ht="13.8" hidden="false" customHeight="false" outlineLevel="0" collapsed="false">
      <c r="A368" s="3" t="s">
        <v>364</v>
      </c>
      <c r="B368" s="3" t="s">
        <v>386</v>
      </c>
    </row>
    <row r="369" customFormat="false" ht="13.8" hidden="false" customHeight="false" outlineLevel="0" collapsed="false">
      <c r="A369" s="3" t="s">
        <v>387</v>
      </c>
      <c r="B369" s="3" t="s">
        <v>388</v>
      </c>
    </row>
    <row r="370" customFormat="false" ht="13.8" hidden="false" customHeight="false" outlineLevel="0" collapsed="false">
      <c r="A370" s="3" t="s">
        <v>387</v>
      </c>
      <c r="B370" s="3" t="s">
        <v>389</v>
      </c>
    </row>
    <row r="371" customFormat="false" ht="13.8" hidden="false" customHeight="false" outlineLevel="0" collapsed="false">
      <c r="A371" s="3" t="s">
        <v>387</v>
      </c>
      <c r="B371" s="3" t="s">
        <v>390</v>
      </c>
    </row>
    <row r="372" customFormat="false" ht="13.8" hidden="false" customHeight="false" outlineLevel="0" collapsed="false">
      <c r="A372" s="3" t="s">
        <v>387</v>
      </c>
      <c r="B372" s="3" t="s">
        <v>391</v>
      </c>
    </row>
    <row r="373" customFormat="false" ht="13.8" hidden="false" customHeight="false" outlineLevel="0" collapsed="false">
      <c r="A373" s="3" t="s">
        <v>387</v>
      </c>
      <c r="B373" s="3" t="s">
        <v>392</v>
      </c>
    </row>
    <row r="374" customFormat="false" ht="13.8" hidden="false" customHeight="false" outlineLevel="0" collapsed="false">
      <c r="A374" s="3" t="s">
        <v>387</v>
      </c>
      <c r="B374" s="3" t="s">
        <v>393</v>
      </c>
    </row>
    <row r="375" customFormat="false" ht="13.8" hidden="false" customHeight="false" outlineLevel="0" collapsed="false">
      <c r="A375" s="3" t="s">
        <v>394</v>
      </c>
      <c r="B375" s="3" t="s">
        <v>395</v>
      </c>
    </row>
    <row r="376" customFormat="false" ht="13.8" hidden="false" customHeight="false" outlineLevel="0" collapsed="false">
      <c r="A376" s="3" t="s">
        <v>394</v>
      </c>
      <c r="B376" s="3" t="s">
        <v>396</v>
      </c>
    </row>
    <row r="377" customFormat="false" ht="13.8" hidden="false" customHeight="false" outlineLevel="0" collapsed="false">
      <c r="A377" s="3" t="s">
        <v>394</v>
      </c>
      <c r="B377" s="3" t="s">
        <v>397</v>
      </c>
    </row>
    <row r="378" customFormat="false" ht="13.8" hidden="false" customHeight="false" outlineLevel="0" collapsed="false">
      <c r="A378" s="3" t="s">
        <v>394</v>
      </c>
      <c r="B378" s="3" t="s">
        <v>398</v>
      </c>
    </row>
    <row r="379" customFormat="false" ht="13.8" hidden="false" customHeight="false" outlineLevel="0" collapsed="false">
      <c r="A379" s="3" t="s">
        <v>394</v>
      </c>
      <c r="B379" s="3" t="s">
        <v>399</v>
      </c>
    </row>
    <row r="380" customFormat="false" ht="13.8" hidden="false" customHeight="false" outlineLevel="0" collapsed="false">
      <c r="A380" s="3" t="s">
        <v>394</v>
      </c>
      <c r="B380" s="3" t="s">
        <v>400</v>
      </c>
    </row>
    <row r="381" customFormat="false" ht="13.8" hidden="false" customHeight="false" outlineLevel="0" collapsed="false">
      <c r="A381" s="3" t="s">
        <v>394</v>
      </c>
      <c r="B381" s="3" t="s">
        <v>401</v>
      </c>
    </row>
    <row r="382" customFormat="false" ht="13.8" hidden="false" customHeight="false" outlineLevel="0" collapsed="false">
      <c r="A382" s="3" t="s">
        <v>394</v>
      </c>
      <c r="B382" s="3" t="s">
        <v>402</v>
      </c>
    </row>
    <row r="383" customFormat="false" ht="13.8" hidden="false" customHeight="false" outlineLevel="0" collapsed="false">
      <c r="A383" s="3" t="s">
        <v>394</v>
      </c>
      <c r="B383" s="3" t="s">
        <v>403</v>
      </c>
    </row>
    <row r="384" customFormat="false" ht="13.8" hidden="false" customHeight="false" outlineLevel="0" collapsed="false">
      <c r="A384" s="3" t="s">
        <v>394</v>
      </c>
      <c r="B384" s="3" t="s">
        <v>404</v>
      </c>
    </row>
    <row r="385" customFormat="false" ht="13.8" hidden="false" customHeight="false" outlineLevel="0" collapsed="false">
      <c r="A385" s="3" t="s">
        <v>394</v>
      </c>
      <c r="B385" s="3" t="s">
        <v>405</v>
      </c>
    </row>
    <row r="386" customFormat="false" ht="13.8" hidden="false" customHeight="false" outlineLevel="0" collapsed="false">
      <c r="A386" s="3" t="s">
        <v>394</v>
      </c>
      <c r="B386" s="3" t="s">
        <v>406</v>
      </c>
    </row>
    <row r="387" customFormat="false" ht="13.8" hidden="false" customHeight="false" outlineLevel="0" collapsed="false">
      <c r="A387" s="3" t="s">
        <v>394</v>
      </c>
      <c r="B387" s="3" t="s">
        <v>407</v>
      </c>
    </row>
    <row r="388" customFormat="false" ht="13.8" hidden="false" customHeight="false" outlineLevel="0" collapsed="false">
      <c r="A388" s="3" t="s">
        <v>394</v>
      </c>
      <c r="B388" s="3" t="s">
        <v>408</v>
      </c>
    </row>
    <row r="389" customFormat="false" ht="13.8" hidden="false" customHeight="false" outlineLevel="0" collapsed="false">
      <c r="A389" s="3" t="s">
        <v>394</v>
      </c>
      <c r="B389" s="3" t="s">
        <v>409</v>
      </c>
    </row>
    <row r="390" customFormat="false" ht="13.8" hidden="false" customHeight="false" outlineLevel="0" collapsed="false">
      <c r="A390" s="3" t="s">
        <v>394</v>
      </c>
      <c r="B390" s="3" t="s">
        <v>410</v>
      </c>
    </row>
    <row r="391" customFormat="false" ht="13.8" hidden="false" customHeight="false" outlineLevel="0" collapsed="false">
      <c r="A391" s="3" t="s">
        <v>394</v>
      </c>
      <c r="B391" s="3" t="s">
        <v>411</v>
      </c>
    </row>
    <row r="392" customFormat="false" ht="13.8" hidden="false" customHeight="false" outlineLevel="0" collapsed="false">
      <c r="A392" s="3" t="s">
        <v>412</v>
      </c>
      <c r="B392" s="3" t="s">
        <v>413</v>
      </c>
    </row>
    <row r="393" customFormat="false" ht="13.8" hidden="false" customHeight="false" outlineLevel="0" collapsed="false">
      <c r="A393" s="3" t="s">
        <v>412</v>
      </c>
      <c r="B393" s="3" t="s">
        <v>414</v>
      </c>
    </row>
    <row r="394" customFormat="false" ht="13.8" hidden="false" customHeight="false" outlineLevel="0" collapsed="false">
      <c r="A394" s="3" t="s">
        <v>412</v>
      </c>
      <c r="B394" s="3" t="s">
        <v>415</v>
      </c>
    </row>
    <row r="395" customFormat="false" ht="13.8" hidden="false" customHeight="false" outlineLevel="0" collapsed="false">
      <c r="A395" s="3" t="s">
        <v>416</v>
      </c>
      <c r="B395" s="3" t="s">
        <v>417</v>
      </c>
    </row>
    <row r="396" customFormat="false" ht="13.8" hidden="false" customHeight="false" outlineLevel="0" collapsed="false">
      <c r="A396" s="3" t="s">
        <v>416</v>
      </c>
      <c r="B396" s="3" t="s">
        <v>418</v>
      </c>
    </row>
    <row r="397" customFormat="false" ht="13.8" hidden="false" customHeight="false" outlineLevel="0" collapsed="false">
      <c r="A397" s="3" t="s">
        <v>419</v>
      </c>
      <c r="B397" s="3" t="s">
        <v>420</v>
      </c>
    </row>
    <row r="398" customFormat="false" ht="13.8" hidden="false" customHeight="false" outlineLevel="0" collapsed="false">
      <c r="A398" s="3" t="s">
        <v>419</v>
      </c>
      <c r="B398" s="3" t="s">
        <v>421</v>
      </c>
    </row>
    <row r="399" customFormat="false" ht="13.8" hidden="false" customHeight="false" outlineLevel="0" collapsed="false">
      <c r="A399" s="3" t="s">
        <v>419</v>
      </c>
      <c r="B399" s="3" t="s">
        <v>422</v>
      </c>
    </row>
    <row r="400" customFormat="false" ht="13.8" hidden="false" customHeight="false" outlineLevel="0" collapsed="false">
      <c r="A400" s="3" t="s">
        <v>419</v>
      </c>
      <c r="B400" s="3" t="s">
        <v>423</v>
      </c>
    </row>
    <row r="401" customFormat="false" ht="13.8" hidden="false" customHeight="false" outlineLevel="0" collapsed="false">
      <c r="A401" s="3" t="s">
        <v>419</v>
      </c>
      <c r="B401" s="3" t="s">
        <v>424</v>
      </c>
    </row>
    <row r="402" customFormat="false" ht="13.8" hidden="false" customHeight="false" outlineLevel="0" collapsed="false">
      <c r="A402" s="3" t="s">
        <v>419</v>
      </c>
      <c r="B402" s="3" t="s">
        <v>425</v>
      </c>
    </row>
    <row r="403" customFormat="false" ht="13.8" hidden="false" customHeight="false" outlineLevel="0" collapsed="false">
      <c r="A403" s="3" t="s">
        <v>4</v>
      </c>
      <c r="B403" s="3" t="s">
        <v>426</v>
      </c>
    </row>
    <row r="404" customFormat="false" ht="13.8" hidden="false" customHeight="false" outlineLevel="0" collapsed="false">
      <c r="A404" s="3" t="s">
        <v>427</v>
      </c>
      <c r="B404" s="3" t="n">
        <v>86</v>
      </c>
    </row>
    <row r="405" customFormat="false" ht="13.8" hidden="false" customHeight="false" outlineLevel="0" collapsed="false">
      <c r="A405" s="3" t="s">
        <v>427</v>
      </c>
      <c r="B405" s="3" t="s">
        <v>428</v>
      </c>
    </row>
    <row r="406" customFormat="false" ht="13.8" hidden="false" customHeight="false" outlineLevel="0" collapsed="false">
      <c r="A406" s="3" t="s">
        <v>427</v>
      </c>
      <c r="B406" s="3" t="s">
        <v>429</v>
      </c>
    </row>
    <row r="407" customFormat="false" ht="13.8" hidden="false" customHeight="false" outlineLevel="0" collapsed="false">
      <c r="A407" s="3" t="s">
        <v>427</v>
      </c>
      <c r="B407" s="3" t="s">
        <v>430</v>
      </c>
    </row>
    <row r="408" customFormat="false" ht="13.8" hidden="false" customHeight="false" outlineLevel="0" collapsed="false">
      <c r="A408" s="3" t="s">
        <v>427</v>
      </c>
      <c r="B408" s="3" t="s">
        <v>431</v>
      </c>
    </row>
    <row r="409" customFormat="false" ht="13.8" hidden="false" customHeight="false" outlineLevel="0" collapsed="false">
      <c r="A409" s="3" t="s">
        <v>427</v>
      </c>
      <c r="B409" s="3" t="s">
        <v>432</v>
      </c>
    </row>
    <row r="410" customFormat="false" ht="13.8" hidden="false" customHeight="false" outlineLevel="0" collapsed="false">
      <c r="A410" s="3" t="s">
        <v>427</v>
      </c>
      <c r="B410" s="3" t="s">
        <v>433</v>
      </c>
    </row>
    <row r="411" customFormat="false" ht="13.8" hidden="false" customHeight="false" outlineLevel="0" collapsed="false">
      <c r="A411" s="3" t="s">
        <v>427</v>
      </c>
      <c r="B411" s="3" t="s">
        <v>434</v>
      </c>
    </row>
    <row r="412" customFormat="false" ht="13.8" hidden="false" customHeight="false" outlineLevel="0" collapsed="false">
      <c r="A412" s="3" t="s">
        <v>427</v>
      </c>
      <c r="B412" s="3" t="s">
        <v>435</v>
      </c>
    </row>
    <row r="413" customFormat="false" ht="13.8" hidden="false" customHeight="false" outlineLevel="0" collapsed="false">
      <c r="A413" s="3" t="s">
        <v>427</v>
      </c>
      <c r="B413" s="3" t="s">
        <v>436</v>
      </c>
    </row>
    <row r="414" customFormat="false" ht="13.8" hidden="false" customHeight="false" outlineLevel="0" collapsed="false">
      <c r="A414" s="3" t="s">
        <v>427</v>
      </c>
      <c r="B414" s="3" t="s">
        <v>437</v>
      </c>
    </row>
    <row r="415" customFormat="false" ht="13.8" hidden="false" customHeight="false" outlineLevel="0" collapsed="false">
      <c r="A415" s="3" t="s">
        <v>427</v>
      </c>
      <c r="B415" s="3" t="s">
        <v>438</v>
      </c>
    </row>
    <row r="416" customFormat="false" ht="13.8" hidden="false" customHeight="false" outlineLevel="0" collapsed="false">
      <c r="A416" s="3" t="s">
        <v>427</v>
      </c>
      <c r="B416" s="3" t="s">
        <v>439</v>
      </c>
    </row>
    <row r="417" customFormat="false" ht="13.8" hidden="false" customHeight="false" outlineLevel="0" collapsed="false">
      <c r="A417" s="3" t="s">
        <v>427</v>
      </c>
      <c r="B417" s="3" t="s">
        <v>440</v>
      </c>
    </row>
    <row r="418" customFormat="false" ht="13.8" hidden="false" customHeight="false" outlineLevel="0" collapsed="false">
      <c r="A418" s="3" t="s">
        <v>427</v>
      </c>
      <c r="B418" s="3" t="s">
        <v>441</v>
      </c>
    </row>
    <row r="419" customFormat="false" ht="13.8" hidden="false" customHeight="false" outlineLevel="0" collapsed="false">
      <c r="A419" s="3" t="s">
        <v>427</v>
      </c>
      <c r="B419" s="3" t="s">
        <v>442</v>
      </c>
    </row>
    <row r="420" customFormat="false" ht="13.8" hidden="false" customHeight="false" outlineLevel="0" collapsed="false">
      <c r="A420" s="3" t="s">
        <v>427</v>
      </c>
      <c r="B420" s="3" t="s">
        <v>443</v>
      </c>
    </row>
    <row r="421" customFormat="false" ht="13.8" hidden="false" customHeight="false" outlineLevel="0" collapsed="false">
      <c r="A421" s="3" t="s">
        <v>427</v>
      </c>
      <c r="B421" s="3" t="s">
        <v>444</v>
      </c>
    </row>
    <row r="422" customFormat="false" ht="13.8" hidden="false" customHeight="false" outlineLevel="0" collapsed="false">
      <c r="A422" s="3" t="s">
        <v>427</v>
      </c>
      <c r="B422" s="3" t="s">
        <v>445</v>
      </c>
    </row>
    <row r="423" customFormat="false" ht="13.8" hidden="false" customHeight="false" outlineLevel="0" collapsed="false">
      <c r="A423" s="3" t="s">
        <v>427</v>
      </c>
      <c r="B423" s="3" t="s">
        <v>446</v>
      </c>
    </row>
    <row r="424" customFormat="false" ht="13.8" hidden="false" customHeight="false" outlineLevel="0" collapsed="false">
      <c r="A424" s="3" t="s">
        <v>427</v>
      </c>
      <c r="B424" s="3" t="s">
        <v>447</v>
      </c>
    </row>
    <row r="425" customFormat="false" ht="13.8" hidden="false" customHeight="false" outlineLevel="0" collapsed="false">
      <c r="A425" s="3" t="s">
        <v>427</v>
      </c>
      <c r="B425" s="3" t="s">
        <v>448</v>
      </c>
    </row>
    <row r="426" customFormat="false" ht="13.8" hidden="false" customHeight="false" outlineLevel="0" collapsed="false">
      <c r="A426" s="3" t="s">
        <v>427</v>
      </c>
      <c r="B426" s="3" t="s">
        <v>449</v>
      </c>
    </row>
    <row r="427" customFormat="false" ht="13.8" hidden="false" customHeight="false" outlineLevel="0" collapsed="false">
      <c r="A427" s="3" t="s">
        <v>427</v>
      </c>
      <c r="B427" s="3" t="s">
        <v>450</v>
      </c>
    </row>
    <row r="428" customFormat="false" ht="13.8" hidden="false" customHeight="false" outlineLevel="0" collapsed="false">
      <c r="A428" s="3" t="s">
        <v>427</v>
      </c>
      <c r="B428" s="3" t="s">
        <v>451</v>
      </c>
    </row>
    <row r="429" customFormat="false" ht="13.8" hidden="false" customHeight="false" outlineLevel="0" collapsed="false">
      <c r="A429" s="3" t="s">
        <v>427</v>
      </c>
      <c r="B429" s="3" t="s">
        <v>452</v>
      </c>
    </row>
    <row r="430" customFormat="false" ht="13.8" hidden="false" customHeight="false" outlineLevel="0" collapsed="false">
      <c r="A430" s="3" t="s">
        <v>427</v>
      </c>
      <c r="B430" s="3" t="s">
        <v>453</v>
      </c>
    </row>
    <row r="431" customFormat="false" ht="13.8" hidden="false" customHeight="false" outlineLevel="0" collapsed="false">
      <c r="A431" s="3" t="s">
        <v>427</v>
      </c>
      <c r="B431" s="3" t="s">
        <v>454</v>
      </c>
    </row>
    <row r="432" customFormat="false" ht="13.8" hidden="false" customHeight="false" outlineLevel="0" collapsed="false">
      <c r="A432" s="3" t="s">
        <v>427</v>
      </c>
      <c r="B432" s="3" t="s">
        <v>455</v>
      </c>
    </row>
    <row r="433" customFormat="false" ht="13.8" hidden="false" customHeight="false" outlineLevel="0" collapsed="false">
      <c r="A433" s="3" t="s">
        <v>427</v>
      </c>
      <c r="B433" s="3" t="s">
        <v>456</v>
      </c>
    </row>
    <row r="434" customFormat="false" ht="13.8" hidden="false" customHeight="false" outlineLevel="0" collapsed="false">
      <c r="A434" s="3" t="s">
        <v>427</v>
      </c>
      <c r="B434" s="3" t="s">
        <v>457</v>
      </c>
    </row>
    <row r="435" customFormat="false" ht="13.8" hidden="false" customHeight="false" outlineLevel="0" collapsed="false">
      <c r="A435" s="3" t="s">
        <v>427</v>
      </c>
      <c r="B435" s="3" t="s">
        <v>458</v>
      </c>
    </row>
    <row r="436" customFormat="false" ht="13.8" hidden="false" customHeight="false" outlineLevel="0" collapsed="false">
      <c r="A436" s="3" t="s">
        <v>427</v>
      </c>
      <c r="B436" s="3" t="s">
        <v>459</v>
      </c>
    </row>
    <row r="437" customFormat="false" ht="13.8" hidden="false" customHeight="false" outlineLevel="0" collapsed="false">
      <c r="A437" s="3" t="s">
        <v>427</v>
      </c>
      <c r="B437" s="3" t="s">
        <v>460</v>
      </c>
    </row>
    <row r="438" customFormat="false" ht="13.8" hidden="false" customHeight="false" outlineLevel="0" collapsed="false">
      <c r="A438" s="3" t="s">
        <v>427</v>
      </c>
      <c r="B438" s="3" t="s">
        <v>461</v>
      </c>
    </row>
    <row r="439" customFormat="false" ht="13.8" hidden="false" customHeight="false" outlineLevel="0" collapsed="false">
      <c r="A439" s="3" t="s">
        <v>427</v>
      </c>
      <c r="B439" s="3" t="s">
        <v>462</v>
      </c>
    </row>
    <row r="440" customFormat="false" ht="13.8" hidden="false" customHeight="false" outlineLevel="0" collapsed="false">
      <c r="A440" s="3" t="s">
        <v>427</v>
      </c>
      <c r="B440" s="3" t="s">
        <v>463</v>
      </c>
    </row>
    <row r="441" customFormat="false" ht="13.8" hidden="false" customHeight="false" outlineLevel="0" collapsed="false">
      <c r="A441" s="3" t="s">
        <v>427</v>
      </c>
      <c r="B441" s="3" t="s">
        <v>464</v>
      </c>
    </row>
    <row r="442" customFormat="false" ht="13.8" hidden="false" customHeight="false" outlineLevel="0" collapsed="false">
      <c r="A442" s="3" t="s">
        <v>427</v>
      </c>
      <c r="B442" s="3" t="s">
        <v>465</v>
      </c>
    </row>
    <row r="443" customFormat="false" ht="13.8" hidden="false" customHeight="false" outlineLevel="0" collapsed="false">
      <c r="A443" s="3" t="s">
        <v>427</v>
      </c>
      <c r="B443" s="3" t="s">
        <v>466</v>
      </c>
    </row>
    <row r="444" customFormat="false" ht="13.8" hidden="false" customHeight="false" outlineLevel="0" collapsed="false">
      <c r="A444" s="3" t="s">
        <v>427</v>
      </c>
      <c r="B444" s="3" t="s">
        <v>467</v>
      </c>
    </row>
    <row r="445" customFormat="false" ht="13.8" hidden="false" customHeight="false" outlineLevel="0" collapsed="false">
      <c r="A445" s="3" t="s">
        <v>427</v>
      </c>
      <c r="B445" s="3" t="s">
        <v>468</v>
      </c>
    </row>
    <row r="446" customFormat="false" ht="13.8" hidden="false" customHeight="false" outlineLevel="0" collapsed="false">
      <c r="A446" s="3" t="s">
        <v>427</v>
      </c>
      <c r="B446" s="3" t="s">
        <v>469</v>
      </c>
    </row>
    <row r="447" customFormat="false" ht="13.8" hidden="false" customHeight="false" outlineLevel="0" collapsed="false">
      <c r="A447" s="3" t="s">
        <v>427</v>
      </c>
      <c r="B447" s="3" t="s">
        <v>470</v>
      </c>
    </row>
    <row r="448" customFormat="false" ht="13.8" hidden="false" customHeight="false" outlineLevel="0" collapsed="false">
      <c r="A448" s="3" t="s">
        <v>427</v>
      </c>
      <c r="B448" s="3" t="s">
        <v>471</v>
      </c>
    </row>
    <row r="449" customFormat="false" ht="13.8" hidden="false" customHeight="false" outlineLevel="0" collapsed="false">
      <c r="A449" s="3" t="s">
        <v>427</v>
      </c>
      <c r="B449" s="3" t="s">
        <v>472</v>
      </c>
    </row>
    <row r="450" customFormat="false" ht="13.8" hidden="false" customHeight="false" outlineLevel="0" collapsed="false">
      <c r="A450" s="3" t="s">
        <v>427</v>
      </c>
      <c r="B450" s="3" t="s">
        <v>473</v>
      </c>
    </row>
    <row r="451" customFormat="false" ht="13.8" hidden="false" customHeight="false" outlineLevel="0" collapsed="false">
      <c r="A451" s="3" t="s">
        <v>427</v>
      </c>
      <c r="B451" s="3" t="s">
        <v>474</v>
      </c>
    </row>
    <row r="452" customFormat="false" ht="13.8" hidden="false" customHeight="false" outlineLevel="0" collapsed="false">
      <c r="A452" s="3" t="s">
        <v>427</v>
      </c>
      <c r="B452" s="3" t="s">
        <v>475</v>
      </c>
    </row>
    <row r="453" customFormat="false" ht="13.8" hidden="false" customHeight="false" outlineLevel="0" collapsed="false">
      <c r="A453" s="3" t="s">
        <v>427</v>
      </c>
      <c r="B453" s="3" t="s">
        <v>476</v>
      </c>
    </row>
    <row r="454" customFormat="false" ht="13.8" hidden="false" customHeight="false" outlineLevel="0" collapsed="false">
      <c r="A454" s="3" t="s">
        <v>477</v>
      </c>
      <c r="B454" s="3" t="s">
        <v>478</v>
      </c>
    </row>
    <row r="455" customFormat="false" ht="13.8" hidden="false" customHeight="false" outlineLevel="0" collapsed="false">
      <c r="A455" s="3" t="s">
        <v>477</v>
      </c>
      <c r="B455" s="3" t="s">
        <v>479</v>
      </c>
    </row>
    <row r="456" customFormat="false" ht="13.8" hidden="false" customHeight="false" outlineLevel="0" collapsed="false">
      <c r="A456" s="3" t="s">
        <v>477</v>
      </c>
      <c r="B456" s="3" t="s">
        <v>480</v>
      </c>
    </row>
    <row r="457" customFormat="false" ht="13.8" hidden="false" customHeight="false" outlineLevel="0" collapsed="false">
      <c r="A457" s="3" t="s">
        <v>477</v>
      </c>
      <c r="B457" s="3" t="s">
        <v>481</v>
      </c>
    </row>
    <row r="458" customFormat="false" ht="13.8" hidden="false" customHeight="false" outlineLevel="0" collapsed="false">
      <c r="A458" s="3" t="s">
        <v>477</v>
      </c>
      <c r="B458" s="3" t="s">
        <v>482</v>
      </c>
    </row>
    <row r="459" customFormat="false" ht="13.8" hidden="false" customHeight="false" outlineLevel="0" collapsed="false">
      <c r="A459" s="3" t="s">
        <v>477</v>
      </c>
      <c r="B459" s="3" t="s">
        <v>483</v>
      </c>
    </row>
    <row r="460" customFormat="false" ht="13.8" hidden="false" customHeight="false" outlineLevel="0" collapsed="false">
      <c r="A460" s="3" t="s">
        <v>477</v>
      </c>
      <c r="B460" s="3" t="s">
        <v>484</v>
      </c>
    </row>
    <row r="461" customFormat="false" ht="13.8" hidden="false" customHeight="false" outlineLevel="0" collapsed="false">
      <c r="A461" s="3" t="s">
        <v>477</v>
      </c>
      <c r="B461" s="3" t="s">
        <v>485</v>
      </c>
    </row>
    <row r="462" customFormat="false" ht="13.8" hidden="false" customHeight="false" outlineLevel="0" collapsed="false">
      <c r="A462" s="3" t="s">
        <v>486</v>
      </c>
      <c r="B462" s="3" t="s">
        <v>487</v>
      </c>
    </row>
    <row r="463" customFormat="false" ht="13.8" hidden="false" customHeight="false" outlineLevel="0" collapsed="false">
      <c r="A463" s="3" t="s">
        <v>486</v>
      </c>
      <c r="B463" s="3" t="s">
        <v>488</v>
      </c>
    </row>
    <row r="464" customFormat="false" ht="13.8" hidden="false" customHeight="false" outlineLevel="0" collapsed="false">
      <c r="A464" s="3" t="s">
        <v>486</v>
      </c>
      <c r="B464" s="3" t="s">
        <v>489</v>
      </c>
    </row>
    <row r="465" customFormat="false" ht="13.8" hidden="false" customHeight="false" outlineLevel="0" collapsed="false">
      <c r="A465" s="3" t="s">
        <v>486</v>
      </c>
      <c r="B465" s="3" t="s">
        <v>490</v>
      </c>
    </row>
    <row r="466" customFormat="false" ht="13.8" hidden="false" customHeight="false" outlineLevel="0" collapsed="false">
      <c r="A466" s="3" t="s">
        <v>486</v>
      </c>
      <c r="B466" s="3" t="s">
        <v>491</v>
      </c>
    </row>
    <row r="467" customFormat="false" ht="13.8" hidden="false" customHeight="false" outlineLevel="0" collapsed="false">
      <c r="A467" s="3" t="s">
        <v>486</v>
      </c>
      <c r="B467" s="3" t="s">
        <v>492</v>
      </c>
    </row>
    <row r="468" customFormat="false" ht="13.8" hidden="false" customHeight="false" outlineLevel="0" collapsed="false">
      <c r="A468" s="3" t="s">
        <v>486</v>
      </c>
      <c r="B468" s="3" t="s">
        <v>493</v>
      </c>
    </row>
    <row r="469" customFormat="false" ht="13.8" hidden="false" customHeight="false" outlineLevel="0" collapsed="false">
      <c r="A469" s="3" t="s">
        <v>486</v>
      </c>
      <c r="B469" s="3" t="s">
        <v>494</v>
      </c>
    </row>
    <row r="470" customFormat="false" ht="13.8" hidden="false" customHeight="false" outlineLevel="0" collapsed="false">
      <c r="A470" s="3" t="s">
        <v>486</v>
      </c>
      <c r="B470" s="3" t="s">
        <v>495</v>
      </c>
    </row>
    <row r="471" customFormat="false" ht="13.8" hidden="false" customHeight="false" outlineLevel="0" collapsed="false">
      <c r="A471" s="3" t="s">
        <v>486</v>
      </c>
      <c r="B471" s="3" t="s">
        <v>496</v>
      </c>
    </row>
    <row r="472" customFormat="false" ht="13.8" hidden="false" customHeight="false" outlineLevel="0" collapsed="false">
      <c r="A472" s="3" t="s">
        <v>486</v>
      </c>
      <c r="B472" s="3" t="s">
        <v>497</v>
      </c>
    </row>
    <row r="473" customFormat="false" ht="13.8" hidden="false" customHeight="false" outlineLevel="0" collapsed="false">
      <c r="A473" s="3" t="s">
        <v>486</v>
      </c>
      <c r="B473" s="3" t="s">
        <v>498</v>
      </c>
    </row>
    <row r="474" customFormat="false" ht="13.8" hidden="false" customHeight="false" outlineLevel="0" collapsed="false">
      <c r="A474" s="3" t="s">
        <v>486</v>
      </c>
      <c r="B474" s="3" t="s">
        <v>499</v>
      </c>
    </row>
    <row r="475" customFormat="false" ht="13.8" hidden="false" customHeight="false" outlineLevel="0" collapsed="false">
      <c r="A475" s="3" t="s">
        <v>486</v>
      </c>
      <c r="B475" s="3" t="s">
        <v>500</v>
      </c>
    </row>
    <row r="476" customFormat="false" ht="13.8" hidden="false" customHeight="false" outlineLevel="0" collapsed="false">
      <c r="A476" s="3" t="s">
        <v>486</v>
      </c>
      <c r="B476" s="3" t="s">
        <v>501</v>
      </c>
    </row>
    <row r="477" customFormat="false" ht="13.8" hidden="false" customHeight="false" outlineLevel="0" collapsed="false">
      <c r="A477" s="3" t="s">
        <v>486</v>
      </c>
      <c r="B477" s="3" t="s">
        <v>502</v>
      </c>
    </row>
    <row r="478" customFormat="false" ht="13.8" hidden="false" customHeight="false" outlineLevel="0" collapsed="false">
      <c r="A478" s="3" t="s">
        <v>486</v>
      </c>
      <c r="B478" s="3" t="s">
        <v>503</v>
      </c>
    </row>
    <row r="479" customFormat="false" ht="13.8" hidden="false" customHeight="false" outlineLevel="0" collapsed="false">
      <c r="A479" s="3" t="s">
        <v>486</v>
      </c>
      <c r="B479" s="3" t="s">
        <v>504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9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3" activeCellId="0" sqref="E23"/>
    </sheetView>
  </sheetViews>
  <sheetFormatPr defaultColWidth="13.15625" defaultRowHeight="13.8" zeroHeight="false" outlineLevelRow="0" outlineLevelCol="0"/>
  <cols>
    <col collapsed="false" customWidth="true" hidden="false" outlineLevel="0" max="2" min="2" style="0" width="61.87"/>
    <col collapsed="false" customWidth="true" hidden="false" outlineLevel="0" max="3" min="3" style="0" width="29.03"/>
    <col collapsed="false" customWidth="true" hidden="false" outlineLevel="0" max="4" min="4" style="0" width="28.11"/>
  </cols>
  <sheetData>
    <row r="1" customFormat="false" ht="13.8" hidden="false" customHeight="false" outlineLevel="0" collapsed="false">
      <c r="A1" s="4" t="s">
        <v>0</v>
      </c>
      <c r="B1" s="4" t="s">
        <v>5</v>
      </c>
      <c r="C1" s="1" t="s">
        <v>505</v>
      </c>
      <c r="D1" s="4" t="s">
        <v>506</v>
      </c>
    </row>
    <row r="2" customFormat="false" ht="13.8" hidden="false" customHeight="false" outlineLevel="0" collapsed="false">
      <c r="A2" s="4" t="s">
        <v>1</v>
      </c>
      <c r="B2" s="4" t="s">
        <v>6</v>
      </c>
      <c r="C2" s="4" t="s">
        <v>507</v>
      </c>
      <c r="D2" s="0" t="s">
        <v>508</v>
      </c>
    </row>
    <row r="3" customFormat="false" ht="13.8" hidden="false" customHeight="false" outlineLevel="0" collapsed="false">
      <c r="A3" s="4" t="s">
        <v>1</v>
      </c>
      <c r="B3" s="4" t="s">
        <v>6</v>
      </c>
      <c r="C3" s="4" t="s">
        <v>507</v>
      </c>
      <c r="D3" s="0" t="s">
        <v>509</v>
      </c>
    </row>
    <row r="4" customFormat="false" ht="13.8" hidden="false" customHeight="false" outlineLevel="0" collapsed="false">
      <c r="A4" s="4" t="s">
        <v>1</v>
      </c>
      <c r="B4" s="4" t="s">
        <v>6</v>
      </c>
      <c r="C4" s="4" t="s">
        <v>510</v>
      </c>
      <c r="D4" s="0" t="s">
        <v>508</v>
      </c>
    </row>
    <row r="5" customFormat="false" ht="13.8" hidden="false" customHeight="false" outlineLevel="0" collapsed="false">
      <c r="A5" s="4" t="s">
        <v>1</v>
      </c>
      <c r="B5" s="4" t="s">
        <v>7</v>
      </c>
      <c r="C5" s="4" t="s">
        <v>507</v>
      </c>
      <c r="D5" s="0" t="s">
        <v>508</v>
      </c>
    </row>
    <row r="6" customFormat="false" ht="13.8" hidden="false" customHeight="false" outlineLevel="0" collapsed="false">
      <c r="A6" s="4" t="s">
        <v>1</v>
      </c>
      <c r="B6" s="4" t="s">
        <v>7</v>
      </c>
      <c r="C6" s="4" t="s">
        <v>510</v>
      </c>
      <c r="D6" s="0" t="s">
        <v>508</v>
      </c>
    </row>
    <row r="7" customFormat="false" ht="13.8" hidden="false" customHeight="false" outlineLevel="0" collapsed="false">
      <c r="A7" s="4" t="s">
        <v>1</v>
      </c>
      <c r="B7" s="4" t="s">
        <v>8</v>
      </c>
      <c r="C7" s="4" t="s">
        <v>507</v>
      </c>
      <c r="D7" s="0" t="s">
        <v>508</v>
      </c>
    </row>
    <row r="8" customFormat="false" ht="13.8" hidden="false" customHeight="false" outlineLevel="0" collapsed="false">
      <c r="A8" s="4" t="s">
        <v>1</v>
      </c>
      <c r="B8" s="4" t="s">
        <v>8</v>
      </c>
      <c r="C8" s="4" t="s">
        <v>510</v>
      </c>
      <c r="D8" s="0" t="s">
        <v>508</v>
      </c>
    </row>
    <row r="9" customFormat="false" ht="13.8" hidden="false" customHeight="false" outlineLevel="0" collapsed="false">
      <c r="A9" s="4" t="s">
        <v>1</v>
      </c>
      <c r="B9" s="4" t="s">
        <v>9</v>
      </c>
      <c r="C9" s="4" t="s">
        <v>507</v>
      </c>
      <c r="D9" s="0" t="s">
        <v>508</v>
      </c>
    </row>
    <row r="10" customFormat="false" ht="13.8" hidden="false" customHeight="false" outlineLevel="0" collapsed="false">
      <c r="A10" s="4" t="s">
        <v>1</v>
      </c>
      <c r="B10" s="4" t="s">
        <v>9</v>
      </c>
      <c r="C10" s="4" t="s">
        <v>510</v>
      </c>
      <c r="D10" s="0" t="s">
        <v>508</v>
      </c>
    </row>
    <row r="11" customFormat="false" ht="13.8" hidden="false" customHeight="false" outlineLevel="0" collapsed="false">
      <c r="A11" s="4" t="s">
        <v>1</v>
      </c>
      <c r="B11" s="4" t="s">
        <v>10</v>
      </c>
      <c r="C11" s="4" t="s">
        <v>507</v>
      </c>
      <c r="D11" s="0" t="s">
        <v>508</v>
      </c>
    </row>
    <row r="12" customFormat="false" ht="13.8" hidden="false" customHeight="false" outlineLevel="0" collapsed="false">
      <c r="A12" s="4" t="s">
        <v>1</v>
      </c>
      <c r="B12" s="4" t="s">
        <v>10</v>
      </c>
      <c r="C12" s="4" t="s">
        <v>510</v>
      </c>
      <c r="D12" s="0" t="s">
        <v>508</v>
      </c>
    </row>
    <row r="13" customFormat="false" ht="13.8" hidden="false" customHeight="false" outlineLevel="0" collapsed="false">
      <c r="A13" s="4" t="s">
        <v>1</v>
      </c>
      <c r="B13" s="4" t="s">
        <v>11</v>
      </c>
      <c r="C13" s="4" t="s">
        <v>507</v>
      </c>
      <c r="D13" s="0" t="s">
        <v>508</v>
      </c>
    </row>
    <row r="14" customFormat="false" ht="13.8" hidden="false" customHeight="false" outlineLevel="0" collapsed="false">
      <c r="A14" s="4" t="s">
        <v>1</v>
      </c>
      <c r="B14" s="4" t="s">
        <v>11</v>
      </c>
      <c r="C14" s="4" t="s">
        <v>510</v>
      </c>
      <c r="D14" s="0" t="s">
        <v>508</v>
      </c>
    </row>
    <row r="15" customFormat="false" ht="13.8" hidden="false" customHeight="false" outlineLevel="0" collapsed="false">
      <c r="A15" s="4" t="s">
        <v>1</v>
      </c>
      <c r="B15" s="4" t="s">
        <v>12</v>
      </c>
      <c r="C15" s="4" t="s">
        <v>507</v>
      </c>
      <c r="D15" s="0" t="s">
        <v>508</v>
      </c>
    </row>
    <row r="16" customFormat="false" ht="13.8" hidden="false" customHeight="false" outlineLevel="0" collapsed="false">
      <c r="A16" s="4" t="s">
        <v>1</v>
      </c>
      <c r="B16" s="4" t="s">
        <v>12</v>
      </c>
      <c r="C16" s="4" t="s">
        <v>510</v>
      </c>
      <c r="D16" s="0" t="s">
        <v>508</v>
      </c>
    </row>
    <row r="17" customFormat="false" ht="13.8" hidden="false" customHeight="false" outlineLevel="0" collapsed="false">
      <c r="A17" s="4" t="s">
        <v>1</v>
      </c>
      <c r="B17" s="4" t="s">
        <v>13</v>
      </c>
      <c r="C17" s="4" t="s">
        <v>507</v>
      </c>
      <c r="D17" s="0" t="s">
        <v>508</v>
      </c>
    </row>
    <row r="18" customFormat="false" ht="13.8" hidden="false" customHeight="false" outlineLevel="0" collapsed="false">
      <c r="A18" s="4" t="s">
        <v>1</v>
      </c>
      <c r="B18" s="4" t="s">
        <v>13</v>
      </c>
      <c r="C18" s="4" t="s">
        <v>510</v>
      </c>
      <c r="D18" s="0" t="s">
        <v>508</v>
      </c>
    </row>
    <row r="19" customFormat="false" ht="13.8" hidden="false" customHeight="false" outlineLevel="0" collapsed="false">
      <c r="A19" s="4" t="s">
        <v>1</v>
      </c>
      <c r="B19" s="4" t="s">
        <v>14</v>
      </c>
      <c r="C19" s="4" t="s">
        <v>507</v>
      </c>
      <c r="D19" s="0" t="s">
        <v>508</v>
      </c>
    </row>
    <row r="20" customFormat="false" ht="13.8" hidden="false" customHeight="false" outlineLevel="0" collapsed="false">
      <c r="A20" s="4" t="s">
        <v>1</v>
      </c>
      <c r="B20" s="4" t="s">
        <v>14</v>
      </c>
      <c r="C20" s="4" t="s">
        <v>510</v>
      </c>
      <c r="D20" s="0" t="s">
        <v>508</v>
      </c>
    </row>
    <row r="21" customFormat="false" ht="13.8" hidden="false" customHeight="false" outlineLevel="0" collapsed="false">
      <c r="A21" s="4" t="s">
        <v>1</v>
      </c>
      <c r="B21" s="4" t="s">
        <v>15</v>
      </c>
      <c r="C21" s="4" t="s">
        <v>507</v>
      </c>
      <c r="D21" s="0" t="s">
        <v>508</v>
      </c>
    </row>
    <row r="22" customFormat="false" ht="13.8" hidden="false" customHeight="false" outlineLevel="0" collapsed="false">
      <c r="A22" s="4" t="s">
        <v>1</v>
      </c>
      <c r="B22" s="4" t="s">
        <v>15</v>
      </c>
      <c r="C22" s="4" t="s">
        <v>510</v>
      </c>
      <c r="D22" s="0" t="s">
        <v>508</v>
      </c>
    </row>
    <row r="23" customFormat="false" ht="13.8" hidden="false" customHeight="false" outlineLevel="0" collapsed="false">
      <c r="A23" s="4" t="s">
        <v>1</v>
      </c>
      <c r="B23" s="4" t="s">
        <v>16</v>
      </c>
      <c r="C23" s="4" t="s">
        <v>507</v>
      </c>
      <c r="D23" s="0" t="s">
        <v>508</v>
      </c>
    </row>
    <row r="24" customFormat="false" ht="13.8" hidden="false" customHeight="false" outlineLevel="0" collapsed="false">
      <c r="A24" s="4" t="s">
        <v>1</v>
      </c>
      <c r="B24" s="4" t="s">
        <v>16</v>
      </c>
      <c r="C24" s="4" t="s">
        <v>510</v>
      </c>
      <c r="D24" s="0" t="s">
        <v>508</v>
      </c>
    </row>
    <row r="25" customFormat="false" ht="13.8" hidden="false" customHeight="false" outlineLevel="0" collapsed="false">
      <c r="A25" s="4" t="s">
        <v>1</v>
      </c>
      <c r="B25" s="4" t="s">
        <v>17</v>
      </c>
      <c r="C25" s="4" t="s">
        <v>507</v>
      </c>
      <c r="D25" s="0" t="s">
        <v>508</v>
      </c>
    </row>
    <row r="26" customFormat="false" ht="13.8" hidden="false" customHeight="false" outlineLevel="0" collapsed="false">
      <c r="A26" s="4" t="s">
        <v>1</v>
      </c>
      <c r="B26" s="4" t="s">
        <v>17</v>
      </c>
      <c r="C26" s="4" t="s">
        <v>510</v>
      </c>
      <c r="D26" s="0" t="s">
        <v>508</v>
      </c>
    </row>
    <row r="27" customFormat="false" ht="13.8" hidden="false" customHeight="false" outlineLevel="0" collapsed="false">
      <c r="A27" s="4" t="s">
        <v>1</v>
      </c>
      <c r="B27" s="4" t="s">
        <v>18</v>
      </c>
      <c r="C27" s="4" t="s">
        <v>507</v>
      </c>
      <c r="D27" s="0" t="s">
        <v>508</v>
      </c>
    </row>
    <row r="28" customFormat="false" ht="13.8" hidden="false" customHeight="false" outlineLevel="0" collapsed="false">
      <c r="A28" s="4" t="s">
        <v>1</v>
      </c>
      <c r="B28" s="4" t="s">
        <v>18</v>
      </c>
      <c r="C28" s="4" t="s">
        <v>510</v>
      </c>
      <c r="D28" s="0" t="s">
        <v>508</v>
      </c>
    </row>
    <row r="29" customFormat="false" ht="13.8" hidden="false" customHeight="false" outlineLevel="0" collapsed="false">
      <c r="A29" s="4" t="s">
        <v>1</v>
      </c>
      <c r="B29" s="4" t="s">
        <v>19</v>
      </c>
      <c r="C29" s="4" t="s">
        <v>507</v>
      </c>
      <c r="D29" s="0" t="s">
        <v>508</v>
      </c>
    </row>
    <row r="30" customFormat="false" ht="13.8" hidden="false" customHeight="false" outlineLevel="0" collapsed="false">
      <c r="A30" s="4" t="s">
        <v>1</v>
      </c>
      <c r="B30" s="4" t="s">
        <v>19</v>
      </c>
      <c r="C30" s="4" t="s">
        <v>510</v>
      </c>
      <c r="D30" s="0" t="s">
        <v>508</v>
      </c>
    </row>
    <row r="31" customFormat="false" ht="13.8" hidden="false" customHeight="false" outlineLevel="0" collapsed="false">
      <c r="A31" s="4" t="s">
        <v>20</v>
      </c>
      <c r="B31" s="4" t="s">
        <v>21</v>
      </c>
      <c r="C31" s="4" t="s">
        <v>507</v>
      </c>
      <c r="D31" s="0" t="s">
        <v>508</v>
      </c>
    </row>
    <row r="32" customFormat="false" ht="13.8" hidden="false" customHeight="false" outlineLevel="0" collapsed="false">
      <c r="A32" s="4" t="s">
        <v>20</v>
      </c>
      <c r="B32" s="4" t="s">
        <v>21</v>
      </c>
      <c r="C32" s="4" t="s">
        <v>510</v>
      </c>
      <c r="D32" s="0" t="s">
        <v>508</v>
      </c>
    </row>
    <row r="33" customFormat="false" ht="13.8" hidden="false" customHeight="false" outlineLevel="0" collapsed="false">
      <c r="A33" s="4" t="s">
        <v>20</v>
      </c>
      <c r="B33" s="4" t="s">
        <v>22</v>
      </c>
      <c r="C33" s="4" t="s">
        <v>507</v>
      </c>
      <c r="D33" s="0" t="s">
        <v>508</v>
      </c>
    </row>
    <row r="34" customFormat="false" ht="13.8" hidden="false" customHeight="false" outlineLevel="0" collapsed="false">
      <c r="A34" s="4" t="s">
        <v>20</v>
      </c>
      <c r="B34" s="4" t="s">
        <v>22</v>
      </c>
      <c r="C34" s="4" t="s">
        <v>510</v>
      </c>
      <c r="D34" s="0" t="s">
        <v>508</v>
      </c>
    </row>
    <row r="35" customFormat="false" ht="13.8" hidden="false" customHeight="false" outlineLevel="0" collapsed="false">
      <c r="A35" s="4" t="s">
        <v>20</v>
      </c>
      <c r="B35" s="4" t="s">
        <v>23</v>
      </c>
      <c r="C35" s="4" t="s">
        <v>507</v>
      </c>
      <c r="D35" s="0" t="s">
        <v>508</v>
      </c>
    </row>
    <row r="36" customFormat="false" ht="13.8" hidden="false" customHeight="false" outlineLevel="0" collapsed="false">
      <c r="A36" s="4" t="s">
        <v>20</v>
      </c>
      <c r="B36" s="4" t="s">
        <v>23</v>
      </c>
      <c r="C36" s="4" t="s">
        <v>510</v>
      </c>
      <c r="D36" s="0" t="s">
        <v>508</v>
      </c>
    </row>
    <row r="37" customFormat="false" ht="13.8" hidden="false" customHeight="false" outlineLevel="0" collapsed="false">
      <c r="A37" s="4" t="s">
        <v>20</v>
      </c>
      <c r="B37" s="4" t="s">
        <v>24</v>
      </c>
      <c r="C37" s="4" t="s">
        <v>507</v>
      </c>
      <c r="D37" s="0" t="s">
        <v>508</v>
      </c>
    </row>
    <row r="38" customFormat="false" ht="13.8" hidden="false" customHeight="false" outlineLevel="0" collapsed="false">
      <c r="A38" s="4" t="s">
        <v>20</v>
      </c>
      <c r="B38" s="4" t="s">
        <v>24</v>
      </c>
      <c r="C38" s="4" t="s">
        <v>510</v>
      </c>
      <c r="D38" s="0" t="s">
        <v>508</v>
      </c>
    </row>
    <row r="39" customFormat="false" ht="13.8" hidden="false" customHeight="false" outlineLevel="0" collapsed="false">
      <c r="A39" s="4" t="s">
        <v>20</v>
      </c>
      <c r="B39" s="4" t="s">
        <v>25</v>
      </c>
      <c r="C39" s="4" t="s">
        <v>507</v>
      </c>
      <c r="D39" s="0" t="s">
        <v>508</v>
      </c>
    </row>
    <row r="40" customFormat="false" ht="13.8" hidden="false" customHeight="false" outlineLevel="0" collapsed="false">
      <c r="A40" s="4" t="s">
        <v>20</v>
      </c>
      <c r="B40" s="4" t="s">
        <v>25</v>
      </c>
      <c r="C40" s="4" t="s">
        <v>510</v>
      </c>
      <c r="D40" s="0" t="s">
        <v>508</v>
      </c>
    </row>
    <row r="41" customFormat="false" ht="13.8" hidden="false" customHeight="false" outlineLevel="0" collapsed="false">
      <c r="A41" s="4" t="s">
        <v>20</v>
      </c>
      <c r="B41" s="4" t="s">
        <v>26</v>
      </c>
      <c r="C41" s="4" t="s">
        <v>507</v>
      </c>
      <c r="D41" s="0" t="s">
        <v>508</v>
      </c>
    </row>
    <row r="42" customFormat="false" ht="13.8" hidden="false" customHeight="false" outlineLevel="0" collapsed="false">
      <c r="A42" s="4" t="s">
        <v>20</v>
      </c>
      <c r="B42" s="4" t="s">
        <v>26</v>
      </c>
      <c r="C42" s="4" t="s">
        <v>510</v>
      </c>
      <c r="D42" s="0" t="s">
        <v>508</v>
      </c>
    </row>
    <row r="43" customFormat="false" ht="13.8" hidden="false" customHeight="false" outlineLevel="0" collapsed="false">
      <c r="A43" s="4" t="s">
        <v>20</v>
      </c>
      <c r="B43" s="4" t="s">
        <v>27</v>
      </c>
      <c r="C43" s="4" t="s">
        <v>507</v>
      </c>
      <c r="D43" s="0" t="s">
        <v>508</v>
      </c>
    </row>
    <row r="44" customFormat="false" ht="13.8" hidden="false" customHeight="false" outlineLevel="0" collapsed="false">
      <c r="A44" s="4" t="s">
        <v>20</v>
      </c>
      <c r="B44" s="4" t="s">
        <v>27</v>
      </c>
      <c r="C44" s="4" t="s">
        <v>510</v>
      </c>
      <c r="D44" s="0" t="s">
        <v>508</v>
      </c>
    </row>
    <row r="45" customFormat="false" ht="13.8" hidden="false" customHeight="false" outlineLevel="0" collapsed="false">
      <c r="A45" s="4" t="s">
        <v>20</v>
      </c>
      <c r="B45" s="4" t="s">
        <v>28</v>
      </c>
      <c r="C45" s="4" t="s">
        <v>507</v>
      </c>
      <c r="D45" s="0" t="s">
        <v>508</v>
      </c>
    </row>
    <row r="46" customFormat="false" ht="13.8" hidden="false" customHeight="false" outlineLevel="0" collapsed="false">
      <c r="A46" s="4" t="s">
        <v>20</v>
      </c>
      <c r="B46" s="4" t="s">
        <v>28</v>
      </c>
      <c r="C46" s="4" t="s">
        <v>510</v>
      </c>
      <c r="D46" s="0" t="s">
        <v>508</v>
      </c>
    </row>
    <row r="47" customFormat="false" ht="13.8" hidden="false" customHeight="false" outlineLevel="0" collapsed="false">
      <c r="A47" s="4" t="s">
        <v>20</v>
      </c>
      <c r="B47" s="4" t="s">
        <v>29</v>
      </c>
      <c r="C47" s="4" t="s">
        <v>507</v>
      </c>
      <c r="D47" s="0" t="s">
        <v>508</v>
      </c>
    </row>
    <row r="48" customFormat="false" ht="13.8" hidden="false" customHeight="false" outlineLevel="0" collapsed="false">
      <c r="A48" s="4" t="s">
        <v>20</v>
      </c>
      <c r="B48" s="4" t="s">
        <v>29</v>
      </c>
      <c r="C48" s="4" t="s">
        <v>510</v>
      </c>
      <c r="D48" s="0" t="s">
        <v>508</v>
      </c>
    </row>
    <row r="49" customFormat="false" ht="13.8" hidden="false" customHeight="false" outlineLevel="0" collapsed="false">
      <c r="A49" s="4" t="s">
        <v>20</v>
      </c>
      <c r="B49" s="4" t="s">
        <v>30</v>
      </c>
      <c r="C49" s="4" t="s">
        <v>507</v>
      </c>
      <c r="D49" s="0" t="s">
        <v>508</v>
      </c>
    </row>
    <row r="50" customFormat="false" ht="13.8" hidden="false" customHeight="false" outlineLevel="0" collapsed="false">
      <c r="A50" s="4" t="s">
        <v>20</v>
      </c>
      <c r="B50" s="4" t="s">
        <v>30</v>
      </c>
      <c r="C50" s="4" t="s">
        <v>510</v>
      </c>
      <c r="D50" s="0" t="s">
        <v>508</v>
      </c>
    </row>
    <row r="51" customFormat="false" ht="13.8" hidden="false" customHeight="false" outlineLevel="0" collapsed="false">
      <c r="A51" s="4" t="s">
        <v>20</v>
      </c>
      <c r="B51" s="4" t="s">
        <v>31</v>
      </c>
      <c r="C51" s="4" t="s">
        <v>507</v>
      </c>
      <c r="D51" s="0" t="s">
        <v>508</v>
      </c>
    </row>
    <row r="52" customFormat="false" ht="13.8" hidden="false" customHeight="false" outlineLevel="0" collapsed="false">
      <c r="A52" s="4" t="s">
        <v>20</v>
      </c>
      <c r="B52" s="4" t="s">
        <v>31</v>
      </c>
      <c r="C52" s="4" t="s">
        <v>510</v>
      </c>
      <c r="D52" s="0" t="s">
        <v>508</v>
      </c>
    </row>
    <row r="53" customFormat="false" ht="13.8" hidden="false" customHeight="false" outlineLevel="0" collapsed="false">
      <c r="A53" s="4" t="s">
        <v>32</v>
      </c>
      <c r="B53" s="4" t="s">
        <v>33</v>
      </c>
      <c r="C53" s="4" t="s">
        <v>507</v>
      </c>
      <c r="D53" s="0" t="s">
        <v>508</v>
      </c>
    </row>
    <row r="54" customFormat="false" ht="13.8" hidden="false" customHeight="false" outlineLevel="0" collapsed="false">
      <c r="A54" s="4" t="s">
        <v>32</v>
      </c>
      <c r="B54" s="4" t="s">
        <v>33</v>
      </c>
      <c r="C54" s="4" t="s">
        <v>510</v>
      </c>
      <c r="D54" s="0" t="s">
        <v>508</v>
      </c>
    </row>
    <row r="55" customFormat="false" ht="13.8" hidden="false" customHeight="false" outlineLevel="0" collapsed="false">
      <c r="A55" s="4" t="s">
        <v>32</v>
      </c>
      <c r="B55" s="4" t="s">
        <v>34</v>
      </c>
      <c r="C55" s="4" t="s">
        <v>507</v>
      </c>
      <c r="D55" s="0" t="s">
        <v>508</v>
      </c>
    </row>
    <row r="56" customFormat="false" ht="13.8" hidden="false" customHeight="false" outlineLevel="0" collapsed="false">
      <c r="A56" s="4" t="s">
        <v>32</v>
      </c>
      <c r="B56" s="4" t="s">
        <v>34</v>
      </c>
      <c r="C56" s="4" t="s">
        <v>510</v>
      </c>
      <c r="D56" s="0" t="s">
        <v>508</v>
      </c>
    </row>
    <row r="57" customFormat="false" ht="13.8" hidden="false" customHeight="false" outlineLevel="0" collapsed="false">
      <c r="A57" s="4" t="s">
        <v>32</v>
      </c>
      <c r="B57" s="4" t="s">
        <v>35</v>
      </c>
      <c r="C57" s="4" t="s">
        <v>507</v>
      </c>
      <c r="D57" s="0" t="s">
        <v>508</v>
      </c>
    </row>
    <row r="58" customFormat="false" ht="13.8" hidden="false" customHeight="false" outlineLevel="0" collapsed="false">
      <c r="A58" s="4" t="s">
        <v>32</v>
      </c>
      <c r="B58" s="4" t="s">
        <v>35</v>
      </c>
      <c r="C58" s="4" t="s">
        <v>510</v>
      </c>
      <c r="D58" s="0" t="s">
        <v>508</v>
      </c>
    </row>
    <row r="59" customFormat="false" ht="13.8" hidden="false" customHeight="false" outlineLevel="0" collapsed="false">
      <c r="A59" s="4" t="s">
        <v>32</v>
      </c>
      <c r="B59" s="4" t="s">
        <v>36</v>
      </c>
      <c r="C59" s="4" t="s">
        <v>507</v>
      </c>
      <c r="D59" s="0" t="s">
        <v>508</v>
      </c>
    </row>
    <row r="60" customFormat="false" ht="13.8" hidden="false" customHeight="false" outlineLevel="0" collapsed="false">
      <c r="A60" s="4" t="s">
        <v>32</v>
      </c>
      <c r="B60" s="4" t="s">
        <v>36</v>
      </c>
      <c r="C60" s="4" t="s">
        <v>510</v>
      </c>
      <c r="D60" s="0" t="s">
        <v>508</v>
      </c>
    </row>
    <row r="61" customFormat="false" ht="13.8" hidden="false" customHeight="false" outlineLevel="0" collapsed="false">
      <c r="A61" s="4" t="s">
        <v>32</v>
      </c>
      <c r="B61" s="4" t="s">
        <v>37</v>
      </c>
      <c r="C61" s="4" t="s">
        <v>507</v>
      </c>
      <c r="D61" s="0" t="s">
        <v>508</v>
      </c>
    </row>
    <row r="62" customFormat="false" ht="13.8" hidden="false" customHeight="false" outlineLevel="0" collapsed="false">
      <c r="A62" s="4" t="s">
        <v>32</v>
      </c>
      <c r="B62" s="4" t="s">
        <v>37</v>
      </c>
      <c r="C62" s="4" t="s">
        <v>510</v>
      </c>
      <c r="D62" s="0" t="s">
        <v>508</v>
      </c>
    </row>
    <row r="63" customFormat="false" ht="13.8" hidden="false" customHeight="false" outlineLevel="0" collapsed="false">
      <c r="A63" s="4" t="s">
        <v>32</v>
      </c>
      <c r="B63" s="4" t="s">
        <v>38</v>
      </c>
      <c r="C63" s="4" t="s">
        <v>507</v>
      </c>
      <c r="D63" s="0" t="s">
        <v>508</v>
      </c>
    </row>
    <row r="64" customFormat="false" ht="13.8" hidden="false" customHeight="false" outlineLevel="0" collapsed="false">
      <c r="A64" s="4" t="s">
        <v>32</v>
      </c>
      <c r="B64" s="4" t="s">
        <v>38</v>
      </c>
      <c r="C64" s="4" t="s">
        <v>510</v>
      </c>
      <c r="D64" s="0" t="s">
        <v>508</v>
      </c>
    </row>
    <row r="65" customFormat="false" ht="13.8" hidden="false" customHeight="false" outlineLevel="0" collapsed="false">
      <c r="A65" s="4" t="s">
        <v>32</v>
      </c>
      <c r="B65" s="4" t="s">
        <v>39</v>
      </c>
      <c r="C65" s="4" t="s">
        <v>507</v>
      </c>
      <c r="D65" s="0" t="s">
        <v>508</v>
      </c>
    </row>
    <row r="66" customFormat="false" ht="13.8" hidden="false" customHeight="false" outlineLevel="0" collapsed="false">
      <c r="A66" s="4" t="s">
        <v>32</v>
      </c>
      <c r="B66" s="4" t="s">
        <v>39</v>
      </c>
      <c r="C66" s="4" t="s">
        <v>510</v>
      </c>
      <c r="D66" s="0" t="s">
        <v>508</v>
      </c>
    </row>
    <row r="67" customFormat="false" ht="13.8" hidden="false" customHeight="false" outlineLevel="0" collapsed="false">
      <c r="A67" s="4" t="s">
        <v>32</v>
      </c>
      <c r="B67" s="4" t="s">
        <v>40</v>
      </c>
      <c r="C67" s="4" t="s">
        <v>507</v>
      </c>
      <c r="D67" s="0" t="s">
        <v>508</v>
      </c>
    </row>
    <row r="68" customFormat="false" ht="13.8" hidden="false" customHeight="false" outlineLevel="0" collapsed="false">
      <c r="A68" s="4" t="s">
        <v>32</v>
      </c>
      <c r="B68" s="4" t="s">
        <v>40</v>
      </c>
      <c r="C68" s="4" t="s">
        <v>510</v>
      </c>
      <c r="D68" s="0" t="s">
        <v>508</v>
      </c>
    </row>
    <row r="69" customFormat="false" ht="13.8" hidden="false" customHeight="false" outlineLevel="0" collapsed="false">
      <c r="A69" s="4" t="s">
        <v>32</v>
      </c>
      <c r="B69" s="4" t="s">
        <v>41</v>
      </c>
      <c r="C69" s="4" t="s">
        <v>507</v>
      </c>
      <c r="D69" s="0" t="s">
        <v>508</v>
      </c>
    </row>
    <row r="70" customFormat="false" ht="13.8" hidden="false" customHeight="false" outlineLevel="0" collapsed="false">
      <c r="A70" s="4" t="s">
        <v>32</v>
      </c>
      <c r="B70" s="4" t="s">
        <v>41</v>
      </c>
      <c r="C70" s="4" t="s">
        <v>510</v>
      </c>
      <c r="D70" s="0" t="s">
        <v>508</v>
      </c>
    </row>
    <row r="71" customFormat="false" ht="13.8" hidden="false" customHeight="false" outlineLevel="0" collapsed="false">
      <c r="A71" s="4" t="s">
        <v>32</v>
      </c>
      <c r="B71" s="4" t="s">
        <v>42</v>
      </c>
      <c r="C71" s="4" t="s">
        <v>507</v>
      </c>
      <c r="D71" s="0" t="s">
        <v>508</v>
      </c>
    </row>
    <row r="72" customFormat="false" ht="13.8" hidden="false" customHeight="false" outlineLevel="0" collapsed="false">
      <c r="A72" s="4" t="s">
        <v>32</v>
      </c>
      <c r="B72" s="4" t="s">
        <v>42</v>
      </c>
      <c r="C72" s="4" t="s">
        <v>510</v>
      </c>
      <c r="D72" s="0" t="s">
        <v>508</v>
      </c>
    </row>
    <row r="73" customFormat="false" ht="13.8" hidden="false" customHeight="false" outlineLevel="0" collapsed="false">
      <c r="A73" s="4" t="s">
        <v>32</v>
      </c>
      <c r="B73" s="4" t="s">
        <v>43</v>
      </c>
      <c r="C73" s="4" t="s">
        <v>507</v>
      </c>
      <c r="D73" s="0" t="s">
        <v>508</v>
      </c>
    </row>
    <row r="74" customFormat="false" ht="13.8" hidden="false" customHeight="false" outlineLevel="0" collapsed="false">
      <c r="A74" s="4" t="s">
        <v>32</v>
      </c>
      <c r="B74" s="4" t="s">
        <v>43</v>
      </c>
      <c r="C74" s="4" t="s">
        <v>510</v>
      </c>
      <c r="D74" s="0" t="s">
        <v>508</v>
      </c>
    </row>
    <row r="75" customFormat="false" ht="13.8" hidden="false" customHeight="false" outlineLevel="0" collapsed="false">
      <c r="A75" s="4" t="s">
        <v>32</v>
      </c>
      <c r="B75" s="4" t="s">
        <v>44</v>
      </c>
      <c r="C75" s="4" t="s">
        <v>507</v>
      </c>
      <c r="D75" s="0" t="s">
        <v>508</v>
      </c>
    </row>
    <row r="76" customFormat="false" ht="13.8" hidden="false" customHeight="false" outlineLevel="0" collapsed="false">
      <c r="A76" s="4" t="s">
        <v>32</v>
      </c>
      <c r="B76" s="4" t="s">
        <v>44</v>
      </c>
      <c r="C76" s="4" t="s">
        <v>510</v>
      </c>
      <c r="D76" s="0" t="s">
        <v>508</v>
      </c>
    </row>
    <row r="77" customFormat="false" ht="13.8" hidden="false" customHeight="false" outlineLevel="0" collapsed="false">
      <c r="A77" s="4" t="s">
        <v>32</v>
      </c>
      <c r="B77" s="4" t="s">
        <v>45</v>
      </c>
      <c r="C77" s="4" t="s">
        <v>507</v>
      </c>
      <c r="D77" s="0" t="s">
        <v>508</v>
      </c>
    </row>
    <row r="78" customFormat="false" ht="13.8" hidden="false" customHeight="false" outlineLevel="0" collapsed="false">
      <c r="A78" s="4" t="s">
        <v>32</v>
      </c>
      <c r="B78" s="4" t="s">
        <v>45</v>
      </c>
      <c r="C78" s="4" t="s">
        <v>510</v>
      </c>
      <c r="D78" s="0" t="s">
        <v>508</v>
      </c>
    </row>
    <row r="79" customFormat="false" ht="13.8" hidden="false" customHeight="false" outlineLevel="0" collapsed="false">
      <c r="A79" s="4" t="s">
        <v>32</v>
      </c>
      <c r="B79" s="4" t="s">
        <v>46</v>
      </c>
      <c r="C79" s="4" t="s">
        <v>507</v>
      </c>
      <c r="D79" s="0" t="s">
        <v>508</v>
      </c>
    </row>
    <row r="80" customFormat="false" ht="13.8" hidden="false" customHeight="false" outlineLevel="0" collapsed="false">
      <c r="A80" s="4" t="s">
        <v>32</v>
      </c>
      <c r="B80" s="4" t="s">
        <v>46</v>
      </c>
      <c r="C80" s="4" t="s">
        <v>510</v>
      </c>
      <c r="D80" s="0" t="s">
        <v>508</v>
      </c>
    </row>
    <row r="81" customFormat="false" ht="13.8" hidden="false" customHeight="false" outlineLevel="0" collapsed="false">
      <c r="A81" s="4" t="s">
        <v>32</v>
      </c>
      <c r="B81" s="4" t="s">
        <v>47</v>
      </c>
      <c r="C81" s="4" t="s">
        <v>507</v>
      </c>
      <c r="D81" s="0" t="s">
        <v>508</v>
      </c>
    </row>
    <row r="82" customFormat="false" ht="13.8" hidden="false" customHeight="false" outlineLevel="0" collapsed="false">
      <c r="A82" s="4" t="s">
        <v>32</v>
      </c>
      <c r="B82" s="4" t="s">
        <v>47</v>
      </c>
      <c r="C82" s="4" t="s">
        <v>510</v>
      </c>
      <c r="D82" s="0" t="s">
        <v>508</v>
      </c>
    </row>
    <row r="83" customFormat="false" ht="13.8" hidden="false" customHeight="false" outlineLevel="0" collapsed="false">
      <c r="A83" s="4" t="s">
        <v>32</v>
      </c>
      <c r="B83" s="4" t="s">
        <v>48</v>
      </c>
      <c r="C83" s="4" t="s">
        <v>507</v>
      </c>
      <c r="D83" s="0" t="s">
        <v>508</v>
      </c>
    </row>
    <row r="84" customFormat="false" ht="13.8" hidden="false" customHeight="false" outlineLevel="0" collapsed="false">
      <c r="A84" s="4" t="s">
        <v>32</v>
      </c>
      <c r="B84" s="4" t="s">
        <v>48</v>
      </c>
      <c r="C84" s="4" t="s">
        <v>510</v>
      </c>
      <c r="D84" s="0" t="s">
        <v>508</v>
      </c>
    </row>
    <row r="85" customFormat="false" ht="13.8" hidden="false" customHeight="false" outlineLevel="0" collapsed="false">
      <c r="A85" s="4" t="s">
        <v>32</v>
      </c>
      <c r="B85" s="4" t="s">
        <v>49</v>
      </c>
      <c r="C85" s="4" t="s">
        <v>507</v>
      </c>
      <c r="D85" s="0" t="s">
        <v>508</v>
      </c>
    </row>
    <row r="86" customFormat="false" ht="13.8" hidden="false" customHeight="false" outlineLevel="0" collapsed="false">
      <c r="A86" s="4" t="s">
        <v>32</v>
      </c>
      <c r="B86" s="4" t="s">
        <v>49</v>
      </c>
      <c r="C86" s="4" t="s">
        <v>510</v>
      </c>
      <c r="D86" s="0" t="s">
        <v>508</v>
      </c>
    </row>
    <row r="87" customFormat="false" ht="13.8" hidden="false" customHeight="false" outlineLevel="0" collapsed="false">
      <c r="A87" s="4" t="s">
        <v>32</v>
      </c>
      <c r="B87" s="4" t="s">
        <v>50</v>
      </c>
      <c r="C87" s="4" t="s">
        <v>507</v>
      </c>
      <c r="D87" s="0" t="s">
        <v>508</v>
      </c>
    </row>
    <row r="88" customFormat="false" ht="13.8" hidden="false" customHeight="false" outlineLevel="0" collapsed="false">
      <c r="A88" s="4" t="s">
        <v>32</v>
      </c>
      <c r="B88" s="4" t="s">
        <v>50</v>
      </c>
      <c r="C88" s="4" t="s">
        <v>510</v>
      </c>
      <c r="D88" s="0" t="s">
        <v>508</v>
      </c>
    </row>
    <row r="89" customFormat="false" ht="13.8" hidden="false" customHeight="false" outlineLevel="0" collapsed="false">
      <c r="A89" s="4" t="s">
        <v>32</v>
      </c>
      <c r="B89" s="4" t="s">
        <v>51</v>
      </c>
      <c r="C89" s="4" t="s">
        <v>507</v>
      </c>
      <c r="D89" s="0" t="s">
        <v>508</v>
      </c>
    </row>
    <row r="90" customFormat="false" ht="13.8" hidden="false" customHeight="false" outlineLevel="0" collapsed="false">
      <c r="A90" s="4" t="s">
        <v>32</v>
      </c>
      <c r="B90" s="4" t="s">
        <v>51</v>
      </c>
      <c r="C90" s="4" t="s">
        <v>510</v>
      </c>
      <c r="D90" s="0" t="s">
        <v>508</v>
      </c>
    </row>
    <row r="91" customFormat="false" ht="13.8" hidden="false" customHeight="false" outlineLevel="0" collapsed="false">
      <c r="A91" s="4" t="s">
        <v>32</v>
      </c>
      <c r="B91" s="4" t="s">
        <v>52</v>
      </c>
      <c r="C91" s="4" t="s">
        <v>507</v>
      </c>
      <c r="D91" s="0" t="s">
        <v>508</v>
      </c>
    </row>
    <row r="92" customFormat="false" ht="13.8" hidden="false" customHeight="false" outlineLevel="0" collapsed="false">
      <c r="A92" s="4" t="s">
        <v>32</v>
      </c>
      <c r="B92" s="4" t="s">
        <v>52</v>
      </c>
      <c r="C92" s="4" t="s">
        <v>510</v>
      </c>
      <c r="D92" s="0" t="s">
        <v>508</v>
      </c>
    </row>
    <row r="93" customFormat="false" ht="13.8" hidden="false" customHeight="false" outlineLevel="0" collapsed="false">
      <c r="A93" s="4" t="s">
        <v>32</v>
      </c>
      <c r="B93" s="4" t="s">
        <v>53</v>
      </c>
      <c r="C93" s="4" t="s">
        <v>507</v>
      </c>
      <c r="D93" s="0" t="s">
        <v>508</v>
      </c>
    </row>
    <row r="94" customFormat="false" ht="13.8" hidden="false" customHeight="false" outlineLevel="0" collapsed="false">
      <c r="A94" s="4" t="s">
        <v>32</v>
      </c>
      <c r="B94" s="4" t="s">
        <v>53</v>
      </c>
      <c r="C94" s="4" t="s">
        <v>510</v>
      </c>
      <c r="D94" s="0" t="s">
        <v>508</v>
      </c>
    </row>
    <row r="95" customFormat="false" ht="13.8" hidden="false" customHeight="false" outlineLevel="0" collapsed="false">
      <c r="A95" s="4" t="s">
        <v>32</v>
      </c>
      <c r="B95" s="4" t="s">
        <v>54</v>
      </c>
      <c r="C95" s="4" t="s">
        <v>507</v>
      </c>
      <c r="D95" s="0" t="s">
        <v>508</v>
      </c>
    </row>
    <row r="96" customFormat="false" ht="13.8" hidden="false" customHeight="false" outlineLevel="0" collapsed="false">
      <c r="A96" s="4" t="s">
        <v>32</v>
      </c>
      <c r="B96" s="4" t="s">
        <v>54</v>
      </c>
      <c r="C96" s="4" t="s">
        <v>510</v>
      </c>
      <c r="D96" s="0" t="s">
        <v>508</v>
      </c>
    </row>
    <row r="97" customFormat="false" ht="13.8" hidden="false" customHeight="false" outlineLevel="0" collapsed="false">
      <c r="A97" s="4" t="s">
        <v>32</v>
      </c>
      <c r="B97" s="4" t="s">
        <v>55</v>
      </c>
      <c r="C97" s="4" t="s">
        <v>507</v>
      </c>
      <c r="D97" s="0" t="s">
        <v>508</v>
      </c>
    </row>
    <row r="98" customFormat="false" ht="13.8" hidden="false" customHeight="false" outlineLevel="0" collapsed="false">
      <c r="A98" s="4" t="s">
        <v>32</v>
      </c>
      <c r="B98" s="4" t="s">
        <v>55</v>
      </c>
      <c r="C98" s="4" t="s">
        <v>510</v>
      </c>
      <c r="D98" s="0" t="s">
        <v>508</v>
      </c>
    </row>
    <row r="99" customFormat="false" ht="13.8" hidden="false" customHeight="false" outlineLevel="0" collapsed="false">
      <c r="A99" s="4" t="s">
        <v>32</v>
      </c>
      <c r="B99" s="4" t="s">
        <v>56</v>
      </c>
      <c r="C99" s="4" t="s">
        <v>507</v>
      </c>
      <c r="D99" s="0" t="s">
        <v>508</v>
      </c>
    </row>
    <row r="100" customFormat="false" ht="13.8" hidden="false" customHeight="false" outlineLevel="0" collapsed="false">
      <c r="A100" s="4" t="s">
        <v>32</v>
      </c>
      <c r="B100" s="4" t="s">
        <v>56</v>
      </c>
      <c r="C100" s="4" t="s">
        <v>510</v>
      </c>
      <c r="D100" s="0" t="s">
        <v>508</v>
      </c>
    </row>
    <row r="101" customFormat="false" ht="13.8" hidden="false" customHeight="false" outlineLevel="0" collapsed="false">
      <c r="A101" s="4" t="s">
        <v>32</v>
      </c>
      <c r="B101" s="4" t="s">
        <v>57</v>
      </c>
      <c r="C101" s="4" t="s">
        <v>507</v>
      </c>
      <c r="D101" s="0" t="s">
        <v>508</v>
      </c>
    </row>
    <row r="102" customFormat="false" ht="13.8" hidden="false" customHeight="false" outlineLevel="0" collapsed="false">
      <c r="A102" s="4" t="s">
        <v>32</v>
      </c>
      <c r="B102" s="4" t="s">
        <v>57</v>
      </c>
      <c r="C102" s="4" t="s">
        <v>510</v>
      </c>
      <c r="D102" s="0" t="s">
        <v>508</v>
      </c>
    </row>
    <row r="103" customFormat="false" ht="13.8" hidden="false" customHeight="false" outlineLevel="0" collapsed="false">
      <c r="A103" s="4" t="s">
        <v>32</v>
      </c>
      <c r="B103" s="4" t="s">
        <v>58</v>
      </c>
      <c r="C103" s="4" t="s">
        <v>507</v>
      </c>
      <c r="D103" s="0" t="s">
        <v>508</v>
      </c>
    </row>
    <row r="104" customFormat="false" ht="13.8" hidden="false" customHeight="false" outlineLevel="0" collapsed="false">
      <c r="A104" s="4" t="s">
        <v>32</v>
      </c>
      <c r="B104" s="4" t="s">
        <v>58</v>
      </c>
      <c r="C104" s="4" t="s">
        <v>510</v>
      </c>
      <c r="D104" s="0" t="s">
        <v>508</v>
      </c>
    </row>
    <row r="105" customFormat="false" ht="13.8" hidden="false" customHeight="false" outlineLevel="0" collapsed="false">
      <c r="A105" s="4" t="s">
        <v>32</v>
      </c>
      <c r="B105" s="4" t="s">
        <v>59</v>
      </c>
      <c r="C105" s="4" t="s">
        <v>507</v>
      </c>
      <c r="D105" s="0" t="s">
        <v>508</v>
      </c>
    </row>
    <row r="106" customFormat="false" ht="13.8" hidden="false" customHeight="false" outlineLevel="0" collapsed="false">
      <c r="A106" s="4" t="s">
        <v>32</v>
      </c>
      <c r="B106" s="4" t="s">
        <v>59</v>
      </c>
      <c r="C106" s="4" t="s">
        <v>510</v>
      </c>
      <c r="D106" s="0" t="s">
        <v>508</v>
      </c>
    </row>
    <row r="107" customFormat="false" ht="13.8" hidden="false" customHeight="false" outlineLevel="0" collapsed="false">
      <c r="A107" s="4" t="s">
        <v>32</v>
      </c>
      <c r="B107" s="4" t="s">
        <v>60</v>
      </c>
      <c r="C107" s="4" t="s">
        <v>507</v>
      </c>
      <c r="D107" s="0" t="s">
        <v>508</v>
      </c>
    </row>
    <row r="108" customFormat="false" ht="13.8" hidden="false" customHeight="false" outlineLevel="0" collapsed="false">
      <c r="A108" s="4" t="s">
        <v>32</v>
      </c>
      <c r="B108" s="4" t="s">
        <v>60</v>
      </c>
      <c r="C108" s="4" t="s">
        <v>510</v>
      </c>
      <c r="D108" s="0" t="s">
        <v>508</v>
      </c>
    </row>
    <row r="109" customFormat="false" ht="13.8" hidden="false" customHeight="false" outlineLevel="0" collapsed="false">
      <c r="A109" s="4" t="s">
        <v>32</v>
      </c>
      <c r="B109" s="4" t="s">
        <v>61</v>
      </c>
      <c r="C109" s="4" t="s">
        <v>507</v>
      </c>
      <c r="D109" s="0" t="s">
        <v>508</v>
      </c>
    </row>
    <row r="110" customFormat="false" ht="13.8" hidden="false" customHeight="false" outlineLevel="0" collapsed="false">
      <c r="A110" s="4" t="s">
        <v>32</v>
      </c>
      <c r="B110" s="4" t="s">
        <v>61</v>
      </c>
      <c r="C110" s="4" t="s">
        <v>510</v>
      </c>
      <c r="D110" s="0" t="s">
        <v>508</v>
      </c>
    </row>
    <row r="111" customFormat="false" ht="13.8" hidden="false" customHeight="false" outlineLevel="0" collapsed="false">
      <c r="A111" s="4" t="s">
        <v>32</v>
      </c>
      <c r="B111" s="4" t="s">
        <v>62</v>
      </c>
      <c r="C111" s="4" t="s">
        <v>507</v>
      </c>
      <c r="D111" s="0" t="s">
        <v>508</v>
      </c>
    </row>
    <row r="112" customFormat="false" ht="13.8" hidden="false" customHeight="false" outlineLevel="0" collapsed="false">
      <c r="A112" s="4" t="s">
        <v>32</v>
      </c>
      <c r="B112" s="4" t="s">
        <v>62</v>
      </c>
      <c r="C112" s="4" t="s">
        <v>510</v>
      </c>
      <c r="D112" s="0" t="s">
        <v>508</v>
      </c>
    </row>
    <row r="113" customFormat="false" ht="13.8" hidden="false" customHeight="false" outlineLevel="0" collapsed="false">
      <c r="A113" s="4" t="s">
        <v>32</v>
      </c>
      <c r="B113" s="4" t="s">
        <v>63</v>
      </c>
      <c r="C113" s="4" t="s">
        <v>507</v>
      </c>
      <c r="D113" s="0" t="s">
        <v>508</v>
      </c>
    </row>
    <row r="114" customFormat="false" ht="13.8" hidden="false" customHeight="false" outlineLevel="0" collapsed="false">
      <c r="A114" s="4" t="s">
        <v>32</v>
      </c>
      <c r="B114" s="4" t="s">
        <v>63</v>
      </c>
      <c r="C114" s="4" t="s">
        <v>510</v>
      </c>
      <c r="D114" s="0" t="s">
        <v>508</v>
      </c>
    </row>
    <row r="115" customFormat="false" ht="13.8" hidden="false" customHeight="false" outlineLevel="0" collapsed="false">
      <c r="A115" s="4" t="s">
        <v>32</v>
      </c>
      <c r="B115" s="4" t="s">
        <v>64</v>
      </c>
      <c r="C115" s="4" t="s">
        <v>507</v>
      </c>
      <c r="D115" s="0" t="s">
        <v>508</v>
      </c>
    </row>
    <row r="116" customFormat="false" ht="13.8" hidden="false" customHeight="false" outlineLevel="0" collapsed="false">
      <c r="A116" s="4" t="s">
        <v>32</v>
      </c>
      <c r="B116" s="4" t="s">
        <v>64</v>
      </c>
      <c r="C116" s="4" t="s">
        <v>510</v>
      </c>
      <c r="D116" s="0" t="s">
        <v>508</v>
      </c>
    </row>
    <row r="117" customFormat="false" ht="13.8" hidden="false" customHeight="false" outlineLevel="0" collapsed="false">
      <c r="A117" s="4" t="s">
        <v>32</v>
      </c>
      <c r="B117" s="4" t="s">
        <v>65</v>
      </c>
      <c r="C117" s="4" t="s">
        <v>507</v>
      </c>
      <c r="D117" s="0" t="s">
        <v>508</v>
      </c>
    </row>
    <row r="118" customFormat="false" ht="13.8" hidden="false" customHeight="false" outlineLevel="0" collapsed="false">
      <c r="A118" s="4" t="s">
        <v>32</v>
      </c>
      <c r="B118" s="4" t="s">
        <v>65</v>
      </c>
      <c r="C118" s="4" t="s">
        <v>510</v>
      </c>
      <c r="D118" s="0" t="s">
        <v>508</v>
      </c>
    </row>
    <row r="119" customFormat="false" ht="13.8" hidden="false" customHeight="false" outlineLevel="0" collapsed="false">
      <c r="A119" s="4" t="s">
        <v>32</v>
      </c>
      <c r="B119" s="4" t="s">
        <v>66</v>
      </c>
      <c r="C119" s="4" t="s">
        <v>507</v>
      </c>
      <c r="D119" s="0" t="s">
        <v>508</v>
      </c>
    </row>
    <row r="120" customFormat="false" ht="13.8" hidden="false" customHeight="false" outlineLevel="0" collapsed="false">
      <c r="A120" s="4" t="s">
        <v>32</v>
      </c>
      <c r="B120" s="4" t="s">
        <v>66</v>
      </c>
      <c r="C120" s="4" t="s">
        <v>510</v>
      </c>
      <c r="D120" s="0" t="s">
        <v>508</v>
      </c>
    </row>
    <row r="121" customFormat="false" ht="13.8" hidden="false" customHeight="false" outlineLevel="0" collapsed="false">
      <c r="A121" s="4" t="s">
        <v>32</v>
      </c>
      <c r="B121" s="4" t="s">
        <v>67</v>
      </c>
      <c r="C121" s="4" t="s">
        <v>507</v>
      </c>
      <c r="D121" s="0" t="s">
        <v>508</v>
      </c>
    </row>
    <row r="122" customFormat="false" ht="13.8" hidden="false" customHeight="false" outlineLevel="0" collapsed="false">
      <c r="A122" s="4" t="s">
        <v>32</v>
      </c>
      <c r="B122" s="4" t="s">
        <v>67</v>
      </c>
      <c r="C122" s="4" t="s">
        <v>510</v>
      </c>
      <c r="D122" s="0" t="s">
        <v>508</v>
      </c>
    </row>
    <row r="123" customFormat="false" ht="13.8" hidden="false" customHeight="false" outlineLevel="0" collapsed="false">
      <c r="A123" s="4" t="s">
        <v>32</v>
      </c>
      <c r="B123" s="4" t="s">
        <v>68</v>
      </c>
      <c r="C123" s="4" t="s">
        <v>507</v>
      </c>
      <c r="D123" s="0" t="s">
        <v>508</v>
      </c>
    </row>
    <row r="124" customFormat="false" ht="13.8" hidden="false" customHeight="false" outlineLevel="0" collapsed="false">
      <c r="A124" s="4" t="s">
        <v>32</v>
      </c>
      <c r="B124" s="4" t="s">
        <v>68</v>
      </c>
      <c r="C124" s="4" t="s">
        <v>510</v>
      </c>
      <c r="D124" s="0" t="s">
        <v>508</v>
      </c>
    </row>
    <row r="125" customFormat="false" ht="13.8" hidden="false" customHeight="false" outlineLevel="0" collapsed="false">
      <c r="A125" s="4" t="s">
        <v>69</v>
      </c>
      <c r="B125" s="4" t="s">
        <v>70</v>
      </c>
      <c r="C125" s="4" t="s">
        <v>507</v>
      </c>
      <c r="D125" s="0" t="s">
        <v>508</v>
      </c>
    </row>
    <row r="126" customFormat="false" ht="13.8" hidden="false" customHeight="false" outlineLevel="0" collapsed="false">
      <c r="A126" s="4" t="s">
        <v>69</v>
      </c>
      <c r="B126" s="4" t="s">
        <v>70</v>
      </c>
      <c r="C126" s="4" t="s">
        <v>510</v>
      </c>
      <c r="D126" s="0" t="s">
        <v>508</v>
      </c>
    </row>
    <row r="127" customFormat="false" ht="13.8" hidden="false" customHeight="false" outlineLevel="0" collapsed="false">
      <c r="A127" s="4" t="s">
        <v>69</v>
      </c>
      <c r="B127" s="4" t="s">
        <v>71</v>
      </c>
      <c r="C127" s="4" t="s">
        <v>507</v>
      </c>
      <c r="D127" s="0" t="s">
        <v>508</v>
      </c>
    </row>
    <row r="128" customFormat="false" ht="13.8" hidden="false" customHeight="false" outlineLevel="0" collapsed="false">
      <c r="A128" s="4" t="s">
        <v>69</v>
      </c>
      <c r="B128" s="4" t="s">
        <v>71</v>
      </c>
      <c r="C128" s="4" t="s">
        <v>510</v>
      </c>
      <c r="D128" s="0" t="s">
        <v>508</v>
      </c>
    </row>
    <row r="129" customFormat="false" ht="13.8" hidden="false" customHeight="false" outlineLevel="0" collapsed="false">
      <c r="A129" s="4" t="s">
        <v>69</v>
      </c>
      <c r="B129" s="4" t="s">
        <v>72</v>
      </c>
      <c r="C129" s="4" t="s">
        <v>507</v>
      </c>
      <c r="D129" s="0" t="s">
        <v>508</v>
      </c>
    </row>
    <row r="130" customFormat="false" ht="13.8" hidden="false" customHeight="false" outlineLevel="0" collapsed="false">
      <c r="A130" s="4" t="s">
        <v>69</v>
      </c>
      <c r="B130" s="4" t="s">
        <v>72</v>
      </c>
      <c r="C130" s="4" t="s">
        <v>510</v>
      </c>
      <c r="D130" s="0" t="s">
        <v>508</v>
      </c>
    </row>
    <row r="131" customFormat="false" ht="13.8" hidden="false" customHeight="false" outlineLevel="0" collapsed="false">
      <c r="A131" s="4" t="s">
        <v>69</v>
      </c>
      <c r="B131" s="4" t="s">
        <v>73</v>
      </c>
      <c r="C131" s="4" t="s">
        <v>507</v>
      </c>
      <c r="D131" s="0" t="s">
        <v>508</v>
      </c>
    </row>
    <row r="132" customFormat="false" ht="13.8" hidden="false" customHeight="false" outlineLevel="0" collapsed="false">
      <c r="A132" s="4" t="s">
        <v>69</v>
      </c>
      <c r="B132" s="4" t="s">
        <v>73</v>
      </c>
      <c r="C132" s="4" t="s">
        <v>510</v>
      </c>
      <c r="D132" s="0" t="s">
        <v>508</v>
      </c>
    </row>
    <row r="133" customFormat="false" ht="13.8" hidden="false" customHeight="false" outlineLevel="0" collapsed="false">
      <c r="A133" s="4" t="s">
        <v>69</v>
      </c>
      <c r="B133" s="4" t="s">
        <v>74</v>
      </c>
      <c r="C133" s="4" t="s">
        <v>507</v>
      </c>
      <c r="D133" s="0" t="s">
        <v>508</v>
      </c>
    </row>
    <row r="134" customFormat="false" ht="13.8" hidden="false" customHeight="false" outlineLevel="0" collapsed="false">
      <c r="A134" s="4" t="s">
        <v>69</v>
      </c>
      <c r="B134" s="4" t="s">
        <v>74</v>
      </c>
      <c r="C134" s="4" t="s">
        <v>510</v>
      </c>
      <c r="D134" s="0" t="s">
        <v>508</v>
      </c>
    </row>
    <row r="135" customFormat="false" ht="13.8" hidden="false" customHeight="false" outlineLevel="0" collapsed="false">
      <c r="A135" s="4" t="s">
        <v>69</v>
      </c>
      <c r="B135" s="4" t="s">
        <v>75</v>
      </c>
      <c r="C135" s="4" t="s">
        <v>507</v>
      </c>
      <c r="D135" s="1" t="s">
        <v>511</v>
      </c>
    </row>
    <row r="136" customFormat="false" ht="13.8" hidden="false" customHeight="false" outlineLevel="0" collapsed="false">
      <c r="A136" s="4" t="s">
        <v>69</v>
      </c>
      <c r="B136" s="4" t="s">
        <v>75</v>
      </c>
      <c r="C136" s="4" t="s">
        <v>510</v>
      </c>
      <c r="D136" s="1" t="s">
        <v>511</v>
      </c>
    </row>
    <row r="137" customFormat="false" ht="13.8" hidden="false" customHeight="false" outlineLevel="0" collapsed="false">
      <c r="A137" s="4" t="s">
        <v>69</v>
      </c>
      <c r="B137" s="4" t="s">
        <v>76</v>
      </c>
      <c r="C137" s="4" t="s">
        <v>507</v>
      </c>
      <c r="D137" s="1" t="s">
        <v>511</v>
      </c>
    </row>
    <row r="138" customFormat="false" ht="13.8" hidden="false" customHeight="false" outlineLevel="0" collapsed="false">
      <c r="A138" s="4" t="s">
        <v>69</v>
      </c>
      <c r="B138" s="4" t="s">
        <v>76</v>
      </c>
      <c r="C138" s="4" t="s">
        <v>510</v>
      </c>
      <c r="D138" s="1" t="s">
        <v>511</v>
      </c>
    </row>
    <row r="139" customFormat="false" ht="13.8" hidden="false" customHeight="false" outlineLevel="0" collapsed="false">
      <c r="A139" s="4" t="s">
        <v>69</v>
      </c>
      <c r="B139" s="4" t="s">
        <v>77</v>
      </c>
      <c r="C139" s="4" t="s">
        <v>507</v>
      </c>
      <c r="D139" s="1" t="s">
        <v>511</v>
      </c>
    </row>
    <row r="140" customFormat="false" ht="13.8" hidden="false" customHeight="false" outlineLevel="0" collapsed="false">
      <c r="A140" s="4" t="s">
        <v>69</v>
      </c>
      <c r="B140" s="4" t="s">
        <v>77</v>
      </c>
      <c r="C140" s="4" t="s">
        <v>510</v>
      </c>
      <c r="D140" s="1" t="s">
        <v>511</v>
      </c>
    </row>
    <row r="141" customFormat="false" ht="13.8" hidden="false" customHeight="false" outlineLevel="0" collapsed="false">
      <c r="A141" s="4" t="s">
        <v>69</v>
      </c>
      <c r="B141" s="4" t="s">
        <v>78</v>
      </c>
      <c r="C141" s="4" t="s">
        <v>507</v>
      </c>
      <c r="D141" s="1" t="s">
        <v>511</v>
      </c>
    </row>
    <row r="142" customFormat="false" ht="13.8" hidden="false" customHeight="false" outlineLevel="0" collapsed="false">
      <c r="A142" s="4" t="s">
        <v>69</v>
      </c>
      <c r="B142" s="4" t="s">
        <v>78</v>
      </c>
      <c r="C142" s="4" t="s">
        <v>510</v>
      </c>
      <c r="D142" s="1" t="s">
        <v>511</v>
      </c>
    </row>
    <row r="143" customFormat="false" ht="13.8" hidden="false" customHeight="false" outlineLevel="0" collapsed="false">
      <c r="A143" s="4" t="s">
        <v>69</v>
      </c>
      <c r="B143" s="4" t="s">
        <v>79</v>
      </c>
      <c r="C143" s="4" t="s">
        <v>507</v>
      </c>
      <c r="D143" s="1" t="s">
        <v>511</v>
      </c>
    </row>
    <row r="144" customFormat="false" ht="13.8" hidden="false" customHeight="false" outlineLevel="0" collapsed="false">
      <c r="A144" s="4" t="s">
        <v>69</v>
      </c>
      <c r="B144" s="4" t="s">
        <v>79</v>
      </c>
      <c r="C144" s="4" t="s">
        <v>510</v>
      </c>
      <c r="D144" s="1" t="s">
        <v>511</v>
      </c>
    </row>
    <row r="145" customFormat="false" ht="13.8" hidden="false" customHeight="false" outlineLevel="0" collapsed="false">
      <c r="A145" s="4" t="s">
        <v>69</v>
      </c>
      <c r="B145" s="4" t="s">
        <v>80</v>
      </c>
      <c r="C145" s="4" t="s">
        <v>507</v>
      </c>
      <c r="D145" s="0" t="s">
        <v>508</v>
      </c>
    </row>
    <row r="146" customFormat="false" ht="13.8" hidden="false" customHeight="false" outlineLevel="0" collapsed="false">
      <c r="A146" s="4" t="s">
        <v>69</v>
      </c>
      <c r="B146" s="4" t="s">
        <v>80</v>
      </c>
      <c r="C146" s="4" t="s">
        <v>510</v>
      </c>
      <c r="D146" s="0" t="s">
        <v>508</v>
      </c>
    </row>
    <row r="147" customFormat="false" ht="13.8" hidden="false" customHeight="false" outlineLevel="0" collapsed="false">
      <c r="A147" s="4" t="s">
        <v>69</v>
      </c>
      <c r="B147" s="4" t="s">
        <v>81</v>
      </c>
      <c r="C147" s="4" t="s">
        <v>507</v>
      </c>
      <c r="D147" s="0" t="s">
        <v>508</v>
      </c>
    </row>
    <row r="148" customFormat="false" ht="13.8" hidden="false" customHeight="false" outlineLevel="0" collapsed="false">
      <c r="A148" s="4" t="s">
        <v>69</v>
      </c>
      <c r="B148" s="4" t="s">
        <v>81</v>
      </c>
      <c r="C148" s="4" t="s">
        <v>510</v>
      </c>
      <c r="D148" s="0" t="s">
        <v>508</v>
      </c>
    </row>
    <row r="149" customFormat="false" ht="13.8" hidden="false" customHeight="false" outlineLevel="0" collapsed="false">
      <c r="A149" s="4" t="s">
        <v>69</v>
      </c>
      <c r="B149" s="4" t="s">
        <v>82</v>
      </c>
      <c r="C149" s="4" t="s">
        <v>507</v>
      </c>
      <c r="D149" s="0" t="s">
        <v>508</v>
      </c>
    </row>
    <row r="150" customFormat="false" ht="13.8" hidden="false" customHeight="false" outlineLevel="0" collapsed="false">
      <c r="A150" s="4" t="s">
        <v>69</v>
      </c>
      <c r="B150" s="4" t="s">
        <v>82</v>
      </c>
      <c r="C150" s="4" t="s">
        <v>510</v>
      </c>
      <c r="D150" s="0" t="s">
        <v>508</v>
      </c>
    </row>
    <row r="151" customFormat="false" ht="13.8" hidden="false" customHeight="false" outlineLevel="0" collapsed="false">
      <c r="A151" s="4" t="s">
        <v>69</v>
      </c>
      <c r="B151" s="4" t="s">
        <v>83</v>
      </c>
      <c r="C151" s="4" t="s">
        <v>507</v>
      </c>
      <c r="D151" s="0" t="s">
        <v>508</v>
      </c>
    </row>
    <row r="152" customFormat="false" ht="13.8" hidden="false" customHeight="false" outlineLevel="0" collapsed="false">
      <c r="A152" s="4" t="s">
        <v>69</v>
      </c>
      <c r="B152" s="4" t="s">
        <v>83</v>
      </c>
      <c r="C152" s="4" t="s">
        <v>510</v>
      </c>
      <c r="D152" s="0" t="s">
        <v>508</v>
      </c>
    </row>
    <row r="153" customFormat="false" ht="13.8" hidden="false" customHeight="false" outlineLevel="0" collapsed="false">
      <c r="A153" s="4" t="s">
        <v>69</v>
      </c>
      <c r="B153" s="4" t="s">
        <v>84</v>
      </c>
      <c r="C153" s="4" t="s">
        <v>507</v>
      </c>
      <c r="D153" s="0" t="s">
        <v>508</v>
      </c>
    </row>
    <row r="154" customFormat="false" ht="13.8" hidden="false" customHeight="false" outlineLevel="0" collapsed="false">
      <c r="A154" s="4" t="s">
        <v>69</v>
      </c>
      <c r="B154" s="4" t="s">
        <v>84</v>
      </c>
      <c r="C154" s="4" t="s">
        <v>510</v>
      </c>
      <c r="D154" s="0" t="s">
        <v>508</v>
      </c>
    </row>
    <row r="155" customFormat="false" ht="13.8" hidden="false" customHeight="false" outlineLevel="0" collapsed="false">
      <c r="A155" s="4" t="s">
        <v>69</v>
      </c>
      <c r="B155" s="4" t="s">
        <v>85</v>
      </c>
      <c r="C155" s="4" t="s">
        <v>507</v>
      </c>
      <c r="D155" s="0" t="s">
        <v>508</v>
      </c>
    </row>
    <row r="156" customFormat="false" ht="13.8" hidden="false" customHeight="false" outlineLevel="0" collapsed="false">
      <c r="A156" s="4" t="s">
        <v>69</v>
      </c>
      <c r="B156" s="4" t="s">
        <v>85</v>
      </c>
      <c r="C156" s="4" t="s">
        <v>510</v>
      </c>
      <c r="D156" s="0" t="s">
        <v>508</v>
      </c>
    </row>
    <row r="157" customFormat="false" ht="13.8" hidden="false" customHeight="false" outlineLevel="0" collapsed="false">
      <c r="A157" s="4" t="s">
        <v>69</v>
      </c>
      <c r="B157" s="4" t="s">
        <v>86</v>
      </c>
      <c r="C157" s="4" t="s">
        <v>507</v>
      </c>
      <c r="D157" s="0" t="s">
        <v>508</v>
      </c>
    </row>
    <row r="158" customFormat="false" ht="13.8" hidden="false" customHeight="false" outlineLevel="0" collapsed="false">
      <c r="A158" s="4" t="s">
        <v>69</v>
      </c>
      <c r="B158" s="4" t="s">
        <v>86</v>
      </c>
      <c r="C158" s="4" t="s">
        <v>510</v>
      </c>
      <c r="D158" s="0" t="s">
        <v>508</v>
      </c>
    </row>
    <row r="159" customFormat="false" ht="13.8" hidden="false" customHeight="false" outlineLevel="0" collapsed="false">
      <c r="A159" s="4" t="s">
        <v>69</v>
      </c>
      <c r="B159" s="4" t="s">
        <v>87</v>
      </c>
      <c r="C159" s="4" t="s">
        <v>507</v>
      </c>
      <c r="D159" s="0" t="s">
        <v>508</v>
      </c>
    </row>
    <row r="160" customFormat="false" ht="13.8" hidden="false" customHeight="false" outlineLevel="0" collapsed="false">
      <c r="A160" s="4" t="s">
        <v>69</v>
      </c>
      <c r="B160" s="4" t="s">
        <v>87</v>
      </c>
      <c r="C160" s="4" t="s">
        <v>510</v>
      </c>
      <c r="D160" s="0" t="s">
        <v>508</v>
      </c>
    </row>
    <row r="161" customFormat="false" ht="13.8" hidden="false" customHeight="false" outlineLevel="0" collapsed="false">
      <c r="A161" s="4" t="s">
        <v>69</v>
      </c>
      <c r="B161" s="4" t="s">
        <v>88</v>
      </c>
      <c r="C161" s="4" t="s">
        <v>507</v>
      </c>
      <c r="D161" s="0" t="s">
        <v>508</v>
      </c>
    </row>
    <row r="162" customFormat="false" ht="13.8" hidden="false" customHeight="false" outlineLevel="0" collapsed="false">
      <c r="A162" s="4" t="s">
        <v>69</v>
      </c>
      <c r="B162" s="4" t="s">
        <v>88</v>
      </c>
      <c r="C162" s="4" t="s">
        <v>510</v>
      </c>
      <c r="D162" s="0" t="s">
        <v>508</v>
      </c>
    </row>
    <row r="163" customFormat="false" ht="13.8" hidden="false" customHeight="false" outlineLevel="0" collapsed="false">
      <c r="A163" s="4" t="s">
        <v>69</v>
      </c>
      <c r="B163" s="4" t="s">
        <v>89</v>
      </c>
      <c r="C163" s="4" t="s">
        <v>507</v>
      </c>
      <c r="D163" s="0" t="s">
        <v>508</v>
      </c>
    </row>
    <row r="164" customFormat="false" ht="13.8" hidden="false" customHeight="false" outlineLevel="0" collapsed="false">
      <c r="A164" s="4" t="s">
        <v>69</v>
      </c>
      <c r="B164" s="4" t="s">
        <v>89</v>
      </c>
      <c r="C164" s="4" t="s">
        <v>510</v>
      </c>
      <c r="D164" s="0" t="s">
        <v>508</v>
      </c>
    </row>
    <row r="165" customFormat="false" ht="13.8" hidden="false" customHeight="false" outlineLevel="0" collapsed="false">
      <c r="A165" s="4" t="s">
        <v>69</v>
      </c>
      <c r="B165" s="4" t="s">
        <v>90</v>
      </c>
      <c r="C165" s="4" t="s">
        <v>507</v>
      </c>
      <c r="D165" s="0" t="s">
        <v>508</v>
      </c>
    </row>
    <row r="166" customFormat="false" ht="13.8" hidden="false" customHeight="false" outlineLevel="0" collapsed="false">
      <c r="A166" s="4" t="s">
        <v>69</v>
      </c>
      <c r="B166" s="4" t="s">
        <v>90</v>
      </c>
      <c r="C166" s="4" t="s">
        <v>510</v>
      </c>
      <c r="D166" s="0" t="s">
        <v>508</v>
      </c>
    </row>
    <row r="167" customFormat="false" ht="13.8" hidden="false" customHeight="false" outlineLevel="0" collapsed="false">
      <c r="A167" s="4" t="s">
        <v>69</v>
      </c>
      <c r="B167" s="4" t="s">
        <v>91</v>
      </c>
      <c r="C167" s="4" t="s">
        <v>507</v>
      </c>
      <c r="D167" s="0" t="s">
        <v>508</v>
      </c>
    </row>
    <row r="168" customFormat="false" ht="13.8" hidden="false" customHeight="false" outlineLevel="0" collapsed="false">
      <c r="A168" s="4" t="s">
        <v>69</v>
      </c>
      <c r="B168" s="4" t="s">
        <v>91</v>
      </c>
      <c r="C168" s="4" t="s">
        <v>510</v>
      </c>
      <c r="D168" s="0" t="s">
        <v>508</v>
      </c>
    </row>
    <row r="169" customFormat="false" ht="13.8" hidden="false" customHeight="false" outlineLevel="0" collapsed="false">
      <c r="A169" s="4" t="s">
        <v>69</v>
      </c>
      <c r="B169" s="4" t="s">
        <v>92</v>
      </c>
      <c r="C169" s="4" t="s">
        <v>507</v>
      </c>
      <c r="D169" s="0" t="s">
        <v>508</v>
      </c>
    </row>
    <row r="170" customFormat="false" ht="13.8" hidden="false" customHeight="false" outlineLevel="0" collapsed="false">
      <c r="A170" s="4" t="s">
        <v>69</v>
      </c>
      <c r="B170" s="4" t="s">
        <v>92</v>
      </c>
      <c r="C170" s="4" t="s">
        <v>510</v>
      </c>
      <c r="D170" s="0" t="s">
        <v>508</v>
      </c>
    </row>
    <row r="171" customFormat="false" ht="13.8" hidden="false" customHeight="false" outlineLevel="0" collapsed="false">
      <c r="A171" s="4" t="s">
        <v>69</v>
      </c>
      <c r="B171" s="4" t="s">
        <v>93</v>
      </c>
      <c r="C171" s="4" t="s">
        <v>507</v>
      </c>
      <c r="D171" s="0" t="s">
        <v>508</v>
      </c>
    </row>
    <row r="172" customFormat="false" ht="13.8" hidden="false" customHeight="false" outlineLevel="0" collapsed="false">
      <c r="A172" s="4" t="s">
        <v>69</v>
      </c>
      <c r="B172" s="4" t="s">
        <v>93</v>
      </c>
      <c r="C172" s="4" t="s">
        <v>510</v>
      </c>
      <c r="D172" s="0" t="s">
        <v>508</v>
      </c>
    </row>
    <row r="173" customFormat="false" ht="13.8" hidden="false" customHeight="false" outlineLevel="0" collapsed="false">
      <c r="A173" s="4" t="s">
        <v>94</v>
      </c>
      <c r="B173" s="4" t="s">
        <v>95</v>
      </c>
      <c r="C173" s="4" t="s">
        <v>507</v>
      </c>
      <c r="D173" s="0" t="s">
        <v>508</v>
      </c>
    </row>
    <row r="174" customFormat="false" ht="13.8" hidden="false" customHeight="false" outlineLevel="0" collapsed="false">
      <c r="A174" s="4" t="s">
        <v>94</v>
      </c>
      <c r="B174" s="4" t="s">
        <v>95</v>
      </c>
      <c r="C174" s="4" t="s">
        <v>510</v>
      </c>
      <c r="D174" s="0" t="s">
        <v>508</v>
      </c>
    </row>
    <row r="175" customFormat="false" ht="13.8" hidden="false" customHeight="false" outlineLevel="0" collapsed="false">
      <c r="A175" s="4" t="s">
        <v>94</v>
      </c>
      <c r="B175" s="4" t="s">
        <v>96</v>
      </c>
      <c r="C175" s="4" t="s">
        <v>507</v>
      </c>
      <c r="D175" s="0" t="s">
        <v>508</v>
      </c>
    </row>
    <row r="176" customFormat="false" ht="13.8" hidden="false" customHeight="false" outlineLevel="0" collapsed="false">
      <c r="A176" s="4" t="s">
        <v>94</v>
      </c>
      <c r="B176" s="4" t="s">
        <v>96</v>
      </c>
      <c r="C176" s="4" t="s">
        <v>510</v>
      </c>
      <c r="D176" s="0" t="s">
        <v>508</v>
      </c>
    </row>
    <row r="177" customFormat="false" ht="13.8" hidden="false" customHeight="false" outlineLevel="0" collapsed="false">
      <c r="A177" s="4" t="s">
        <v>94</v>
      </c>
      <c r="B177" s="4" t="s">
        <v>97</v>
      </c>
      <c r="C177" s="4" t="s">
        <v>507</v>
      </c>
      <c r="D177" s="0" t="s">
        <v>508</v>
      </c>
    </row>
    <row r="178" customFormat="false" ht="13.8" hidden="false" customHeight="false" outlineLevel="0" collapsed="false">
      <c r="A178" s="4" t="s">
        <v>94</v>
      </c>
      <c r="B178" s="4" t="s">
        <v>97</v>
      </c>
      <c r="C178" s="4" t="s">
        <v>510</v>
      </c>
      <c r="D178" s="0" t="s">
        <v>508</v>
      </c>
    </row>
    <row r="179" customFormat="false" ht="13.8" hidden="false" customHeight="false" outlineLevel="0" collapsed="false">
      <c r="A179" s="4" t="s">
        <v>94</v>
      </c>
      <c r="B179" s="4" t="s">
        <v>98</v>
      </c>
      <c r="C179" s="4" t="s">
        <v>507</v>
      </c>
      <c r="D179" s="0" t="s">
        <v>508</v>
      </c>
    </row>
    <row r="180" customFormat="false" ht="13.8" hidden="false" customHeight="false" outlineLevel="0" collapsed="false">
      <c r="A180" s="4" t="s">
        <v>94</v>
      </c>
      <c r="B180" s="4" t="s">
        <v>98</v>
      </c>
      <c r="C180" s="4" t="s">
        <v>510</v>
      </c>
      <c r="D180" s="0" t="s">
        <v>508</v>
      </c>
    </row>
    <row r="181" customFormat="false" ht="13.8" hidden="false" customHeight="false" outlineLevel="0" collapsed="false">
      <c r="A181" s="4" t="s">
        <v>3</v>
      </c>
      <c r="B181" s="4" t="s">
        <v>99</v>
      </c>
      <c r="C181" s="4" t="s">
        <v>507</v>
      </c>
      <c r="D181" s="0" t="s">
        <v>508</v>
      </c>
    </row>
    <row r="182" customFormat="false" ht="13.8" hidden="false" customHeight="false" outlineLevel="0" collapsed="false">
      <c r="A182" s="4" t="s">
        <v>3</v>
      </c>
      <c r="B182" s="4" t="s">
        <v>99</v>
      </c>
      <c r="C182" s="4" t="s">
        <v>510</v>
      </c>
      <c r="D182" s="0" t="s">
        <v>508</v>
      </c>
    </row>
    <row r="183" customFormat="false" ht="13.8" hidden="false" customHeight="false" outlineLevel="0" collapsed="false">
      <c r="A183" s="4" t="s">
        <v>3</v>
      </c>
      <c r="B183" s="4" t="s">
        <v>100</v>
      </c>
      <c r="C183" s="4" t="s">
        <v>507</v>
      </c>
      <c r="D183" s="0" t="s">
        <v>508</v>
      </c>
    </row>
    <row r="184" customFormat="false" ht="13.8" hidden="false" customHeight="false" outlineLevel="0" collapsed="false">
      <c r="A184" s="4" t="s">
        <v>3</v>
      </c>
      <c r="B184" s="4" t="s">
        <v>100</v>
      </c>
      <c r="C184" s="4" t="s">
        <v>510</v>
      </c>
      <c r="D184" s="0" t="s">
        <v>508</v>
      </c>
    </row>
    <row r="185" customFormat="false" ht="13.8" hidden="false" customHeight="false" outlineLevel="0" collapsed="false">
      <c r="A185" s="4" t="s">
        <v>3</v>
      </c>
      <c r="B185" s="4" t="s">
        <v>101</v>
      </c>
      <c r="C185" s="4" t="s">
        <v>507</v>
      </c>
      <c r="D185" s="0" t="s">
        <v>508</v>
      </c>
    </row>
    <row r="186" customFormat="false" ht="13.8" hidden="false" customHeight="false" outlineLevel="0" collapsed="false">
      <c r="A186" s="4" t="s">
        <v>3</v>
      </c>
      <c r="B186" s="4" t="s">
        <v>101</v>
      </c>
      <c r="C186" s="4" t="s">
        <v>510</v>
      </c>
      <c r="D186" s="0" t="s">
        <v>508</v>
      </c>
    </row>
    <row r="187" customFormat="false" ht="13.8" hidden="false" customHeight="false" outlineLevel="0" collapsed="false">
      <c r="A187" s="4" t="s">
        <v>3</v>
      </c>
      <c r="B187" s="4" t="s">
        <v>102</v>
      </c>
      <c r="C187" s="4" t="s">
        <v>507</v>
      </c>
      <c r="D187" s="0" t="s">
        <v>508</v>
      </c>
    </row>
    <row r="188" customFormat="false" ht="13.8" hidden="false" customHeight="false" outlineLevel="0" collapsed="false">
      <c r="A188" s="4" t="s">
        <v>3</v>
      </c>
      <c r="B188" s="4" t="s">
        <v>102</v>
      </c>
      <c r="C188" s="4" t="s">
        <v>510</v>
      </c>
      <c r="D188" s="0" t="s">
        <v>508</v>
      </c>
    </row>
    <row r="189" customFormat="false" ht="13.8" hidden="false" customHeight="false" outlineLevel="0" collapsed="false">
      <c r="A189" s="4" t="s">
        <v>3</v>
      </c>
      <c r="B189" s="4" t="s">
        <v>103</v>
      </c>
      <c r="C189" s="4" t="s">
        <v>507</v>
      </c>
      <c r="D189" s="0" t="s">
        <v>508</v>
      </c>
    </row>
    <row r="190" customFormat="false" ht="13.8" hidden="false" customHeight="false" outlineLevel="0" collapsed="false">
      <c r="A190" s="4" t="s">
        <v>3</v>
      </c>
      <c r="B190" s="4" t="s">
        <v>103</v>
      </c>
      <c r="C190" s="4" t="s">
        <v>510</v>
      </c>
      <c r="D190" s="0" t="s">
        <v>508</v>
      </c>
    </row>
    <row r="191" customFormat="false" ht="13.8" hidden="false" customHeight="false" outlineLevel="0" collapsed="false">
      <c r="A191" s="4" t="s">
        <v>3</v>
      </c>
      <c r="B191" s="4" t="s">
        <v>104</v>
      </c>
      <c r="C191" s="4" t="s">
        <v>507</v>
      </c>
      <c r="D191" s="0" t="s">
        <v>508</v>
      </c>
    </row>
    <row r="192" customFormat="false" ht="13.8" hidden="false" customHeight="false" outlineLevel="0" collapsed="false">
      <c r="A192" s="4" t="s">
        <v>3</v>
      </c>
      <c r="B192" s="4" t="s">
        <v>104</v>
      </c>
      <c r="C192" s="4" t="s">
        <v>510</v>
      </c>
      <c r="D192" s="0" t="s">
        <v>508</v>
      </c>
    </row>
    <row r="193" customFormat="false" ht="13.8" hidden="false" customHeight="false" outlineLevel="0" collapsed="false">
      <c r="A193" s="4" t="s">
        <v>3</v>
      </c>
      <c r="B193" s="4" t="s">
        <v>105</v>
      </c>
      <c r="C193" s="4" t="s">
        <v>507</v>
      </c>
      <c r="D193" s="0" t="s">
        <v>508</v>
      </c>
    </row>
    <row r="194" customFormat="false" ht="13.8" hidden="false" customHeight="false" outlineLevel="0" collapsed="false">
      <c r="A194" s="4" t="s">
        <v>3</v>
      </c>
      <c r="B194" s="4" t="s">
        <v>105</v>
      </c>
      <c r="C194" s="4" t="s">
        <v>510</v>
      </c>
      <c r="D194" s="0" t="s">
        <v>508</v>
      </c>
    </row>
    <row r="195" customFormat="false" ht="13.8" hidden="false" customHeight="false" outlineLevel="0" collapsed="false">
      <c r="A195" s="4" t="s">
        <v>3</v>
      </c>
      <c r="B195" s="4" t="s">
        <v>106</v>
      </c>
      <c r="C195" s="4" t="s">
        <v>507</v>
      </c>
      <c r="D195" s="0" t="s">
        <v>508</v>
      </c>
    </row>
    <row r="196" customFormat="false" ht="13.8" hidden="false" customHeight="false" outlineLevel="0" collapsed="false">
      <c r="A196" s="4" t="s">
        <v>3</v>
      </c>
      <c r="B196" s="4" t="s">
        <v>106</v>
      </c>
      <c r="C196" s="4" t="s">
        <v>510</v>
      </c>
      <c r="D196" s="0" t="s">
        <v>508</v>
      </c>
    </row>
    <row r="197" customFormat="false" ht="13.8" hidden="false" customHeight="false" outlineLevel="0" collapsed="false">
      <c r="A197" s="4" t="s">
        <v>3</v>
      </c>
      <c r="B197" s="4" t="s">
        <v>107</v>
      </c>
      <c r="C197" s="4" t="s">
        <v>507</v>
      </c>
      <c r="D197" s="0" t="s">
        <v>508</v>
      </c>
    </row>
    <row r="198" customFormat="false" ht="13.8" hidden="false" customHeight="false" outlineLevel="0" collapsed="false">
      <c r="A198" s="4" t="s">
        <v>3</v>
      </c>
      <c r="B198" s="4" t="s">
        <v>107</v>
      </c>
      <c r="C198" s="4" t="s">
        <v>510</v>
      </c>
      <c r="D198" s="0" t="s">
        <v>508</v>
      </c>
    </row>
    <row r="199" customFormat="false" ht="13.8" hidden="false" customHeight="false" outlineLevel="0" collapsed="false">
      <c r="A199" s="4" t="s">
        <v>3</v>
      </c>
      <c r="B199" s="4" t="s">
        <v>108</v>
      </c>
      <c r="C199" s="4" t="s">
        <v>507</v>
      </c>
      <c r="D199" s="0" t="s">
        <v>508</v>
      </c>
    </row>
    <row r="200" customFormat="false" ht="13.8" hidden="false" customHeight="false" outlineLevel="0" collapsed="false">
      <c r="A200" s="4" t="s">
        <v>3</v>
      </c>
      <c r="B200" s="4" t="s">
        <v>108</v>
      </c>
      <c r="C200" s="4" t="s">
        <v>510</v>
      </c>
      <c r="D200" s="0" t="s">
        <v>508</v>
      </c>
    </row>
    <row r="201" customFormat="false" ht="13.8" hidden="false" customHeight="false" outlineLevel="0" collapsed="false">
      <c r="A201" s="4" t="s">
        <v>3</v>
      </c>
      <c r="B201" s="4" t="s">
        <v>109</v>
      </c>
      <c r="C201" s="4" t="s">
        <v>507</v>
      </c>
      <c r="D201" s="0" t="s">
        <v>508</v>
      </c>
    </row>
    <row r="202" customFormat="false" ht="13.8" hidden="false" customHeight="false" outlineLevel="0" collapsed="false">
      <c r="A202" s="4" t="s">
        <v>3</v>
      </c>
      <c r="B202" s="4" t="s">
        <v>109</v>
      </c>
      <c r="C202" s="4" t="s">
        <v>510</v>
      </c>
      <c r="D202" s="0" t="s">
        <v>508</v>
      </c>
    </row>
    <row r="203" customFormat="false" ht="13.8" hidden="false" customHeight="false" outlineLevel="0" collapsed="false">
      <c r="A203" s="4" t="s">
        <v>3</v>
      </c>
      <c r="B203" s="4" t="s">
        <v>110</v>
      </c>
      <c r="C203" s="4" t="s">
        <v>507</v>
      </c>
      <c r="D203" s="0" t="s">
        <v>508</v>
      </c>
    </row>
    <row r="204" customFormat="false" ht="13.8" hidden="false" customHeight="false" outlineLevel="0" collapsed="false">
      <c r="A204" s="4" t="s">
        <v>3</v>
      </c>
      <c r="B204" s="4" t="s">
        <v>110</v>
      </c>
      <c r="C204" s="4" t="s">
        <v>510</v>
      </c>
      <c r="D204" s="0" t="s">
        <v>508</v>
      </c>
    </row>
    <row r="205" customFormat="false" ht="13.8" hidden="false" customHeight="false" outlineLevel="0" collapsed="false">
      <c r="A205" s="4" t="s">
        <v>3</v>
      </c>
      <c r="B205" s="4" t="s">
        <v>111</v>
      </c>
      <c r="C205" s="4" t="s">
        <v>507</v>
      </c>
      <c r="D205" s="0" t="s">
        <v>508</v>
      </c>
    </row>
    <row r="206" customFormat="false" ht="13.8" hidden="false" customHeight="false" outlineLevel="0" collapsed="false">
      <c r="A206" s="4" t="s">
        <v>3</v>
      </c>
      <c r="B206" s="4" t="s">
        <v>111</v>
      </c>
      <c r="C206" s="4" t="s">
        <v>510</v>
      </c>
      <c r="D206" s="0" t="s">
        <v>508</v>
      </c>
    </row>
    <row r="207" customFormat="false" ht="13.8" hidden="false" customHeight="false" outlineLevel="0" collapsed="false">
      <c r="A207" s="4" t="s">
        <v>3</v>
      </c>
      <c r="B207" s="4" t="s">
        <v>112</v>
      </c>
      <c r="C207" s="4" t="s">
        <v>507</v>
      </c>
      <c r="D207" s="0" t="s">
        <v>508</v>
      </c>
    </row>
    <row r="208" customFormat="false" ht="13.8" hidden="false" customHeight="false" outlineLevel="0" collapsed="false">
      <c r="A208" s="4" t="s">
        <v>3</v>
      </c>
      <c r="B208" s="4" t="s">
        <v>112</v>
      </c>
      <c r="C208" s="4" t="s">
        <v>510</v>
      </c>
      <c r="D208" s="0" t="s">
        <v>508</v>
      </c>
    </row>
    <row r="209" customFormat="false" ht="13.8" hidden="false" customHeight="false" outlineLevel="0" collapsed="false">
      <c r="A209" s="4" t="s">
        <v>3</v>
      </c>
      <c r="B209" s="4" t="s">
        <v>113</v>
      </c>
      <c r="C209" s="4" t="s">
        <v>507</v>
      </c>
      <c r="D209" s="0" t="s">
        <v>508</v>
      </c>
    </row>
    <row r="210" customFormat="false" ht="13.8" hidden="false" customHeight="false" outlineLevel="0" collapsed="false">
      <c r="A210" s="4" t="s">
        <v>3</v>
      </c>
      <c r="B210" s="4" t="s">
        <v>113</v>
      </c>
      <c r="C210" s="4" t="s">
        <v>510</v>
      </c>
      <c r="D210" s="0" t="s">
        <v>508</v>
      </c>
    </row>
    <row r="211" customFormat="false" ht="13.8" hidden="false" customHeight="false" outlineLevel="0" collapsed="false">
      <c r="A211" s="4" t="s">
        <v>3</v>
      </c>
      <c r="B211" s="4" t="s">
        <v>114</v>
      </c>
      <c r="C211" s="4" t="s">
        <v>507</v>
      </c>
      <c r="D211" s="0" t="s">
        <v>508</v>
      </c>
    </row>
    <row r="212" customFormat="false" ht="13.8" hidden="false" customHeight="false" outlineLevel="0" collapsed="false">
      <c r="A212" s="4" t="s">
        <v>3</v>
      </c>
      <c r="B212" s="4" t="s">
        <v>114</v>
      </c>
      <c r="C212" s="4" t="s">
        <v>510</v>
      </c>
      <c r="D212" s="0" t="s">
        <v>508</v>
      </c>
    </row>
    <row r="213" customFormat="false" ht="13.8" hidden="false" customHeight="false" outlineLevel="0" collapsed="false">
      <c r="A213" s="4" t="s">
        <v>3</v>
      </c>
      <c r="B213" s="4" t="s">
        <v>115</v>
      </c>
      <c r="C213" s="4" t="s">
        <v>507</v>
      </c>
      <c r="D213" s="0" t="s">
        <v>508</v>
      </c>
    </row>
    <row r="214" customFormat="false" ht="13.8" hidden="false" customHeight="false" outlineLevel="0" collapsed="false">
      <c r="A214" s="4" t="s">
        <v>3</v>
      </c>
      <c r="B214" s="4" t="s">
        <v>115</v>
      </c>
      <c r="C214" s="4" t="s">
        <v>510</v>
      </c>
      <c r="D214" s="0" t="s">
        <v>508</v>
      </c>
    </row>
    <row r="215" customFormat="false" ht="13.8" hidden="false" customHeight="false" outlineLevel="0" collapsed="false">
      <c r="A215" s="4" t="s">
        <v>3</v>
      </c>
      <c r="B215" s="4" t="s">
        <v>116</v>
      </c>
      <c r="C215" s="4" t="s">
        <v>507</v>
      </c>
      <c r="D215" s="0" t="s">
        <v>508</v>
      </c>
    </row>
    <row r="216" customFormat="false" ht="13.8" hidden="false" customHeight="false" outlineLevel="0" collapsed="false">
      <c r="A216" s="4" t="s">
        <v>3</v>
      </c>
      <c r="B216" s="4" t="s">
        <v>116</v>
      </c>
      <c r="C216" s="4" t="s">
        <v>510</v>
      </c>
      <c r="D216" s="0" t="s">
        <v>508</v>
      </c>
    </row>
    <row r="217" customFormat="false" ht="13.8" hidden="false" customHeight="false" outlineLevel="0" collapsed="false">
      <c r="A217" s="4" t="s">
        <v>3</v>
      </c>
      <c r="B217" s="4" t="s">
        <v>117</v>
      </c>
      <c r="C217" s="4" t="s">
        <v>507</v>
      </c>
      <c r="D217" s="0" t="s">
        <v>508</v>
      </c>
    </row>
    <row r="218" customFormat="false" ht="13.8" hidden="false" customHeight="false" outlineLevel="0" collapsed="false">
      <c r="A218" s="4" t="s">
        <v>3</v>
      </c>
      <c r="B218" s="4" t="s">
        <v>117</v>
      </c>
      <c r="C218" s="4" t="s">
        <v>510</v>
      </c>
      <c r="D218" s="0" t="s">
        <v>508</v>
      </c>
    </row>
    <row r="219" customFormat="false" ht="13.8" hidden="false" customHeight="false" outlineLevel="0" collapsed="false">
      <c r="A219" s="4" t="s">
        <v>3</v>
      </c>
      <c r="B219" s="4" t="s">
        <v>118</v>
      </c>
      <c r="C219" s="4" t="s">
        <v>507</v>
      </c>
      <c r="D219" s="0" t="s">
        <v>508</v>
      </c>
    </row>
    <row r="220" customFormat="false" ht="13.8" hidden="false" customHeight="false" outlineLevel="0" collapsed="false">
      <c r="A220" s="4" t="s">
        <v>3</v>
      </c>
      <c r="B220" s="4" t="s">
        <v>118</v>
      </c>
      <c r="C220" s="4" t="s">
        <v>510</v>
      </c>
      <c r="D220" s="0" t="s">
        <v>508</v>
      </c>
    </row>
    <row r="221" customFormat="false" ht="13.8" hidden="false" customHeight="false" outlineLevel="0" collapsed="false">
      <c r="A221" s="4" t="s">
        <v>3</v>
      </c>
      <c r="B221" s="4" t="s">
        <v>119</v>
      </c>
      <c r="C221" s="4" t="s">
        <v>507</v>
      </c>
      <c r="D221" s="0" t="s">
        <v>508</v>
      </c>
    </row>
    <row r="222" customFormat="false" ht="13.8" hidden="false" customHeight="false" outlineLevel="0" collapsed="false">
      <c r="A222" s="4" t="s">
        <v>3</v>
      </c>
      <c r="B222" s="4" t="s">
        <v>119</v>
      </c>
      <c r="C222" s="4" t="s">
        <v>510</v>
      </c>
      <c r="D222" s="0" t="s">
        <v>508</v>
      </c>
    </row>
    <row r="223" customFormat="false" ht="13.8" hidden="false" customHeight="false" outlineLevel="0" collapsed="false">
      <c r="A223" s="4" t="s">
        <v>3</v>
      </c>
      <c r="B223" s="4" t="s">
        <v>120</v>
      </c>
      <c r="C223" s="4" t="s">
        <v>507</v>
      </c>
      <c r="D223" s="0" t="s">
        <v>508</v>
      </c>
    </row>
    <row r="224" customFormat="false" ht="13.8" hidden="false" customHeight="false" outlineLevel="0" collapsed="false">
      <c r="A224" s="4" t="s">
        <v>3</v>
      </c>
      <c r="B224" s="4" t="s">
        <v>120</v>
      </c>
      <c r="C224" s="4" t="s">
        <v>510</v>
      </c>
      <c r="D224" s="0" t="s">
        <v>508</v>
      </c>
    </row>
    <row r="225" customFormat="false" ht="13.8" hidden="false" customHeight="false" outlineLevel="0" collapsed="false">
      <c r="A225" s="4" t="s">
        <v>3</v>
      </c>
      <c r="B225" s="4" t="s">
        <v>121</v>
      </c>
      <c r="C225" s="4" t="s">
        <v>507</v>
      </c>
      <c r="D225" s="0" t="s">
        <v>508</v>
      </c>
    </row>
    <row r="226" customFormat="false" ht="13.8" hidden="false" customHeight="false" outlineLevel="0" collapsed="false">
      <c r="A226" s="4" t="s">
        <v>3</v>
      </c>
      <c r="B226" s="4" t="s">
        <v>121</v>
      </c>
      <c r="C226" s="4" t="s">
        <v>510</v>
      </c>
      <c r="D226" s="0" t="s">
        <v>508</v>
      </c>
    </row>
    <row r="227" customFormat="false" ht="13.8" hidden="false" customHeight="false" outlineLevel="0" collapsed="false">
      <c r="A227" s="4" t="s">
        <v>3</v>
      </c>
      <c r="B227" s="4" t="s">
        <v>122</v>
      </c>
      <c r="C227" s="4" t="s">
        <v>507</v>
      </c>
      <c r="D227" s="0" t="s">
        <v>511</v>
      </c>
    </row>
    <row r="228" customFormat="false" ht="13.8" hidden="false" customHeight="false" outlineLevel="0" collapsed="false">
      <c r="A228" s="4" t="s">
        <v>3</v>
      </c>
      <c r="B228" s="4" t="s">
        <v>122</v>
      </c>
      <c r="C228" s="4" t="s">
        <v>510</v>
      </c>
      <c r="D228" s="0" t="s">
        <v>511</v>
      </c>
    </row>
    <row r="229" customFormat="false" ht="13.8" hidden="false" customHeight="false" outlineLevel="0" collapsed="false">
      <c r="A229" s="4" t="s">
        <v>3</v>
      </c>
      <c r="B229" s="4" t="s">
        <v>123</v>
      </c>
      <c r="C229" s="4" t="s">
        <v>507</v>
      </c>
      <c r="D229" s="0" t="s">
        <v>511</v>
      </c>
    </row>
    <row r="230" customFormat="false" ht="13.8" hidden="false" customHeight="false" outlineLevel="0" collapsed="false">
      <c r="A230" s="4" t="s">
        <v>3</v>
      </c>
      <c r="B230" s="4" t="s">
        <v>123</v>
      </c>
      <c r="C230" s="4" t="s">
        <v>510</v>
      </c>
      <c r="D230" s="0" t="s">
        <v>511</v>
      </c>
    </row>
    <row r="231" customFormat="false" ht="13.8" hidden="false" customHeight="false" outlineLevel="0" collapsed="false">
      <c r="A231" s="4" t="s">
        <v>3</v>
      </c>
      <c r="B231" s="4" t="s">
        <v>124</v>
      </c>
      <c r="C231" s="4" t="s">
        <v>507</v>
      </c>
      <c r="D231" s="0" t="s">
        <v>511</v>
      </c>
    </row>
    <row r="232" customFormat="false" ht="13.8" hidden="false" customHeight="false" outlineLevel="0" collapsed="false">
      <c r="A232" s="4" t="s">
        <v>3</v>
      </c>
      <c r="B232" s="4" t="s">
        <v>124</v>
      </c>
      <c r="C232" s="4" t="s">
        <v>510</v>
      </c>
      <c r="D232" s="0" t="s">
        <v>511</v>
      </c>
    </row>
    <row r="233" customFormat="false" ht="13.8" hidden="false" customHeight="false" outlineLevel="0" collapsed="false">
      <c r="A233" s="4" t="s">
        <v>3</v>
      </c>
      <c r="B233" s="4" t="s">
        <v>125</v>
      </c>
      <c r="C233" s="4" t="s">
        <v>507</v>
      </c>
      <c r="D233" s="0" t="s">
        <v>511</v>
      </c>
    </row>
    <row r="234" customFormat="false" ht="13.8" hidden="false" customHeight="false" outlineLevel="0" collapsed="false">
      <c r="A234" s="4" t="s">
        <v>3</v>
      </c>
      <c r="B234" s="4" t="s">
        <v>125</v>
      </c>
      <c r="C234" s="4" t="s">
        <v>510</v>
      </c>
      <c r="D234" s="0" t="s">
        <v>511</v>
      </c>
    </row>
    <row r="235" customFormat="false" ht="13.8" hidden="false" customHeight="false" outlineLevel="0" collapsed="false">
      <c r="A235" s="4" t="s">
        <v>3</v>
      </c>
      <c r="B235" s="4" t="s">
        <v>126</v>
      </c>
      <c r="C235" s="4" t="s">
        <v>507</v>
      </c>
      <c r="D235" s="0" t="s">
        <v>511</v>
      </c>
    </row>
    <row r="236" customFormat="false" ht="13.8" hidden="false" customHeight="false" outlineLevel="0" collapsed="false">
      <c r="A236" s="4" t="s">
        <v>3</v>
      </c>
      <c r="B236" s="4" t="s">
        <v>126</v>
      </c>
      <c r="C236" s="4" t="s">
        <v>510</v>
      </c>
      <c r="D236" s="0" t="s">
        <v>511</v>
      </c>
    </row>
    <row r="237" customFormat="false" ht="13.8" hidden="false" customHeight="false" outlineLevel="0" collapsed="false">
      <c r="A237" s="4" t="s">
        <v>3</v>
      </c>
      <c r="B237" s="4" t="s">
        <v>127</v>
      </c>
      <c r="C237" s="4" t="s">
        <v>507</v>
      </c>
      <c r="D237" s="0" t="s">
        <v>511</v>
      </c>
    </row>
    <row r="238" customFormat="false" ht="13.8" hidden="false" customHeight="false" outlineLevel="0" collapsed="false">
      <c r="A238" s="4" t="s">
        <v>3</v>
      </c>
      <c r="B238" s="4" t="s">
        <v>127</v>
      </c>
      <c r="C238" s="4" t="s">
        <v>510</v>
      </c>
      <c r="D238" s="0" t="s">
        <v>511</v>
      </c>
    </row>
    <row r="239" customFormat="false" ht="13.8" hidden="false" customHeight="false" outlineLevel="0" collapsed="false">
      <c r="A239" s="4" t="s">
        <v>3</v>
      </c>
      <c r="B239" s="4" t="s">
        <v>128</v>
      </c>
      <c r="C239" s="4" t="s">
        <v>507</v>
      </c>
      <c r="D239" s="0" t="s">
        <v>511</v>
      </c>
    </row>
    <row r="240" customFormat="false" ht="13.8" hidden="false" customHeight="false" outlineLevel="0" collapsed="false">
      <c r="A240" s="4" t="s">
        <v>3</v>
      </c>
      <c r="B240" s="4" t="s">
        <v>128</v>
      </c>
      <c r="C240" s="4" t="s">
        <v>510</v>
      </c>
      <c r="D240" s="0" t="s">
        <v>511</v>
      </c>
    </row>
    <row r="241" customFormat="false" ht="13.8" hidden="false" customHeight="false" outlineLevel="0" collapsed="false">
      <c r="A241" s="4" t="s">
        <v>3</v>
      </c>
      <c r="B241" s="4" t="s">
        <v>129</v>
      </c>
      <c r="C241" s="4" t="s">
        <v>507</v>
      </c>
      <c r="D241" s="0" t="s">
        <v>511</v>
      </c>
    </row>
    <row r="242" customFormat="false" ht="13.8" hidden="false" customHeight="false" outlineLevel="0" collapsed="false">
      <c r="A242" s="4" t="s">
        <v>3</v>
      </c>
      <c r="B242" s="4" t="s">
        <v>129</v>
      </c>
      <c r="C242" s="4" t="s">
        <v>510</v>
      </c>
      <c r="D242" s="0" t="s">
        <v>511</v>
      </c>
    </row>
    <row r="243" customFormat="false" ht="13.8" hidden="false" customHeight="false" outlineLevel="0" collapsed="false">
      <c r="A243" s="4" t="s">
        <v>3</v>
      </c>
      <c r="B243" s="4" t="s">
        <v>130</v>
      </c>
      <c r="C243" s="4" t="s">
        <v>507</v>
      </c>
      <c r="D243" s="0" t="s">
        <v>508</v>
      </c>
    </row>
    <row r="244" customFormat="false" ht="13.8" hidden="false" customHeight="false" outlineLevel="0" collapsed="false">
      <c r="A244" s="4" t="s">
        <v>3</v>
      </c>
      <c r="B244" s="4" t="s">
        <v>130</v>
      </c>
      <c r="C244" s="4" t="s">
        <v>510</v>
      </c>
      <c r="D244" s="0" t="s">
        <v>508</v>
      </c>
    </row>
    <row r="245" customFormat="false" ht="13.8" hidden="false" customHeight="false" outlineLevel="0" collapsed="false">
      <c r="A245" s="4" t="s">
        <v>3</v>
      </c>
      <c r="B245" s="4" t="s">
        <v>131</v>
      </c>
      <c r="C245" s="4" t="s">
        <v>507</v>
      </c>
      <c r="D245" s="0" t="s">
        <v>508</v>
      </c>
    </row>
    <row r="246" customFormat="false" ht="13.8" hidden="false" customHeight="false" outlineLevel="0" collapsed="false">
      <c r="A246" s="4" t="s">
        <v>3</v>
      </c>
      <c r="B246" s="4" t="s">
        <v>131</v>
      </c>
      <c r="C246" s="4" t="s">
        <v>510</v>
      </c>
      <c r="D246" s="0" t="s">
        <v>508</v>
      </c>
    </row>
    <row r="247" customFormat="false" ht="13.8" hidden="false" customHeight="false" outlineLevel="0" collapsed="false">
      <c r="A247" s="4" t="s">
        <v>132</v>
      </c>
      <c r="B247" s="4" t="s">
        <v>133</v>
      </c>
      <c r="C247" s="4" t="s">
        <v>507</v>
      </c>
      <c r="D247" s="0" t="s">
        <v>508</v>
      </c>
    </row>
    <row r="248" customFormat="false" ht="13.8" hidden="false" customHeight="false" outlineLevel="0" collapsed="false">
      <c r="A248" s="4" t="s">
        <v>132</v>
      </c>
      <c r="B248" s="4" t="s">
        <v>133</v>
      </c>
      <c r="C248" s="4" t="s">
        <v>510</v>
      </c>
      <c r="D248" s="0" t="s">
        <v>508</v>
      </c>
    </row>
    <row r="249" customFormat="false" ht="13.8" hidden="false" customHeight="false" outlineLevel="0" collapsed="false">
      <c r="A249" s="4" t="s">
        <v>132</v>
      </c>
      <c r="B249" s="4" t="s">
        <v>134</v>
      </c>
      <c r="C249" s="4" t="s">
        <v>507</v>
      </c>
      <c r="D249" s="0" t="s">
        <v>508</v>
      </c>
    </row>
    <row r="250" customFormat="false" ht="13.8" hidden="false" customHeight="false" outlineLevel="0" collapsed="false">
      <c r="A250" s="4" t="s">
        <v>132</v>
      </c>
      <c r="B250" s="4" t="s">
        <v>134</v>
      </c>
      <c r="C250" s="4" t="s">
        <v>510</v>
      </c>
      <c r="D250" s="0" t="s">
        <v>508</v>
      </c>
    </row>
    <row r="251" customFormat="false" ht="13.8" hidden="false" customHeight="false" outlineLevel="0" collapsed="false">
      <c r="A251" s="4" t="s">
        <v>132</v>
      </c>
      <c r="B251" s="4" t="s">
        <v>135</v>
      </c>
      <c r="C251" s="4" t="s">
        <v>507</v>
      </c>
      <c r="D251" s="0" t="s">
        <v>508</v>
      </c>
    </row>
    <row r="252" customFormat="false" ht="13.8" hidden="false" customHeight="false" outlineLevel="0" collapsed="false">
      <c r="A252" s="4" t="s">
        <v>132</v>
      </c>
      <c r="B252" s="4" t="s">
        <v>135</v>
      </c>
      <c r="C252" s="4" t="s">
        <v>510</v>
      </c>
      <c r="D252" s="0" t="s">
        <v>508</v>
      </c>
    </row>
    <row r="253" customFormat="false" ht="13.8" hidden="false" customHeight="false" outlineLevel="0" collapsed="false">
      <c r="A253" s="4" t="s">
        <v>132</v>
      </c>
      <c r="B253" s="4" t="s">
        <v>136</v>
      </c>
      <c r="C253" s="4" t="s">
        <v>507</v>
      </c>
      <c r="D253" s="0" t="s">
        <v>508</v>
      </c>
    </row>
    <row r="254" customFormat="false" ht="13.8" hidden="false" customHeight="false" outlineLevel="0" collapsed="false">
      <c r="A254" s="4" t="s">
        <v>132</v>
      </c>
      <c r="B254" s="4" t="s">
        <v>136</v>
      </c>
      <c r="C254" s="4" t="s">
        <v>510</v>
      </c>
      <c r="D254" s="0" t="s">
        <v>508</v>
      </c>
    </row>
    <row r="255" customFormat="false" ht="13.8" hidden="false" customHeight="false" outlineLevel="0" collapsed="false">
      <c r="A255" s="4" t="s">
        <v>132</v>
      </c>
      <c r="B255" s="4" t="s">
        <v>137</v>
      </c>
      <c r="C255" s="4" t="s">
        <v>507</v>
      </c>
      <c r="D255" s="0" t="s">
        <v>508</v>
      </c>
    </row>
    <row r="256" customFormat="false" ht="13.8" hidden="false" customHeight="false" outlineLevel="0" collapsed="false">
      <c r="A256" s="4" t="s">
        <v>132</v>
      </c>
      <c r="B256" s="4" t="s">
        <v>137</v>
      </c>
      <c r="C256" s="4" t="s">
        <v>510</v>
      </c>
      <c r="D256" s="0" t="s">
        <v>508</v>
      </c>
    </row>
    <row r="257" customFormat="false" ht="13.8" hidden="false" customHeight="false" outlineLevel="0" collapsed="false">
      <c r="A257" s="4" t="s">
        <v>132</v>
      </c>
      <c r="B257" s="4" t="s">
        <v>138</v>
      </c>
      <c r="C257" s="4" t="s">
        <v>507</v>
      </c>
      <c r="D257" s="0" t="s">
        <v>508</v>
      </c>
    </row>
    <row r="258" customFormat="false" ht="13.8" hidden="false" customHeight="false" outlineLevel="0" collapsed="false">
      <c r="A258" s="4" t="s">
        <v>132</v>
      </c>
      <c r="B258" s="4" t="s">
        <v>138</v>
      </c>
      <c r="C258" s="4" t="s">
        <v>510</v>
      </c>
      <c r="D258" s="0" t="s">
        <v>508</v>
      </c>
    </row>
    <row r="259" customFormat="false" ht="13.8" hidden="false" customHeight="false" outlineLevel="0" collapsed="false">
      <c r="A259" s="4" t="s">
        <v>132</v>
      </c>
      <c r="B259" s="4" t="s">
        <v>139</v>
      </c>
      <c r="C259" s="4" t="s">
        <v>507</v>
      </c>
      <c r="D259" s="0" t="s">
        <v>508</v>
      </c>
    </row>
    <row r="260" customFormat="false" ht="13.8" hidden="false" customHeight="false" outlineLevel="0" collapsed="false">
      <c r="A260" s="4" t="s">
        <v>132</v>
      </c>
      <c r="B260" s="4" t="s">
        <v>139</v>
      </c>
      <c r="C260" s="4" t="s">
        <v>510</v>
      </c>
      <c r="D260" s="0" t="s">
        <v>508</v>
      </c>
    </row>
    <row r="261" customFormat="false" ht="13.8" hidden="false" customHeight="false" outlineLevel="0" collapsed="false">
      <c r="A261" s="4" t="s">
        <v>132</v>
      </c>
      <c r="B261" s="4" t="s">
        <v>140</v>
      </c>
      <c r="C261" s="4" t="s">
        <v>507</v>
      </c>
      <c r="D261" s="0" t="s">
        <v>508</v>
      </c>
    </row>
    <row r="262" customFormat="false" ht="13.8" hidden="false" customHeight="false" outlineLevel="0" collapsed="false">
      <c r="A262" s="4" t="s">
        <v>132</v>
      </c>
      <c r="B262" s="4" t="s">
        <v>140</v>
      </c>
      <c r="C262" s="4" t="s">
        <v>510</v>
      </c>
      <c r="D262" s="0" t="s">
        <v>508</v>
      </c>
    </row>
    <row r="263" customFormat="false" ht="13.8" hidden="false" customHeight="false" outlineLevel="0" collapsed="false">
      <c r="A263" s="4" t="s">
        <v>132</v>
      </c>
      <c r="B263" s="4" t="s">
        <v>141</v>
      </c>
      <c r="C263" s="4" t="s">
        <v>507</v>
      </c>
      <c r="D263" s="0" t="s">
        <v>508</v>
      </c>
    </row>
    <row r="264" customFormat="false" ht="13.8" hidden="false" customHeight="false" outlineLevel="0" collapsed="false">
      <c r="A264" s="4" t="s">
        <v>132</v>
      </c>
      <c r="B264" s="4" t="s">
        <v>141</v>
      </c>
      <c r="C264" s="4" t="s">
        <v>510</v>
      </c>
      <c r="D264" s="0" t="s">
        <v>508</v>
      </c>
    </row>
    <row r="265" customFormat="false" ht="13.8" hidden="false" customHeight="false" outlineLevel="0" collapsed="false">
      <c r="A265" s="4" t="s">
        <v>132</v>
      </c>
      <c r="B265" s="4" t="s">
        <v>142</v>
      </c>
      <c r="C265" s="4" t="s">
        <v>507</v>
      </c>
      <c r="D265" s="0" t="s">
        <v>508</v>
      </c>
    </row>
    <row r="266" customFormat="false" ht="13.8" hidden="false" customHeight="false" outlineLevel="0" collapsed="false">
      <c r="A266" s="4" t="s">
        <v>132</v>
      </c>
      <c r="B266" s="4" t="s">
        <v>142</v>
      </c>
      <c r="C266" s="4" t="s">
        <v>510</v>
      </c>
      <c r="D266" s="0" t="s">
        <v>508</v>
      </c>
    </row>
    <row r="267" customFormat="false" ht="13.8" hidden="false" customHeight="false" outlineLevel="0" collapsed="false">
      <c r="A267" s="4" t="s">
        <v>132</v>
      </c>
      <c r="B267" s="4" t="s">
        <v>143</v>
      </c>
      <c r="C267" s="4" t="s">
        <v>507</v>
      </c>
      <c r="D267" s="0" t="s">
        <v>508</v>
      </c>
    </row>
    <row r="268" customFormat="false" ht="13.8" hidden="false" customHeight="false" outlineLevel="0" collapsed="false">
      <c r="A268" s="4" t="s">
        <v>132</v>
      </c>
      <c r="B268" s="4" t="s">
        <v>143</v>
      </c>
      <c r="C268" s="4" t="s">
        <v>510</v>
      </c>
      <c r="D268" s="0" t="s">
        <v>508</v>
      </c>
    </row>
    <row r="269" customFormat="false" ht="13.8" hidden="false" customHeight="false" outlineLevel="0" collapsed="false">
      <c r="A269" s="4" t="s">
        <v>2</v>
      </c>
      <c r="B269" s="4" t="s">
        <v>144</v>
      </c>
      <c r="C269" s="4" t="s">
        <v>507</v>
      </c>
      <c r="D269" s="0" t="s">
        <v>508</v>
      </c>
    </row>
    <row r="270" customFormat="false" ht="13.8" hidden="false" customHeight="false" outlineLevel="0" collapsed="false">
      <c r="A270" s="4" t="s">
        <v>2</v>
      </c>
      <c r="B270" s="4" t="s">
        <v>144</v>
      </c>
      <c r="C270" s="4" t="s">
        <v>510</v>
      </c>
      <c r="D270" s="0" t="s">
        <v>508</v>
      </c>
    </row>
    <row r="271" customFormat="false" ht="13.8" hidden="false" customHeight="false" outlineLevel="0" collapsed="false">
      <c r="A271" s="4" t="s">
        <v>2</v>
      </c>
      <c r="B271" s="4" t="s">
        <v>145</v>
      </c>
      <c r="C271" s="4" t="s">
        <v>507</v>
      </c>
      <c r="D271" s="0" t="s">
        <v>508</v>
      </c>
    </row>
    <row r="272" customFormat="false" ht="13.8" hidden="false" customHeight="false" outlineLevel="0" collapsed="false">
      <c r="A272" s="4" t="s">
        <v>2</v>
      </c>
      <c r="B272" s="4" t="s">
        <v>145</v>
      </c>
      <c r="C272" s="4" t="s">
        <v>510</v>
      </c>
      <c r="D272" s="0" t="s">
        <v>508</v>
      </c>
    </row>
    <row r="273" customFormat="false" ht="13.8" hidden="false" customHeight="false" outlineLevel="0" collapsed="false">
      <c r="A273" s="4" t="s">
        <v>2</v>
      </c>
      <c r="B273" s="4" t="s">
        <v>146</v>
      </c>
      <c r="C273" s="4" t="s">
        <v>507</v>
      </c>
      <c r="D273" s="0" t="s">
        <v>508</v>
      </c>
    </row>
    <row r="274" customFormat="false" ht="13.8" hidden="false" customHeight="false" outlineLevel="0" collapsed="false">
      <c r="A274" s="4" t="s">
        <v>2</v>
      </c>
      <c r="B274" s="4" t="s">
        <v>146</v>
      </c>
      <c r="C274" s="4" t="s">
        <v>510</v>
      </c>
      <c r="D274" s="0" t="s">
        <v>508</v>
      </c>
    </row>
    <row r="275" customFormat="false" ht="13.8" hidden="false" customHeight="false" outlineLevel="0" collapsed="false">
      <c r="A275" s="4" t="s">
        <v>2</v>
      </c>
      <c r="B275" s="4" t="s">
        <v>147</v>
      </c>
      <c r="C275" s="4" t="s">
        <v>507</v>
      </c>
      <c r="D275" s="0" t="s">
        <v>508</v>
      </c>
    </row>
    <row r="276" customFormat="false" ht="13.8" hidden="false" customHeight="false" outlineLevel="0" collapsed="false">
      <c r="A276" s="4" t="s">
        <v>2</v>
      </c>
      <c r="B276" s="4" t="s">
        <v>147</v>
      </c>
      <c r="C276" s="4" t="s">
        <v>510</v>
      </c>
      <c r="D276" s="0" t="s">
        <v>508</v>
      </c>
    </row>
    <row r="277" customFormat="false" ht="13.8" hidden="false" customHeight="false" outlineLevel="0" collapsed="false">
      <c r="A277" s="4" t="s">
        <v>2</v>
      </c>
      <c r="B277" s="4" t="s">
        <v>148</v>
      </c>
      <c r="C277" s="4" t="s">
        <v>507</v>
      </c>
      <c r="D277" s="0" t="s">
        <v>508</v>
      </c>
    </row>
    <row r="278" customFormat="false" ht="13.8" hidden="false" customHeight="false" outlineLevel="0" collapsed="false">
      <c r="A278" s="4" t="s">
        <v>2</v>
      </c>
      <c r="B278" s="4" t="s">
        <v>148</v>
      </c>
      <c r="C278" s="4" t="s">
        <v>510</v>
      </c>
      <c r="D278" s="0" t="s">
        <v>508</v>
      </c>
    </row>
    <row r="279" customFormat="false" ht="13.8" hidden="false" customHeight="false" outlineLevel="0" collapsed="false">
      <c r="A279" s="4" t="s">
        <v>2</v>
      </c>
      <c r="B279" s="4" t="s">
        <v>149</v>
      </c>
      <c r="C279" s="4" t="s">
        <v>507</v>
      </c>
      <c r="D279" s="0" t="s">
        <v>508</v>
      </c>
    </row>
    <row r="280" customFormat="false" ht="13.8" hidden="false" customHeight="false" outlineLevel="0" collapsed="false">
      <c r="A280" s="4" t="s">
        <v>2</v>
      </c>
      <c r="B280" s="4" t="s">
        <v>149</v>
      </c>
      <c r="C280" s="4" t="s">
        <v>510</v>
      </c>
      <c r="D280" s="0" t="s">
        <v>508</v>
      </c>
    </row>
    <row r="281" customFormat="false" ht="13.8" hidden="false" customHeight="false" outlineLevel="0" collapsed="false">
      <c r="A281" s="4" t="s">
        <v>2</v>
      </c>
      <c r="B281" s="4" t="s">
        <v>150</v>
      </c>
      <c r="C281" s="4" t="s">
        <v>507</v>
      </c>
      <c r="D281" s="0" t="s">
        <v>508</v>
      </c>
    </row>
    <row r="282" customFormat="false" ht="13.8" hidden="false" customHeight="false" outlineLevel="0" collapsed="false">
      <c r="A282" s="4" t="s">
        <v>2</v>
      </c>
      <c r="B282" s="4" t="s">
        <v>150</v>
      </c>
      <c r="C282" s="4" t="s">
        <v>510</v>
      </c>
      <c r="D282" s="0" t="s">
        <v>508</v>
      </c>
    </row>
    <row r="283" customFormat="false" ht="13.8" hidden="false" customHeight="false" outlineLevel="0" collapsed="false">
      <c r="A283" s="4" t="s">
        <v>2</v>
      </c>
      <c r="B283" s="4" t="s">
        <v>151</v>
      </c>
      <c r="C283" s="4" t="s">
        <v>507</v>
      </c>
      <c r="D283" s="0" t="s">
        <v>508</v>
      </c>
    </row>
    <row r="284" customFormat="false" ht="13.8" hidden="false" customHeight="false" outlineLevel="0" collapsed="false">
      <c r="A284" s="4" t="s">
        <v>2</v>
      </c>
      <c r="B284" s="4" t="s">
        <v>151</v>
      </c>
      <c r="C284" s="4" t="s">
        <v>510</v>
      </c>
      <c r="D284" s="0" t="s">
        <v>508</v>
      </c>
    </row>
    <row r="285" customFormat="false" ht="13.8" hidden="false" customHeight="false" outlineLevel="0" collapsed="false">
      <c r="A285" s="4" t="s">
        <v>2</v>
      </c>
      <c r="B285" s="4" t="s">
        <v>152</v>
      </c>
      <c r="C285" s="4" t="s">
        <v>507</v>
      </c>
      <c r="D285" s="0" t="s">
        <v>508</v>
      </c>
    </row>
    <row r="286" customFormat="false" ht="13.8" hidden="false" customHeight="false" outlineLevel="0" collapsed="false">
      <c r="A286" s="4" t="s">
        <v>2</v>
      </c>
      <c r="B286" s="4" t="s">
        <v>152</v>
      </c>
      <c r="C286" s="4" t="s">
        <v>510</v>
      </c>
      <c r="D286" s="0" t="s">
        <v>508</v>
      </c>
    </row>
    <row r="287" customFormat="false" ht="13.8" hidden="false" customHeight="false" outlineLevel="0" collapsed="false">
      <c r="A287" s="4" t="s">
        <v>2</v>
      </c>
      <c r="B287" s="4" t="s">
        <v>153</v>
      </c>
      <c r="C287" s="4" t="s">
        <v>507</v>
      </c>
      <c r="D287" s="0" t="s">
        <v>508</v>
      </c>
    </row>
    <row r="288" customFormat="false" ht="13.8" hidden="false" customHeight="false" outlineLevel="0" collapsed="false">
      <c r="A288" s="4" t="s">
        <v>2</v>
      </c>
      <c r="B288" s="4" t="s">
        <v>153</v>
      </c>
      <c r="C288" s="4" t="s">
        <v>510</v>
      </c>
      <c r="D288" s="0" t="s">
        <v>508</v>
      </c>
    </row>
    <row r="289" customFormat="false" ht="13.8" hidden="false" customHeight="false" outlineLevel="0" collapsed="false">
      <c r="A289" s="4" t="s">
        <v>2</v>
      </c>
      <c r="B289" s="4" t="s">
        <v>154</v>
      </c>
      <c r="C289" s="4" t="s">
        <v>507</v>
      </c>
      <c r="D289" s="0" t="s">
        <v>508</v>
      </c>
    </row>
    <row r="290" customFormat="false" ht="13.8" hidden="false" customHeight="false" outlineLevel="0" collapsed="false">
      <c r="A290" s="4" t="s">
        <v>2</v>
      </c>
      <c r="B290" s="4" t="s">
        <v>154</v>
      </c>
      <c r="C290" s="4" t="s">
        <v>510</v>
      </c>
      <c r="D290" s="0" t="s">
        <v>508</v>
      </c>
    </row>
    <row r="291" customFormat="false" ht="13.8" hidden="false" customHeight="false" outlineLevel="0" collapsed="false">
      <c r="A291" s="4" t="s">
        <v>2</v>
      </c>
      <c r="B291" s="4" t="s">
        <v>155</v>
      </c>
      <c r="C291" s="4" t="s">
        <v>507</v>
      </c>
      <c r="D291" s="0" t="s">
        <v>508</v>
      </c>
    </row>
    <row r="292" customFormat="false" ht="13.8" hidden="false" customHeight="false" outlineLevel="0" collapsed="false">
      <c r="A292" s="4" t="s">
        <v>2</v>
      </c>
      <c r="B292" s="4" t="s">
        <v>155</v>
      </c>
      <c r="C292" s="4" t="s">
        <v>510</v>
      </c>
      <c r="D292" s="0" t="s">
        <v>508</v>
      </c>
    </row>
    <row r="293" customFormat="false" ht="13.8" hidden="false" customHeight="false" outlineLevel="0" collapsed="false">
      <c r="A293" s="4" t="s">
        <v>2</v>
      </c>
      <c r="B293" s="4" t="s">
        <v>156</v>
      </c>
      <c r="C293" s="4" t="s">
        <v>507</v>
      </c>
      <c r="D293" s="0" t="s">
        <v>508</v>
      </c>
    </row>
    <row r="294" customFormat="false" ht="13.8" hidden="false" customHeight="false" outlineLevel="0" collapsed="false">
      <c r="A294" s="4" t="s">
        <v>2</v>
      </c>
      <c r="B294" s="4" t="s">
        <v>156</v>
      </c>
      <c r="C294" s="4" t="s">
        <v>510</v>
      </c>
      <c r="D294" s="0" t="s">
        <v>508</v>
      </c>
    </row>
    <row r="295" customFormat="false" ht="13.8" hidden="false" customHeight="false" outlineLevel="0" collapsed="false">
      <c r="A295" s="4" t="s">
        <v>2</v>
      </c>
      <c r="B295" s="4" t="s">
        <v>157</v>
      </c>
      <c r="C295" s="4" t="s">
        <v>507</v>
      </c>
      <c r="D295" s="0" t="s">
        <v>508</v>
      </c>
    </row>
    <row r="296" customFormat="false" ht="13.8" hidden="false" customHeight="false" outlineLevel="0" collapsed="false">
      <c r="A296" s="4" t="s">
        <v>2</v>
      </c>
      <c r="B296" s="4" t="s">
        <v>157</v>
      </c>
      <c r="C296" s="4" t="s">
        <v>510</v>
      </c>
      <c r="D296" s="0" t="s">
        <v>508</v>
      </c>
    </row>
    <row r="297" customFormat="false" ht="13.8" hidden="false" customHeight="false" outlineLevel="0" collapsed="false">
      <c r="A297" s="4" t="s">
        <v>2</v>
      </c>
      <c r="B297" s="4" t="s">
        <v>158</v>
      </c>
      <c r="C297" s="4" t="s">
        <v>507</v>
      </c>
      <c r="D297" s="0" t="s">
        <v>508</v>
      </c>
    </row>
    <row r="298" customFormat="false" ht="13.8" hidden="false" customHeight="false" outlineLevel="0" collapsed="false">
      <c r="A298" s="4" t="s">
        <v>2</v>
      </c>
      <c r="B298" s="4" t="s">
        <v>158</v>
      </c>
      <c r="C298" s="4" t="s">
        <v>510</v>
      </c>
      <c r="D298" s="0" t="s">
        <v>508</v>
      </c>
    </row>
    <row r="299" customFormat="false" ht="13.8" hidden="false" customHeight="false" outlineLevel="0" collapsed="false">
      <c r="A299" s="4" t="s">
        <v>2</v>
      </c>
      <c r="B299" s="4" t="s">
        <v>159</v>
      </c>
      <c r="C299" s="4" t="s">
        <v>507</v>
      </c>
      <c r="D299" s="0" t="s">
        <v>508</v>
      </c>
    </row>
    <row r="300" customFormat="false" ht="13.8" hidden="false" customHeight="false" outlineLevel="0" collapsed="false">
      <c r="A300" s="4" t="s">
        <v>2</v>
      </c>
      <c r="B300" s="4" t="s">
        <v>159</v>
      </c>
      <c r="C300" s="4" t="s">
        <v>510</v>
      </c>
      <c r="D300" s="0" t="s">
        <v>508</v>
      </c>
    </row>
    <row r="301" customFormat="false" ht="13.8" hidden="false" customHeight="false" outlineLevel="0" collapsed="false">
      <c r="A301" s="4" t="s">
        <v>2</v>
      </c>
      <c r="B301" s="4" t="s">
        <v>160</v>
      </c>
      <c r="C301" s="4" t="s">
        <v>507</v>
      </c>
      <c r="D301" s="0" t="s">
        <v>508</v>
      </c>
    </row>
    <row r="302" customFormat="false" ht="13.8" hidden="false" customHeight="false" outlineLevel="0" collapsed="false">
      <c r="A302" s="4" t="s">
        <v>2</v>
      </c>
      <c r="B302" s="4" t="s">
        <v>160</v>
      </c>
      <c r="C302" s="4" t="s">
        <v>510</v>
      </c>
      <c r="D302" s="0" t="s">
        <v>508</v>
      </c>
    </row>
    <row r="303" customFormat="false" ht="13.8" hidden="false" customHeight="false" outlineLevel="0" collapsed="false">
      <c r="A303" s="4" t="s">
        <v>2</v>
      </c>
      <c r="B303" s="4" t="s">
        <v>161</v>
      </c>
      <c r="C303" s="4" t="s">
        <v>507</v>
      </c>
      <c r="D303" s="0" t="s">
        <v>508</v>
      </c>
    </row>
    <row r="304" customFormat="false" ht="13.8" hidden="false" customHeight="false" outlineLevel="0" collapsed="false">
      <c r="A304" s="4" t="s">
        <v>2</v>
      </c>
      <c r="B304" s="4" t="s">
        <v>161</v>
      </c>
      <c r="C304" s="4" t="s">
        <v>510</v>
      </c>
      <c r="D304" s="0" t="s">
        <v>508</v>
      </c>
    </row>
    <row r="305" customFormat="false" ht="13.8" hidden="false" customHeight="false" outlineLevel="0" collapsed="false">
      <c r="A305" s="4" t="s">
        <v>2</v>
      </c>
      <c r="B305" s="4" t="s">
        <v>162</v>
      </c>
      <c r="C305" s="4" t="s">
        <v>507</v>
      </c>
      <c r="D305" s="0" t="s">
        <v>508</v>
      </c>
    </row>
    <row r="306" customFormat="false" ht="13.8" hidden="false" customHeight="false" outlineLevel="0" collapsed="false">
      <c r="A306" s="4" t="s">
        <v>2</v>
      </c>
      <c r="B306" s="4" t="s">
        <v>162</v>
      </c>
      <c r="C306" s="4" t="s">
        <v>510</v>
      </c>
      <c r="D306" s="0" t="s">
        <v>508</v>
      </c>
    </row>
    <row r="307" customFormat="false" ht="13.8" hidden="false" customHeight="false" outlineLevel="0" collapsed="false">
      <c r="A307" s="4" t="s">
        <v>2</v>
      </c>
      <c r="B307" s="4" t="s">
        <v>163</v>
      </c>
      <c r="C307" s="4" t="s">
        <v>507</v>
      </c>
      <c r="D307" s="0" t="s">
        <v>508</v>
      </c>
    </row>
    <row r="308" customFormat="false" ht="13.8" hidden="false" customHeight="false" outlineLevel="0" collapsed="false">
      <c r="A308" s="4" t="s">
        <v>2</v>
      </c>
      <c r="B308" s="4" t="s">
        <v>163</v>
      </c>
      <c r="C308" s="4" t="s">
        <v>510</v>
      </c>
      <c r="D308" s="0" t="s">
        <v>508</v>
      </c>
    </row>
    <row r="309" customFormat="false" ht="13.8" hidden="false" customHeight="false" outlineLevel="0" collapsed="false">
      <c r="A309" s="4" t="s">
        <v>2</v>
      </c>
      <c r="B309" s="4" t="s">
        <v>164</v>
      </c>
      <c r="C309" s="4" t="s">
        <v>507</v>
      </c>
      <c r="D309" s="0" t="s">
        <v>508</v>
      </c>
    </row>
    <row r="310" customFormat="false" ht="13.8" hidden="false" customHeight="false" outlineLevel="0" collapsed="false">
      <c r="A310" s="4" t="s">
        <v>2</v>
      </c>
      <c r="B310" s="4" t="s">
        <v>164</v>
      </c>
      <c r="C310" s="4" t="s">
        <v>510</v>
      </c>
      <c r="D310" s="0" t="s">
        <v>508</v>
      </c>
    </row>
    <row r="311" customFormat="false" ht="13.8" hidden="false" customHeight="false" outlineLevel="0" collapsed="false">
      <c r="A311" s="4" t="s">
        <v>2</v>
      </c>
      <c r="B311" s="4" t="s">
        <v>165</v>
      </c>
      <c r="C311" s="4" t="s">
        <v>507</v>
      </c>
      <c r="D311" s="0" t="s">
        <v>508</v>
      </c>
    </row>
    <row r="312" customFormat="false" ht="13.8" hidden="false" customHeight="false" outlineLevel="0" collapsed="false">
      <c r="A312" s="4" t="s">
        <v>2</v>
      </c>
      <c r="B312" s="4" t="s">
        <v>165</v>
      </c>
      <c r="C312" s="4" t="s">
        <v>510</v>
      </c>
      <c r="D312" s="0" t="s">
        <v>508</v>
      </c>
    </row>
    <row r="313" customFormat="false" ht="13.8" hidden="false" customHeight="false" outlineLevel="0" collapsed="false">
      <c r="A313" s="4" t="s">
        <v>2</v>
      </c>
      <c r="B313" s="4" t="s">
        <v>166</v>
      </c>
      <c r="C313" s="4" t="s">
        <v>507</v>
      </c>
      <c r="D313" s="0" t="s">
        <v>508</v>
      </c>
    </row>
    <row r="314" customFormat="false" ht="13.8" hidden="false" customHeight="false" outlineLevel="0" collapsed="false">
      <c r="A314" s="4" t="s">
        <v>2</v>
      </c>
      <c r="B314" s="4" t="s">
        <v>166</v>
      </c>
      <c r="C314" s="4" t="s">
        <v>510</v>
      </c>
      <c r="D314" s="0" t="s">
        <v>508</v>
      </c>
    </row>
    <row r="315" customFormat="false" ht="13.8" hidden="false" customHeight="false" outlineLevel="0" collapsed="false">
      <c r="A315" s="4" t="s">
        <v>2</v>
      </c>
      <c r="B315" s="4" t="s">
        <v>167</v>
      </c>
      <c r="C315" s="4" t="s">
        <v>507</v>
      </c>
      <c r="D315" s="0" t="s">
        <v>508</v>
      </c>
    </row>
    <row r="316" customFormat="false" ht="13.8" hidden="false" customHeight="false" outlineLevel="0" collapsed="false">
      <c r="A316" s="4" t="s">
        <v>2</v>
      </c>
      <c r="B316" s="4" t="s">
        <v>167</v>
      </c>
      <c r="C316" s="4" t="s">
        <v>510</v>
      </c>
      <c r="D316" s="0" t="s">
        <v>508</v>
      </c>
    </row>
    <row r="317" customFormat="false" ht="13.8" hidden="false" customHeight="false" outlineLevel="0" collapsed="false">
      <c r="A317" s="4" t="s">
        <v>2</v>
      </c>
      <c r="B317" s="4" t="s">
        <v>168</v>
      </c>
      <c r="C317" s="4" t="s">
        <v>507</v>
      </c>
      <c r="D317" s="0" t="s">
        <v>508</v>
      </c>
    </row>
    <row r="318" customFormat="false" ht="13.8" hidden="false" customHeight="false" outlineLevel="0" collapsed="false">
      <c r="A318" s="4" t="s">
        <v>2</v>
      </c>
      <c r="B318" s="4" t="s">
        <v>168</v>
      </c>
      <c r="C318" s="4" t="s">
        <v>510</v>
      </c>
      <c r="D318" s="0" t="s">
        <v>508</v>
      </c>
    </row>
    <row r="319" customFormat="false" ht="13.8" hidden="false" customHeight="false" outlineLevel="0" collapsed="false">
      <c r="A319" s="4" t="s">
        <v>2</v>
      </c>
      <c r="B319" s="4" t="s">
        <v>169</v>
      </c>
      <c r="C319" s="4" t="s">
        <v>507</v>
      </c>
      <c r="D319" s="0" t="s">
        <v>508</v>
      </c>
    </row>
    <row r="320" customFormat="false" ht="13.8" hidden="false" customHeight="false" outlineLevel="0" collapsed="false">
      <c r="A320" s="4" t="s">
        <v>2</v>
      </c>
      <c r="B320" s="4" t="s">
        <v>169</v>
      </c>
      <c r="C320" s="4" t="s">
        <v>510</v>
      </c>
      <c r="D320" s="0" t="s">
        <v>508</v>
      </c>
    </row>
    <row r="321" customFormat="false" ht="13.8" hidden="false" customHeight="false" outlineLevel="0" collapsed="false">
      <c r="A321" s="4" t="s">
        <v>2</v>
      </c>
      <c r="B321" s="4" t="s">
        <v>170</v>
      </c>
      <c r="C321" s="4" t="s">
        <v>507</v>
      </c>
      <c r="D321" s="0" t="s">
        <v>508</v>
      </c>
    </row>
    <row r="322" customFormat="false" ht="13.8" hidden="false" customHeight="false" outlineLevel="0" collapsed="false">
      <c r="A322" s="4" t="s">
        <v>2</v>
      </c>
      <c r="B322" s="4" t="s">
        <v>170</v>
      </c>
      <c r="C322" s="4" t="s">
        <v>510</v>
      </c>
      <c r="D322" s="0" t="s">
        <v>508</v>
      </c>
    </row>
    <row r="323" customFormat="false" ht="13.8" hidden="false" customHeight="false" outlineLevel="0" collapsed="false">
      <c r="A323" s="4" t="s">
        <v>2</v>
      </c>
      <c r="B323" s="4" t="s">
        <v>171</v>
      </c>
      <c r="C323" s="4" t="s">
        <v>507</v>
      </c>
      <c r="D323" s="0" t="s">
        <v>508</v>
      </c>
    </row>
    <row r="324" customFormat="false" ht="13.8" hidden="false" customHeight="false" outlineLevel="0" collapsed="false">
      <c r="A324" s="4" t="s">
        <v>2</v>
      </c>
      <c r="B324" s="4" t="s">
        <v>171</v>
      </c>
      <c r="C324" s="4" t="s">
        <v>510</v>
      </c>
      <c r="D324" s="0" t="s">
        <v>508</v>
      </c>
    </row>
    <row r="325" customFormat="false" ht="13.8" hidden="false" customHeight="false" outlineLevel="0" collapsed="false">
      <c r="A325" s="4" t="s">
        <v>2</v>
      </c>
      <c r="B325" s="4" t="s">
        <v>172</v>
      </c>
      <c r="C325" s="4" t="s">
        <v>507</v>
      </c>
      <c r="D325" s="0" t="s">
        <v>508</v>
      </c>
    </row>
    <row r="326" customFormat="false" ht="13.8" hidden="false" customHeight="false" outlineLevel="0" collapsed="false">
      <c r="A326" s="4" t="s">
        <v>2</v>
      </c>
      <c r="B326" s="4" t="s">
        <v>172</v>
      </c>
      <c r="C326" s="4" t="s">
        <v>510</v>
      </c>
      <c r="D326" s="0" t="s">
        <v>508</v>
      </c>
    </row>
    <row r="327" customFormat="false" ht="13.8" hidden="false" customHeight="false" outlineLevel="0" collapsed="false">
      <c r="A327" s="4" t="s">
        <v>2</v>
      </c>
      <c r="B327" s="4" t="s">
        <v>173</v>
      </c>
      <c r="C327" s="4" t="s">
        <v>507</v>
      </c>
      <c r="D327" s="0" t="s">
        <v>508</v>
      </c>
    </row>
    <row r="328" customFormat="false" ht="13.8" hidden="false" customHeight="false" outlineLevel="0" collapsed="false">
      <c r="A328" s="4" t="s">
        <v>2</v>
      </c>
      <c r="B328" s="4" t="s">
        <v>173</v>
      </c>
      <c r="C328" s="4" t="s">
        <v>510</v>
      </c>
      <c r="D328" s="0" t="s">
        <v>508</v>
      </c>
    </row>
    <row r="329" customFormat="false" ht="13.8" hidden="false" customHeight="false" outlineLevel="0" collapsed="false">
      <c r="A329" s="4" t="s">
        <v>2</v>
      </c>
      <c r="B329" s="4" t="s">
        <v>174</v>
      </c>
      <c r="C329" s="4" t="s">
        <v>507</v>
      </c>
      <c r="D329" s="0" t="s">
        <v>508</v>
      </c>
    </row>
    <row r="330" customFormat="false" ht="13.8" hidden="false" customHeight="false" outlineLevel="0" collapsed="false">
      <c r="A330" s="4" t="s">
        <v>2</v>
      </c>
      <c r="B330" s="4" t="s">
        <v>174</v>
      </c>
      <c r="C330" s="4" t="s">
        <v>510</v>
      </c>
      <c r="D330" s="0" t="s">
        <v>508</v>
      </c>
    </row>
    <row r="331" customFormat="false" ht="13.8" hidden="false" customHeight="false" outlineLevel="0" collapsed="false">
      <c r="A331" s="4" t="s">
        <v>2</v>
      </c>
      <c r="B331" s="4" t="s">
        <v>175</v>
      </c>
      <c r="C331" s="4" t="s">
        <v>507</v>
      </c>
      <c r="D331" s="0" t="s">
        <v>508</v>
      </c>
    </row>
    <row r="332" customFormat="false" ht="13.8" hidden="false" customHeight="false" outlineLevel="0" collapsed="false">
      <c r="A332" s="4" t="s">
        <v>2</v>
      </c>
      <c r="B332" s="4" t="s">
        <v>175</v>
      </c>
      <c r="C332" s="4" t="s">
        <v>510</v>
      </c>
      <c r="D332" s="0" t="s">
        <v>508</v>
      </c>
    </row>
    <row r="333" customFormat="false" ht="13.8" hidden="false" customHeight="false" outlineLevel="0" collapsed="false">
      <c r="A333" s="4" t="s">
        <v>2</v>
      </c>
      <c r="B333" s="4" t="s">
        <v>176</v>
      </c>
      <c r="C333" s="4" t="s">
        <v>507</v>
      </c>
      <c r="D333" s="0" t="s">
        <v>508</v>
      </c>
    </row>
    <row r="334" customFormat="false" ht="13.8" hidden="false" customHeight="false" outlineLevel="0" collapsed="false">
      <c r="A334" s="4" t="s">
        <v>2</v>
      </c>
      <c r="B334" s="4" t="s">
        <v>176</v>
      </c>
      <c r="C334" s="4" t="s">
        <v>510</v>
      </c>
      <c r="D334" s="0" t="s">
        <v>508</v>
      </c>
    </row>
    <row r="335" customFormat="false" ht="13.8" hidden="false" customHeight="false" outlineLevel="0" collapsed="false">
      <c r="A335" s="4" t="s">
        <v>2</v>
      </c>
      <c r="B335" s="4" t="s">
        <v>177</v>
      </c>
      <c r="C335" s="4" t="s">
        <v>507</v>
      </c>
      <c r="D335" s="0" t="s">
        <v>508</v>
      </c>
    </row>
    <row r="336" customFormat="false" ht="13.8" hidden="false" customHeight="false" outlineLevel="0" collapsed="false">
      <c r="A336" s="4" t="s">
        <v>2</v>
      </c>
      <c r="B336" s="4" t="s">
        <v>177</v>
      </c>
      <c r="C336" s="4" t="s">
        <v>510</v>
      </c>
      <c r="D336" s="0" t="s">
        <v>508</v>
      </c>
    </row>
    <row r="337" customFormat="false" ht="13.8" hidden="false" customHeight="false" outlineLevel="0" collapsed="false">
      <c r="A337" s="4" t="s">
        <v>2</v>
      </c>
      <c r="B337" s="4" t="s">
        <v>178</v>
      </c>
      <c r="C337" s="4" t="s">
        <v>507</v>
      </c>
      <c r="D337" s="0" t="s">
        <v>509</v>
      </c>
    </row>
    <row r="338" customFormat="false" ht="13.8" hidden="false" customHeight="false" outlineLevel="0" collapsed="false">
      <c r="A338" s="4" t="s">
        <v>2</v>
      </c>
      <c r="B338" s="4" t="s">
        <v>178</v>
      </c>
      <c r="C338" s="4" t="s">
        <v>510</v>
      </c>
      <c r="D338" s="0" t="s">
        <v>509</v>
      </c>
    </row>
    <row r="339" customFormat="false" ht="13.8" hidden="false" customHeight="false" outlineLevel="0" collapsed="false">
      <c r="A339" s="4" t="s">
        <v>2</v>
      </c>
      <c r="B339" s="4" t="s">
        <v>179</v>
      </c>
      <c r="C339" s="4" t="s">
        <v>507</v>
      </c>
      <c r="D339" s="0" t="s">
        <v>508</v>
      </c>
    </row>
    <row r="340" customFormat="false" ht="13.8" hidden="false" customHeight="false" outlineLevel="0" collapsed="false">
      <c r="A340" s="4" t="s">
        <v>2</v>
      </c>
      <c r="B340" s="4" t="s">
        <v>179</v>
      </c>
      <c r="C340" s="4" t="s">
        <v>510</v>
      </c>
      <c r="D340" s="0" t="s">
        <v>508</v>
      </c>
    </row>
    <row r="341" customFormat="false" ht="13.8" hidden="false" customHeight="false" outlineLevel="0" collapsed="false">
      <c r="A341" s="4" t="s">
        <v>2</v>
      </c>
      <c r="B341" s="4" t="s">
        <v>180</v>
      </c>
      <c r="C341" s="4" t="s">
        <v>507</v>
      </c>
      <c r="D341" s="0" t="s">
        <v>508</v>
      </c>
    </row>
    <row r="342" customFormat="false" ht="13.8" hidden="false" customHeight="false" outlineLevel="0" collapsed="false">
      <c r="A342" s="4" t="s">
        <v>2</v>
      </c>
      <c r="B342" s="4" t="s">
        <v>180</v>
      </c>
      <c r="C342" s="4" t="s">
        <v>510</v>
      </c>
      <c r="D342" s="0" t="s">
        <v>508</v>
      </c>
    </row>
    <row r="343" customFormat="false" ht="13.8" hidden="false" customHeight="false" outlineLevel="0" collapsed="false">
      <c r="A343" s="4" t="s">
        <v>2</v>
      </c>
      <c r="B343" s="4" t="s">
        <v>181</v>
      </c>
      <c r="C343" s="4" t="s">
        <v>507</v>
      </c>
      <c r="D343" s="0" t="s">
        <v>508</v>
      </c>
    </row>
    <row r="344" customFormat="false" ht="13.8" hidden="false" customHeight="false" outlineLevel="0" collapsed="false">
      <c r="A344" s="4" t="s">
        <v>2</v>
      </c>
      <c r="B344" s="4" t="s">
        <v>181</v>
      </c>
      <c r="C344" s="4" t="s">
        <v>510</v>
      </c>
      <c r="D344" s="0" t="s">
        <v>508</v>
      </c>
    </row>
    <row r="345" customFormat="false" ht="13.8" hidden="false" customHeight="false" outlineLevel="0" collapsed="false">
      <c r="A345" s="4" t="s">
        <v>2</v>
      </c>
      <c r="B345" s="4" t="s">
        <v>182</v>
      </c>
      <c r="C345" s="4" t="s">
        <v>507</v>
      </c>
      <c r="D345" s="0" t="s">
        <v>508</v>
      </c>
    </row>
    <row r="346" customFormat="false" ht="13.8" hidden="false" customHeight="false" outlineLevel="0" collapsed="false">
      <c r="A346" s="4" t="s">
        <v>2</v>
      </c>
      <c r="B346" s="4" t="s">
        <v>182</v>
      </c>
      <c r="C346" s="4" t="s">
        <v>510</v>
      </c>
      <c r="D346" s="0" t="s">
        <v>508</v>
      </c>
    </row>
    <row r="347" customFormat="false" ht="13.8" hidden="false" customHeight="false" outlineLevel="0" collapsed="false">
      <c r="A347" s="4" t="s">
        <v>2</v>
      </c>
      <c r="B347" s="4" t="s">
        <v>183</v>
      </c>
      <c r="C347" s="4" t="s">
        <v>507</v>
      </c>
      <c r="D347" s="0" t="s">
        <v>508</v>
      </c>
    </row>
    <row r="348" customFormat="false" ht="13.8" hidden="false" customHeight="false" outlineLevel="0" collapsed="false">
      <c r="A348" s="4" t="s">
        <v>2</v>
      </c>
      <c r="B348" s="4" t="s">
        <v>183</v>
      </c>
      <c r="C348" s="4" t="s">
        <v>510</v>
      </c>
      <c r="D348" s="0" t="s">
        <v>508</v>
      </c>
    </row>
    <row r="349" customFormat="false" ht="13.8" hidden="false" customHeight="false" outlineLevel="0" collapsed="false">
      <c r="A349" s="4" t="s">
        <v>2</v>
      </c>
      <c r="B349" s="4" t="s">
        <v>184</v>
      </c>
      <c r="C349" s="4" t="s">
        <v>507</v>
      </c>
      <c r="D349" s="0" t="s">
        <v>509</v>
      </c>
    </row>
    <row r="350" customFormat="false" ht="13.8" hidden="false" customHeight="false" outlineLevel="0" collapsed="false">
      <c r="A350" s="4" t="s">
        <v>2</v>
      </c>
      <c r="B350" s="4" t="s">
        <v>184</v>
      </c>
      <c r="C350" s="4" t="s">
        <v>510</v>
      </c>
      <c r="D350" s="0" t="s">
        <v>509</v>
      </c>
    </row>
    <row r="351" customFormat="false" ht="13.8" hidden="false" customHeight="false" outlineLevel="0" collapsed="false">
      <c r="A351" s="4" t="s">
        <v>2</v>
      </c>
      <c r="B351" s="4" t="s">
        <v>185</v>
      </c>
      <c r="C351" s="4" t="s">
        <v>507</v>
      </c>
      <c r="D351" s="0" t="s">
        <v>508</v>
      </c>
    </row>
    <row r="352" customFormat="false" ht="13.8" hidden="false" customHeight="false" outlineLevel="0" collapsed="false">
      <c r="A352" s="4" t="s">
        <v>2</v>
      </c>
      <c r="B352" s="4" t="s">
        <v>185</v>
      </c>
      <c r="C352" s="4" t="s">
        <v>510</v>
      </c>
      <c r="D352" s="0" t="s">
        <v>508</v>
      </c>
    </row>
    <row r="353" customFormat="false" ht="13.8" hidden="false" customHeight="false" outlineLevel="0" collapsed="false">
      <c r="A353" s="4" t="s">
        <v>2</v>
      </c>
      <c r="B353" s="4" t="s">
        <v>186</v>
      </c>
      <c r="C353" s="4" t="s">
        <v>507</v>
      </c>
      <c r="D353" s="0" t="s">
        <v>508</v>
      </c>
    </row>
    <row r="354" customFormat="false" ht="13.8" hidden="false" customHeight="false" outlineLevel="0" collapsed="false">
      <c r="A354" s="4" t="s">
        <v>2</v>
      </c>
      <c r="B354" s="4" t="s">
        <v>186</v>
      </c>
      <c r="C354" s="4" t="s">
        <v>510</v>
      </c>
      <c r="D354" s="0" t="s">
        <v>508</v>
      </c>
    </row>
    <row r="355" customFormat="false" ht="13.8" hidden="false" customHeight="false" outlineLevel="0" collapsed="false">
      <c r="A355" s="4" t="s">
        <v>2</v>
      </c>
      <c r="B355" s="4" t="s">
        <v>187</v>
      </c>
      <c r="C355" s="4" t="s">
        <v>507</v>
      </c>
      <c r="D355" s="0" t="s">
        <v>508</v>
      </c>
    </row>
    <row r="356" customFormat="false" ht="13.8" hidden="false" customHeight="false" outlineLevel="0" collapsed="false">
      <c r="A356" s="4" t="s">
        <v>2</v>
      </c>
      <c r="B356" s="4" t="s">
        <v>187</v>
      </c>
      <c r="C356" s="4" t="s">
        <v>510</v>
      </c>
      <c r="D356" s="0" t="s">
        <v>508</v>
      </c>
    </row>
    <row r="357" customFormat="false" ht="13.8" hidden="false" customHeight="false" outlineLevel="0" collapsed="false">
      <c r="A357" s="4" t="s">
        <v>2</v>
      </c>
      <c r="B357" s="4" t="s">
        <v>188</v>
      </c>
      <c r="C357" s="4" t="s">
        <v>507</v>
      </c>
      <c r="D357" s="0" t="s">
        <v>508</v>
      </c>
    </row>
    <row r="358" customFormat="false" ht="13.8" hidden="false" customHeight="false" outlineLevel="0" collapsed="false">
      <c r="A358" s="4" t="s">
        <v>2</v>
      </c>
      <c r="B358" s="4" t="s">
        <v>188</v>
      </c>
      <c r="C358" s="4" t="s">
        <v>510</v>
      </c>
      <c r="D358" s="0" t="s">
        <v>508</v>
      </c>
    </row>
    <row r="359" customFormat="false" ht="13.8" hidden="false" customHeight="false" outlineLevel="0" collapsed="false">
      <c r="A359" s="4" t="s">
        <v>189</v>
      </c>
      <c r="B359" s="4" t="s">
        <v>190</v>
      </c>
      <c r="C359" s="4" t="s">
        <v>507</v>
      </c>
      <c r="D359" s="0" t="s">
        <v>511</v>
      </c>
    </row>
    <row r="360" customFormat="false" ht="13.8" hidden="false" customHeight="false" outlineLevel="0" collapsed="false">
      <c r="A360" s="4" t="s">
        <v>189</v>
      </c>
      <c r="B360" s="4" t="s">
        <v>190</v>
      </c>
      <c r="C360" s="4" t="s">
        <v>510</v>
      </c>
      <c r="D360" s="0" t="s">
        <v>511</v>
      </c>
    </row>
    <row r="361" customFormat="false" ht="13.8" hidden="false" customHeight="false" outlineLevel="0" collapsed="false">
      <c r="A361" s="4" t="s">
        <v>189</v>
      </c>
      <c r="B361" s="4" t="s">
        <v>191</v>
      </c>
      <c r="C361" s="4" t="s">
        <v>507</v>
      </c>
      <c r="D361" s="0" t="s">
        <v>511</v>
      </c>
    </row>
    <row r="362" customFormat="false" ht="13.8" hidden="false" customHeight="false" outlineLevel="0" collapsed="false">
      <c r="A362" s="4" t="s">
        <v>189</v>
      </c>
      <c r="B362" s="4" t="s">
        <v>191</v>
      </c>
      <c r="C362" s="4" t="s">
        <v>510</v>
      </c>
      <c r="D362" s="0" t="s">
        <v>511</v>
      </c>
    </row>
    <row r="363" customFormat="false" ht="13.8" hidden="false" customHeight="false" outlineLevel="0" collapsed="false">
      <c r="A363" s="4" t="s">
        <v>189</v>
      </c>
      <c r="B363" s="4" t="s">
        <v>192</v>
      </c>
      <c r="C363" s="4" t="s">
        <v>507</v>
      </c>
      <c r="D363" s="0" t="s">
        <v>511</v>
      </c>
    </row>
    <row r="364" customFormat="false" ht="13.8" hidden="false" customHeight="false" outlineLevel="0" collapsed="false">
      <c r="A364" s="4" t="s">
        <v>189</v>
      </c>
      <c r="B364" s="4" t="s">
        <v>192</v>
      </c>
      <c r="C364" s="4" t="s">
        <v>510</v>
      </c>
      <c r="D364" s="0" t="s">
        <v>511</v>
      </c>
    </row>
    <row r="365" customFormat="false" ht="13.8" hidden="false" customHeight="false" outlineLevel="0" collapsed="false">
      <c r="A365" s="4" t="s">
        <v>189</v>
      </c>
      <c r="B365" s="4" t="s">
        <v>193</v>
      </c>
      <c r="C365" s="4" t="s">
        <v>507</v>
      </c>
      <c r="D365" s="0" t="s">
        <v>511</v>
      </c>
    </row>
    <row r="366" customFormat="false" ht="13.8" hidden="false" customHeight="false" outlineLevel="0" collapsed="false">
      <c r="A366" s="4" t="s">
        <v>189</v>
      </c>
      <c r="B366" s="4" t="s">
        <v>193</v>
      </c>
      <c r="C366" s="4" t="s">
        <v>510</v>
      </c>
      <c r="D366" s="0" t="s">
        <v>511</v>
      </c>
    </row>
    <row r="367" customFormat="false" ht="13.8" hidden="false" customHeight="false" outlineLevel="0" collapsed="false">
      <c r="A367" s="4" t="s">
        <v>189</v>
      </c>
      <c r="B367" s="4" t="s">
        <v>194</v>
      </c>
      <c r="C367" s="4" t="s">
        <v>507</v>
      </c>
      <c r="D367" s="0" t="s">
        <v>511</v>
      </c>
    </row>
    <row r="368" customFormat="false" ht="13.8" hidden="false" customHeight="false" outlineLevel="0" collapsed="false">
      <c r="A368" s="4" t="s">
        <v>189</v>
      </c>
      <c r="B368" s="4" t="s">
        <v>194</v>
      </c>
      <c r="C368" s="4" t="s">
        <v>510</v>
      </c>
      <c r="D368" s="0" t="s">
        <v>511</v>
      </c>
    </row>
    <row r="369" customFormat="false" ht="13.8" hidden="false" customHeight="false" outlineLevel="0" collapsed="false">
      <c r="A369" s="4" t="s">
        <v>189</v>
      </c>
      <c r="B369" s="4" t="s">
        <v>195</v>
      </c>
      <c r="C369" s="4" t="s">
        <v>507</v>
      </c>
      <c r="D369" s="0" t="s">
        <v>511</v>
      </c>
    </row>
    <row r="370" customFormat="false" ht="13.8" hidden="false" customHeight="false" outlineLevel="0" collapsed="false">
      <c r="A370" s="4" t="s">
        <v>189</v>
      </c>
      <c r="B370" s="4" t="s">
        <v>195</v>
      </c>
      <c r="C370" s="4" t="s">
        <v>510</v>
      </c>
      <c r="D370" s="0" t="s">
        <v>511</v>
      </c>
    </row>
    <row r="371" customFormat="false" ht="13.8" hidden="false" customHeight="false" outlineLevel="0" collapsed="false">
      <c r="A371" s="4" t="s">
        <v>196</v>
      </c>
      <c r="B371" s="4" t="s">
        <v>197</v>
      </c>
      <c r="C371" s="4" t="s">
        <v>507</v>
      </c>
      <c r="D371" s="0" t="s">
        <v>508</v>
      </c>
    </row>
    <row r="372" customFormat="false" ht="13.8" hidden="false" customHeight="false" outlineLevel="0" collapsed="false">
      <c r="A372" s="4" t="s">
        <v>196</v>
      </c>
      <c r="B372" s="4" t="s">
        <v>197</v>
      </c>
      <c r="C372" s="4" t="s">
        <v>510</v>
      </c>
      <c r="D372" s="0" t="s">
        <v>508</v>
      </c>
    </row>
    <row r="373" customFormat="false" ht="13.8" hidden="false" customHeight="false" outlineLevel="0" collapsed="false">
      <c r="A373" s="4" t="s">
        <v>196</v>
      </c>
      <c r="B373" s="4" t="s">
        <v>198</v>
      </c>
      <c r="C373" s="4" t="s">
        <v>507</v>
      </c>
      <c r="D373" s="0" t="s">
        <v>508</v>
      </c>
    </row>
    <row r="374" customFormat="false" ht="13.8" hidden="false" customHeight="false" outlineLevel="0" collapsed="false">
      <c r="A374" s="4" t="s">
        <v>196</v>
      </c>
      <c r="B374" s="4" t="s">
        <v>198</v>
      </c>
      <c r="C374" s="4" t="s">
        <v>510</v>
      </c>
      <c r="D374" s="0" t="s">
        <v>508</v>
      </c>
    </row>
    <row r="375" customFormat="false" ht="13.8" hidden="false" customHeight="false" outlineLevel="0" collapsed="false">
      <c r="A375" s="4" t="s">
        <v>196</v>
      </c>
      <c r="B375" s="4" t="s">
        <v>199</v>
      </c>
      <c r="C375" s="4" t="s">
        <v>507</v>
      </c>
      <c r="D375" s="0" t="s">
        <v>508</v>
      </c>
    </row>
    <row r="376" customFormat="false" ht="13.8" hidden="false" customHeight="false" outlineLevel="0" collapsed="false">
      <c r="A376" s="4" t="s">
        <v>196</v>
      </c>
      <c r="B376" s="4" t="s">
        <v>199</v>
      </c>
      <c r="C376" s="4" t="s">
        <v>510</v>
      </c>
      <c r="D376" s="0" t="s">
        <v>508</v>
      </c>
    </row>
    <row r="377" customFormat="false" ht="13.8" hidden="false" customHeight="false" outlineLevel="0" collapsed="false">
      <c r="A377" s="4" t="s">
        <v>196</v>
      </c>
      <c r="B377" s="4" t="s">
        <v>200</v>
      </c>
      <c r="C377" s="4" t="s">
        <v>507</v>
      </c>
      <c r="D377" s="0" t="s">
        <v>508</v>
      </c>
    </row>
    <row r="378" customFormat="false" ht="13.8" hidden="false" customHeight="false" outlineLevel="0" collapsed="false">
      <c r="A378" s="4" t="s">
        <v>196</v>
      </c>
      <c r="B378" s="4" t="s">
        <v>200</v>
      </c>
      <c r="C378" s="4" t="s">
        <v>510</v>
      </c>
      <c r="D378" s="0" t="s">
        <v>508</v>
      </c>
    </row>
    <row r="379" customFormat="false" ht="13.8" hidden="false" customHeight="false" outlineLevel="0" collapsed="false">
      <c r="A379" s="4" t="s">
        <v>196</v>
      </c>
      <c r="B379" s="4" t="s">
        <v>201</v>
      </c>
      <c r="C379" s="4" t="s">
        <v>507</v>
      </c>
      <c r="D379" s="0" t="s">
        <v>508</v>
      </c>
    </row>
    <row r="380" customFormat="false" ht="13.8" hidden="false" customHeight="false" outlineLevel="0" collapsed="false">
      <c r="A380" s="4" t="s">
        <v>196</v>
      </c>
      <c r="B380" s="4" t="s">
        <v>201</v>
      </c>
      <c r="C380" s="4" t="s">
        <v>510</v>
      </c>
      <c r="D380" s="0" t="s">
        <v>508</v>
      </c>
    </row>
    <row r="381" customFormat="false" ht="13.8" hidden="false" customHeight="false" outlineLevel="0" collapsed="false">
      <c r="A381" s="4" t="s">
        <v>196</v>
      </c>
      <c r="B381" s="4" t="s">
        <v>202</v>
      </c>
      <c r="C381" s="4" t="s">
        <v>507</v>
      </c>
      <c r="D381" s="0" t="s">
        <v>508</v>
      </c>
    </row>
    <row r="382" customFormat="false" ht="13.8" hidden="false" customHeight="false" outlineLevel="0" collapsed="false">
      <c r="A382" s="4" t="s">
        <v>196</v>
      </c>
      <c r="B382" s="4" t="s">
        <v>202</v>
      </c>
      <c r="C382" s="4" t="s">
        <v>510</v>
      </c>
      <c r="D382" s="0" t="s">
        <v>508</v>
      </c>
    </row>
    <row r="383" customFormat="false" ht="13.8" hidden="false" customHeight="false" outlineLevel="0" collapsed="false">
      <c r="A383" s="4" t="s">
        <v>196</v>
      </c>
      <c r="B383" s="4" t="s">
        <v>203</v>
      </c>
      <c r="C383" s="4" t="s">
        <v>507</v>
      </c>
      <c r="D383" s="0" t="s">
        <v>508</v>
      </c>
    </row>
    <row r="384" customFormat="false" ht="13.8" hidden="false" customHeight="false" outlineLevel="0" collapsed="false">
      <c r="A384" s="4" t="s">
        <v>196</v>
      </c>
      <c r="B384" s="4" t="s">
        <v>203</v>
      </c>
      <c r="C384" s="4" t="s">
        <v>510</v>
      </c>
      <c r="D384" s="0" t="s">
        <v>508</v>
      </c>
    </row>
    <row r="385" customFormat="false" ht="13.8" hidden="false" customHeight="false" outlineLevel="0" collapsed="false">
      <c r="A385" s="4" t="s">
        <v>196</v>
      </c>
      <c r="B385" s="4" t="s">
        <v>204</v>
      </c>
      <c r="C385" s="4" t="s">
        <v>507</v>
      </c>
      <c r="D385" s="0" t="s">
        <v>508</v>
      </c>
    </row>
    <row r="386" customFormat="false" ht="13.8" hidden="false" customHeight="false" outlineLevel="0" collapsed="false">
      <c r="A386" s="4" t="s">
        <v>196</v>
      </c>
      <c r="B386" s="4" t="s">
        <v>204</v>
      </c>
      <c r="C386" s="4" t="s">
        <v>510</v>
      </c>
      <c r="D386" s="0" t="s">
        <v>508</v>
      </c>
    </row>
    <row r="387" customFormat="false" ht="13.8" hidden="false" customHeight="false" outlineLevel="0" collapsed="false">
      <c r="A387" s="4" t="s">
        <v>196</v>
      </c>
      <c r="B387" s="4" t="s">
        <v>205</v>
      </c>
      <c r="C387" s="4" t="s">
        <v>507</v>
      </c>
      <c r="D387" s="0" t="s">
        <v>508</v>
      </c>
    </row>
    <row r="388" customFormat="false" ht="13.8" hidden="false" customHeight="false" outlineLevel="0" collapsed="false">
      <c r="A388" s="4" t="s">
        <v>196</v>
      </c>
      <c r="B388" s="4" t="s">
        <v>205</v>
      </c>
      <c r="C388" s="4" t="s">
        <v>510</v>
      </c>
      <c r="D388" s="0" t="s">
        <v>508</v>
      </c>
    </row>
    <row r="389" customFormat="false" ht="13.8" hidden="false" customHeight="false" outlineLevel="0" collapsed="false">
      <c r="A389" s="4" t="s">
        <v>196</v>
      </c>
      <c r="B389" s="4" t="s">
        <v>206</v>
      </c>
      <c r="C389" s="4" t="s">
        <v>507</v>
      </c>
      <c r="D389" s="0" t="s">
        <v>508</v>
      </c>
    </row>
    <row r="390" customFormat="false" ht="13.8" hidden="false" customHeight="false" outlineLevel="0" collapsed="false">
      <c r="A390" s="4" t="s">
        <v>196</v>
      </c>
      <c r="B390" s="4" t="s">
        <v>206</v>
      </c>
      <c r="C390" s="4" t="s">
        <v>510</v>
      </c>
      <c r="D390" s="0" t="s">
        <v>508</v>
      </c>
    </row>
    <row r="391" customFormat="false" ht="13.8" hidden="false" customHeight="false" outlineLevel="0" collapsed="false">
      <c r="A391" s="4" t="s">
        <v>196</v>
      </c>
      <c r="B391" s="4" t="s">
        <v>207</v>
      </c>
      <c r="C391" s="4" t="s">
        <v>507</v>
      </c>
      <c r="D391" s="0" t="s">
        <v>508</v>
      </c>
    </row>
    <row r="392" customFormat="false" ht="13.8" hidden="false" customHeight="false" outlineLevel="0" collapsed="false">
      <c r="A392" s="4" t="s">
        <v>196</v>
      </c>
      <c r="B392" s="4" t="s">
        <v>207</v>
      </c>
      <c r="C392" s="4" t="s">
        <v>510</v>
      </c>
      <c r="D392" s="0" t="s">
        <v>508</v>
      </c>
    </row>
    <row r="393" customFormat="false" ht="13.8" hidden="false" customHeight="false" outlineLevel="0" collapsed="false">
      <c r="A393" s="4" t="s">
        <v>196</v>
      </c>
      <c r="B393" s="4" t="s">
        <v>208</v>
      </c>
      <c r="C393" s="4" t="s">
        <v>507</v>
      </c>
      <c r="D393" s="0" t="s">
        <v>508</v>
      </c>
    </row>
    <row r="394" customFormat="false" ht="13.8" hidden="false" customHeight="false" outlineLevel="0" collapsed="false">
      <c r="A394" s="4" t="s">
        <v>196</v>
      </c>
      <c r="B394" s="4" t="s">
        <v>208</v>
      </c>
      <c r="C394" s="4" t="s">
        <v>510</v>
      </c>
      <c r="D394" s="0" t="s">
        <v>508</v>
      </c>
    </row>
    <row r="395" customFormat="false" ht="13.8" hidden="false" customHeight="false" outlineLevel="0" collapsed="false">
      <c r="A395" s="4" t="s">
        <v>196</v>
      </c>
      <c r="B395" s="4" t="s">
        <v>209</v>
      </c>
      <c r="C395" s="4" t="s">
        <v>507</v>
      </c>
      <c r="D395" s="0" t="s">
        <v>508</v>
      </c>
    </row>
    <row r="396" customFormat="false" ht="13.8" hidden="false" customHeight="false" outlineLevel="0" collapsed="false">
      <c r="A396" s="4" t="s">
        <v>196</v>
      </c>
      <c r="B396" s="4" t="s">
        <v>209</v>
      </c>
      <c r="C396" s="4" t="s">
        <v>510</v>
      </c>
      <c r="D396" s="0" t="s">
        <v>508</v>
      </c>
    </row>
    <row r="397" customFormat="false" ht="13.8" hidden="false" customHeight="false" outlineLevel="0" collapsed="false">
      <c r="A397" s="4" t="s">
        <v>196</v>
      </c>
      <c r="B397" s="4" t="s">
        <v>210</v>
      </c>
      <c r="C397" s="4" t="s">
        <v>507</v>
      </c>
      <c r="D397" s="0" t="s">
        <v>508</v>
      </c>
    </row>
    <row r="398" customFormat="false" ht="13.8" hidden="false" customHeight="false" outlineLevel="0" collapsed="false">
      <c r="A398" s="4" t="s">
        <v>196</v>
      </c>
      <c r="B398" s="4" t="s">
        <v>210</v>
      </c>
      <c r="C398" s="4" t="s">
        <v>510</v>
      </c>
      <c r="D398" s="0" t="s">
        <v>508</v>
      </c>
    </row>
    <row r="399" customFormat="false" ht="13.8" hidden="false" customHeight="false" outlineLevel="0" collapsed="false">
      <c r="A399" s="4" t="s">
        <v>196</v>
      </c>
      <c r="B399" s="4" t="s">
        <v>211</v>
      </c>
      <c r="C399" s="4" t="s">
        <v>507</v>
      </c>
      <c r="D399" s="0" t="s">
        <v>508</v>
      </c>
    </row>
    <row r="400" customFormat="false" ht="13.8" hidden="false" customHeight="false" outlineLevel="0" collapsed="false">
      <c r="A400" s="4" t="s">
        <v>196</v>
      </c>
      <c r="B400" s="4" t="s">
        <v>211</v>
      </c>
      <c r="C400" s="4" t="s">
        <v>510</v>
      </c>
      <c r="D400" s="0" t="s">
        <v>508</v>
      </c>
    </row>
    <row r="401" customFormat="false" ht="13.8" hidden="false" customHeight="false" outlineLevel="0" collapsed="false">
      <c r="A401" s="4" t="s">
        <v>196</v>
      </c>
      <c r="B401" s="4" t="s">
        <v>212</v>
      </c>
      <c r="C401" s="4" t="s">
        <v>507</v>
      </c>
      <c r="D401" s="0" t="s">
        <v>508</v>
      </c>
    </row>
    <row r="402" customFormat="false" ht="13.8" hidden="false" customHeight="false" outlineLevel="0" collapsed="false">
      <c r="A402" s="4" t="s">
        <v>196</v>
      </c>
      <c r="B402" s="4" t="s">
        <v>212</v>
      </c>
      <c r="C402" s="4" t="s">
        <v>510</v>
      </c>
      <c r="D402" s="0" t="s">
        <v>508</v>
      </c>
    </row>
    <row r="403" customFormat="false" ht="13.8" hidden="false" customHeight="false" outlineLevel="0" collapsed="false">
      <c r="A403" s="4" t="s">
        <v>196</v>
      </c>
      <c r="B403" s="4" t="s">
        <v>213</v>
      </c>
      <c r="C403" s="4" t="s">
        <v>507</v>
      </c>
      <c r="D403" s="0" t="s">
        <v>508</v>
      </c>
    </row>
    <row r="404" customFormat="false" ht="13.8" hidden="false" customHeight="false" outlineLevel="0" collapsed="false">
      <c r="A404" s="4" t="s">
        <v>196</v>
      </c>
      <c r="B404" s="4" t="s">
        <v>213</v>
      </c>
      <c r="C404" s="4" t="s">
        <v>510</v>
      </c>
      <c r="D404" s="0" t="s">
        <v>508</v>
      </c>
    </row>
    <row r="405" customFormat="false" ht="13.8" hidden="false" customHeight="false" outlineLevel="0" collapsed="false">
      <c r="A405" s="4" t="s">
        <v>196</v>
      </c>
      <c r="B405" s="4" t="s">
        <v>214</v>
      </c>
      <c r="C405" s="4" t="s">
        <v>507</v>
      </c>
      <c r="D405" s="0" t="s">
        <v>508</v>
      </c>
    </row>
    <row r="406" customFormat="false" ht="13.8" hidden="false" customHeight="false" outlineLevel="0" collapsed="false">
      <c r="A406" s="4" t="s">
        <v>196</v>
      </c>
      <c r="B406" s="4" t="s">
        <v>214</v>
      </c>
      <c r="C406" s="4" t="s">
        <v>510</v>
      </c>
      <c r="D406" s="0" t="s">
        <v>508</v>
      </c>
    </row>
    <row r="407" customFormat="false" ht="13.8" hidden="false" customHeight="false" outlineLevel="0" collapsed="false">
      <c r="A407" s="4" t="s">
        <v>196</v>
      </c>
      <c r="B407" s="4" t="s">
        <v>215</v>
      </c>
      <c r="C407" s="4" t="s">
        <v>507</v>
      </c>
      <c r="D407" s="0" t="s">
        <v>508</v>
      </c>
    </row>
    <row r="408" customFormat="false" ht="13.8" hidden="false" customHeight="false" outlineLevel="0" collapsed="false">
      <c r="A408" s="4" t="s">
        <v>196</v>
      </c>
      <c r="B408" s="4" t="s">
        <v>215</v>
      </c>
      <c r="C408" s="4" t="s">
        <v>510</v>
      </c>
      <c r="D408" s="0" t="s">
        <v>508</v>
      </c>
    </row>
    <row r="409" customFormat="false" ht="13.8" hidden="false" customHeight="false" outlineLevel="0" collapsed="false">
      <c r="A409" s="4" t="s">
        <v>196</v>
      </c>
      <c r="B409" s="4" t="s">
        <v>216</v>
      </c>
      <c r="C409" s="4" t="s">
        <v>507</v>
      </c>
      <c r="D409" s="0" t="s">
        <v>508</v>
      </c>
    </row>
    <row r="410" customFormat="false" ht="13.8" hidden="false" customHeight="false" outlineLevel="0" collapsed="false">
      <c r="A410" s="4" t="s">
        <v>196</v>
      </c>
      <c r="B410" s="4" t="s">
        <v>216</v>
      </c>
      <c r="C410" s="4" t="s">
        <v>510</v>
      </c>
      <c r="D410" s="0" t="s">
        <v>508</v>
      </c>
    </row>
    <row r="411" customFormat="false" ht="13.8" hidden="false" customHeight="false" outlineLevel="0" collapsed="false">
      <c r="A411" s="4" t="s">
        <v>196</v>
      </c>
      <c r="B411" s="4" t="s">
        <v>217</v>
      </c>
      <c r="C411" s="4" t="s">
        <v>507</v>
      </c>
      <c r="D411" s="0" t="s">
        <v>508</v>
      </c>
    </row>
    <row r="412" customFormat="false" ht="13.8" hidden="false" customHeight="false" outlineLevel="0" collapsed="false">
      <c r="A412" s="4" t="s">
        <v>196</v>
      </c>
      <c r="B412" s="4" t="s">
        <v>217</v>
      </c>
      <c r="C412" s="4" t="s">
        <v>510</v>
      </c>
      <c r="D412" s="0" t="s">
        <v>508</v>
      </c>
    </row>
    <row r="413" customFormat="false" ht="13.8" hidden="false" customHeight="false" outlineLevel="0" collapsed="false">
      <c r="A413" s="4" t="s">
        <v>196</v>
      </c>
      <c r="B413" s="4" t="s">
        <v>218</v>
      </c>
      <c r="C413" s="4" t="s">
        <v>507</v>
      </c>
      <c r="D413" s="0" t="s">
        <v>508</v>
      </c>
    </row>
    <row r="414" customFormat="false" ht="13.8" hidden="false" customHeight="false" outlineLevel="0" collapsed="false">
      <c r="A414" s="4" t="s">
        <v>196</v>
      </c>
      <c r="B414" s="4" t="s">
        <v>218</v>
      </c>
      <c r="C414" s="4" t="s">
        <v>510</v>
      </c>
      <c r="D414" s="0" t="s">
        <v>508</v>
      </c>
    </row>
    <row r="415" customFormat="false" ht="13.8" hidden="false" customHeight="false" outlineLevel="0" collapsed="false">
      <c r="A415" s="4" t="s">
        <v>196</v>
      </c>
      <c r="B415" s="4" t="s">
        <v>219</v>
      </c>
      <c r="C415" s="4" t="s">
        <v>507</v>
      </c>
      <c r="D415" s="0" t="s">
        <v>508</v>
      </c>
    </row>
    <row r="416" customFormat="false" ht="13.8" hidden="false" customHeight="false" outlineLevel="0" collapsed="false">
      <c r="A416" s="4" t="s">
        <v>196</v>
      </c>
      <c r="B416" s="4" t="s">
        <v>219</v>
      </c>
      <c r="C416" s="4" t="s">
        <v>510</v>
      </c>
      <c r="D416" s="0" t="s">
        <v>508</v>
      </c>
    </row>
    <row r="417" customFormat="false" ht="13.8" hidden="false" customHeight="false" outlineLevel="0" collapsed="false">
      <c r="A417" s="4" t="s">
        <v>196</v>
      </c>
      <c r="B417" s="4" t="s">
        <v>220</v>
      </c>
      <c r="C417" s="4" t="s">
        <v>507</v>
      </c>
      <c r="D417" s="0" t="s">
        <v>508</v>
      </c>
    </row>
    <row r="418" customFormat="false" ht="13.8" hidden="false" customHeight="false" outlineLevel="0" collapsed="false">
      <c r="A418" s="4" t="s">
        <v>196</v>
      </c>
      <c r="B418" s="4" t="s">
        <v>220</v>
      </c>
      <c r="C418" s="4" t="s">
        <v>510</v>
      </c>
      <c r="D418" s="0" t="s">
        <v>508</v>
      </c>
    </row>
    <row r="419" customFormat="false" ht="13.8" hidden="false" customHeight="false" outlineLevel="0" collapsed="false">
      <c r="A419" s="4" t="s">
        <v>196</v>
      </c>
      <c r="B419" s="4" t="s">
        <v>221</v>
      </c>
      <c r="C419" s="4" t="s">
        <v>507</v>
      </c>
      <c r="D419" s="0" t="s">
        <v>508</v>
      </c>
    </row>
    <row r="420" customFormat="false" ht="13.8" hidden="false" customHeight="false" outlineLevel="0" collapsed="false">
      <c r="A420" s="4" t="s">
        <v>196</v>
      </c>
      <c r="B420" s="4" t="s">
        <v>221</v>
      </c>
      <c r="C420" s="4" t="s">
        <v>510</v>
      </c>
      <c r="D420" s="0" t="s">
        <v>508</v>
      </c>
    </row>
    <row r="421" customFormat="false" ht="13.8" hidden="false" customHeight="false" outlineLevel="0" collapsed="false">
      <c r="A421" s="4" t="s">
        <v>196</v>
      </c>
      <c r="B421" s="4" t="s">
        <v>222</v>
      </c>
      <c r="C421" s="4" t="s">
        <v>507</v>
      </c>
      <c r="D421" s="0" t="s">
        <v>508</v>
      </c>
    </row>
    <row r="422" customFormat="false" ht="13.8" hidden="false" customHeight="false" outlineLevel="0" collapsed="false">
      <c r="A422" s="4" t="s">
        <v>196</v>
      </c>
      <c r="B422" s="4" t="s">
        <v>222</v>
      </c>
      <c r="C422" s="4" t="s">
        <v>510</v>
      </c>
      <c r="D422" s="0" t="s">
        <v>508</v>
      </c>
    </row>
    <row r="423" customFormat="false" ht="13.8" hidden="false" customHeight="false" outlineLevel="0" collapsed="false">
      <c r="A423" s="4" t="s">
        <v>196</v>
      </c>
      <c r="B423" s="4" t="s">
        <v>223</v>
      </c>
      <c r="C423" s="4" t="s">
        <v>507</v>
      </c>
      <c r="D423" s="0" t="s">
        <v>508</v>
      </c>
    </row>
    <row r="424" customFormat="false" ht="13.8" hidden="false" customHeight="false" outlineLevel="0" collapsed="false">
      <c r="A424" s="4" t="s">
        <v>196</v>
      </c>
      <c r="B424" s="4" t="s">
        <v>223</v>
      </c>
      <c r="C424" s="4" t="s">
        <v>510</v>
      </c>
      <c r="D424" s="0" t="s">
        <v>508</v>
      </c>
    </row>
    <row r="425" customFormat="false" ht="13.8" hidden="false" customHeight="false" outlineLevel="0" collapsed="false">
      <c r="A425" s="4" t="s">
        <v>196</v>
      </c>
      <c r="B425" s="4" t="s">
        <v>224</v>
      </c>
      <c r="C425" s="4" t="s">
        <v>507</v>
      </c>
      <c r="D425" s="0" t="s">
        <v>508</v>
      </c>
    </row>
    <row r="426" customFormat="false" ht="13.8" hidden="false" customHeight="false" outlineLevel="0" collapsed="false">
      <c r="A426" s="4" t="s">
        <v>196</v>
      </c>
      <c r="B426" s="4" t="s">
        <v>224</v>
      </c>
      <c r="C426" s="4" t="s">
        <v>510</v>
      </c>
      <c r="D426" s="0" t="s">
        <v>508</v>
      </c>
    </row>
    <row r="427" customFormat="false" ht="13.8" hidden="false" customHeight="false" outlineLevel="0" collapsed="false">
      <c r="A427" s="4" t="s">
        <v>196</v>
      </c>
      <c r="B427" s="4" t="s">
        <v>225</v>
      </c>
      <c r="C427" s="4" t="s">
        <v>507</v>
      </c>
      <c r="D427" s="0" t="s">
        <v>508</v>
      </c>
    </row>
    <row r="428" customFormat="false" ht="13.8" hidden="false" customHeight="false" outlineLevel="0" collapsed="false">
      <c r="A428" s="4" t="s">
        <v>196</v>
      </c>
      <c r="B428" s="4" t="s">
        <v>225</v>
      </c>
      <c r="C428" s="4" t="s">
        <v>510</v>
      </c>
      <c r="D428" s="0" t="s">
        <v>508</v>
      </c>
    </row>
    <row r="429" customFormat="false" ht="13.8" hidden="false" customHeight="false" outlineLevel="0" collapsed="false">
      <c r="A429" s="4" t="s">
        <v>196</v>
      </c>
      <c r="B429" s="4" t="s">
        <v>226</v>
      </c>
      <c r="C429" s="4" t="s">
        <v>507</v>
      </c>
      <c r="D429" s="0" t="s">
        <v>508</v>
      </c>
    </row>
    <row r="430" customFormat="false" ht="13.8" hidden="false" customHeight="false" outlineLevel="0" collapsed="false">
      <c r="A430" s="4" t="s">
        <v>196</v>
      </c>
      <c r="B430" s="4" t="s">
        <v>226</v>
      </c>
      <c r="C430" s="4" t="s">
        <v>510</v>
      </c>
      <c r="D430" s="0" t="s">
        <v>508</v>
      </c>
    </row>
    <row r="431" customFormat="false" ht="13.8" hidden="false" customHeight="false" outlineLevel="0" collapsed="false">
      <c r="A431" s="4" t="s">
        <v>196</v>
      </c>
      <c r="B431" s="4" t="s">
        <v>227</v>
      </c>
      <c r="C431" s="4" t="s">
        <v>507</v>
      </c>
      <c r="D431" s="0" t="s">
        <v>508</v>
      </c>
    </row>
    <row r="432" customFormat="false" ht="13.8" hidden="false" customHeight="false" outlineLevel="0" collapsed="false">
      <c r="A432" s="4" t="s">
        <v>196</v>
      </c>
      <c r="B432" s="4" t="s">
        <v>227</v>
      </c>
      <c r="C432" s="4" t="s">
        <v>510</v>
      </c>
      <c r="D432" s="0" t="s">
        <v>508</v>
      </c>
    </row>
    <row r="433" customFormat="false" ht="13.8" hidden="false" customHeight="false" outlineLevel="0" collapsed="false">
      <c r="A433" s="4" t="s">
        <v>196</v>
      </c>
      <c r="B433" s="4" t="s">
        <v>228</v>
      </c>
      <c r="C433" s="4" t="s">
        <v>507</v>
      </c>
      <c r="D433" s="0" t="s">
        <v>508</v>
      </c>
    </row>
    <row r="434" customFormat="false" ht="13.8" hidden="false" customHeight="false" outlineLevel="0" collapsed="false">
      <c r="A434" s="4" t="s">
        <v>196</v>
      </c>
      <c r="B434" s="4" t="s">
        <v>228</v>
      </c>
      <c r="C434" s="4" t="s">
        <v>510</v>
      </c>
      <c r="D434" s="0" t="s">
        <v>508</v>
      </c>
    </row>
    <row r="435" customFormat="false" ht="13.8" hidden="false" customHeight="false" outlineLevel="0" collapsed="false">
      <c r="A435" s="4" t="s">
        <v>196</v>
      </c>
      <c r="B435" s="4" t="s">
        <v>229</v>
      </c>
      <c r="C435" s="4" t="s">
        <v>507</v>
      </c>
      <c r="D435" s="0" t="s">
        <v>508</v>
      </c>
    </row>
    <row r="436" customFormat="false" ht="13.8" hidden="false" customHeight="false" outlineLevel="0" collapsed="false">
      <c r="A436" s="4" t="s">
        <v>196</v>
      </c>
      <c r="B436" s="4" t="s">
        <v>229</v>
      </c>
      <c r="C436" s="4" t="s">
        <v>510</v>
      </c>
      <c r="D436" s="0" t="s">
        <v>508</v>
      </c>
    </row>
    <row r="437" customFormat="false" ht="13.8" hidden="false" customHeight="false" outlineLevel="0" collapsed="false">
      <c r="A437" s="4" t="s">
        <v>196</v>
      </c>
      <c r="B437" s="4" t="s">
        <v>230</v>
      </c>
      <c r="C437" s="4" t="s">
        <v>507</v>
      </c>
      <c r="D437" s="0" t="s">
        <v>508</v>
      </c>
    </row>
    <row r="438" customFormat="false" ht="13.8" hidden="false" customHeight="false" outlineLevel="0" collapsed="false">
      <c r="A438" s="4" t="s">
        <v>196</v>
      </c>
      <c r="B438" s="4" t="s">
        <v>230</v>
      </c>
      <c r="C438" s="4" t="s">
        <v>510</v>
      </c>
      <c r="D438" s="0" t="s">
        <v>508</v>
      </c>
    </row>
    <row r="439" customFormat="false" ht="13.8" hidden="false" customHeight="false" outlineLevel="0" collapsed="false">
      <c r="A439" s="4" t="s">
        <v>196</v>
      </c>
      <c r="B439" s="4" t="s">
        <v>231</v>
      </c>
      <c r="C439" s="4" t="s">
        <v>507</v>
      </c>
      <c r="D439" s="0" t="s">
        <v>508</v>
      </c>
    </row>
    <row r="440" customFormat="false" ht="13.8" hidden="false" customHeight="false" outlineLevel="0" collapsed="false">
      <c r="A440" s="4" t="s">
        <v>196</v>
      </c>
      <c r="B440" s="4" t="s">
        <v>231</v>
      </c>
      <c r="C440" s="4" t="s">
        <v>510</v>
      </c>
      <c r="D440" s="0" t="s">
        <v>508</v>
      </c>
    </row>
    <row r="441" customFormat="false" ht="13.8" hidden="false" customHeight="false" outlineLevel="0" collapsed="false">
      <c r="A441" s="4" t="s">
        <v>196</v>
      </c>
      <c r="B441" s="4" t="s">
        <v>232</v>
      </c>
      <c r="C441" s="4" t="s">
        <v>507</v>
      </c>
      <c r="D441" s="0" t="s">
        <v>508</v>
      </c>
    </row>
    <row r="442" customFormat="false" ht="13.8" hidden="false" customHeight="false" outlineLevel="0" collapsed="false">
      <c r="A442" s="4" t="s">
        <v>196</v>
      </c>
      <c r="B442" s="4" t="s">
        <v>232</v>
      </c>
      <c r="C442" s="4" t="s">
        <v>510</v>
      </c>
      <c r="D442" s="0" t="s">
        <v>508</v>
      </c>
    </row>
    <row r="443" customFormat="false" ht="13.8" hidden="false" customHeight="false" outlineLevel="0" collapsed="false">
      <c r="A443" s="4" t="s">
        <v>196</v>
      </c>
      <c r="B443" s="4" t="s">
        <v>233</v>
      </c>
      <c r="C443" s="4" t="s">
        <v>507</v>
      </c>
      <c r="D443" s="0" t="s">
        <v>508</v>
      </c>
    </row>
    <row r="444" customFormat="false" ht="13.8" hidden="false" customHeight="false" outlineLevel="0" collapsed="false">
      <c r="A444" s="4" t="s">
        <v>196</v>
      </c>
      <c r="B444" s="4" t="s">
        <v>233</v>
      </c>
      <c r="C444" s="4" t="s">
        <v>510</v>
      </c>
      <c r="D444" s="0" t="s">
        <v>508</v>
      </c>
    </row>
    <row r="445" customFormat="false" ht="13.8" hidden="false" customHeight="false" outlineLevel="0" collapsed="false">
      <c r="A445" s="4" t="s">
        <v>196</v>
      </c>
      <c r="B445" s="4" t="s">
        <v>234</v>
      </c>
      <c r="C445" s="4" t="s">
        <v>507</v>
      </c>
      <c r="D445" s="0" t="s">
        <v>508</v>
      </c>
    </row>
    <row r="446" customFormat="false" ht="13.8" hidden="false" customHeight="false" outlineLevel="0" collapsed="false">
      <c r="A446" s="4" t="s">
        <v>196</v>
      </c>
      <c r="B446" s="4" t="s">
        <v>234</v>
      </c>
      <c r="C446" s="4" t="s">
        <v>510</v>
      </c>
      <c r="D446" s="0" t="s">
        <v>508</v>
      </c>
    </row>
    <row r="447" customFormat="false" ht="13.8" hidden="false" customHeight="false" outlineLevel="0" collapsed="false">
      <c r="A447" s="4" t="s">
        <v>196</v>
      </c>
      <c r="B447" s="4" t="s">
        <v>235</v>
      </c>
      <c r="C447" s="4" t="s">
        <v>507</v>
      </c>
      <c r="D447" s="0" t="s">
        <v>508</v>
      </c>
    </row>
    <row r="448" customFormat="false" ht="13.8" hidden="false" customHeight="false" outlineLevel="0" collapsed="false">
      <c r="A448" s="4" t="s">
        <v>196</v>
      </c>
      <c r="B448" s="4" t="s">
        <v>235</v>
      </c>
      <c r="C448" s="4" t="s">
        <v>510</v>
      </c>
      <c r="D448" s="0" t="s">
        <v>508</v>
      </c>
    </row>
    <row r="449" customFormat="false" ht="13.8" hidden="false" customHeight="false" outlineLevel="0" collapsed="false">
      <c r="A449" s="4" t="s">
        <v>196</v>
      </c>
      <c r="B449" s="4" t="s">
        <v>236</v>
      </c>
      <c r="C449" s="4" t="s">
        <v>507</v>
      </c>
      <c r="D449" s="0" t="s">
        <v>508</v>
      </c>
    </row>
    <row r="450" customFormat="false" ht="13.8" hidden="false" customHeight="false" outlineLevel="0" collapsed="false">
      <c r="A450" s="4" t="s">
        <v>196</v>
      </c>
      <c r="B450" s="4" t="s">
        <v>236</v>
      </c>
      <c r="C450" s="4" t="s">
        <v>510</v>
      </c>
      <c r="D450" s="0" t="s">
        <v>508</v>
      </c>
    </row>
    <row r="451" customFormat="false" ht="13.8" hidden="false" customHeight="false" outlineLevel="0" collapsed="false">
      <c r="A451" s="4" t="s">
        <v>196</v>
      </c>
      <c r="B451" s="4" t="s">
        <v>237</v>
      </c>
      <c r="C451" s="4" t="s">
        <v>507</v>
      </c>
      <c r="D451" s="0" t="s">
        <v>508</v>
      </c>
    </row>
    <row r="452" customFormat="false" ht="13.8" hidden="false" customHeight="false" outlineLevel="0" collapsed="false">
      <c r="A452" s="4" t="s">
        <v>196</v>
      </c>
      <c r="B452" s="4" t="s">
        <v>237</v>
      </c>
      <c r="C452" s="4" t="s">
        <v>510</v>
      </c>
      <c r="D452" s="0" t="s">
        <v>508</v>
      </c>
    </row>
    <row r="453" customFormat="false" ht="13.8" hidden="false" customHeight="false" outlineLevel="0" collapsed="false">
      <c r="A453" s="4" t="s">
        <v>238</v>
      </c>
      <c r="B453" s="4" t="s">
        <v>239</v>
      </c>
      <c r="C453" s="4" t="s">
        <v>507</v>
      </c>
      <c r="D453" s="0" t="s">
        <v>508</v>
      </c>
    </row>
    <row r="454" customFormat="false" ht="13.8" hidden="false" customHeight="false" outlineLevel="0" collapsed="false">
      <c r="A454" s="4" t="s">
        <v>238</v>
      </c>
      <c r="B454" s="4" t="s">
        <v>239</v>
      </c>
      <c r="C454" s="4" t="s">
        <v>510</v>
      </c>
      <c r="D454" s="0" t="s">
        <v>508</v>
      </c>
    </row>
    <row r="455" customFormat="false" ht="13.8" hidden="false" customHeight="false" outlineLevel="0" collapsed="false">
      <c r="A455" s="4" t="s">
        <v>238</v>
      </c>
      <c r="B455" s="4" t="s">
        <v>240</v>
      </c>
      <c r="C455" s="4" t="s">
        <v>507</v>
      </c>
      <c r="D455" s="0" t="s">
        <v>508</v>
      </c>
    </row>
    <row r="456" customFormat="false" ht="13.8" hidden="false" customHeight="false" outlineLevel="0" collapsed="false">
      <c r="A456" s="4" t="s">
        <v>238</v>
      </c>
      <c r="B456" s="4" t="s">
        <v>240</v>
      </c>
      <c r="C456" s="4" t="s">
        <v>510</v>
      </c>
      <c r="D456" s="0" t="s">
        <v>508</v>
      </c>
    </row>
    <row r="457" customFormat="false" ht="13.8" hidden="false" customHeight="false" outlineLevel="0" collapsed="false">
      <c r="A457" s="4" t="s">
        <v>238</v>
      </c>
      <c r="B457" s="4" t="s">
        <v>241</v>
      </c>
      <c r="C457" s="4" t="s">
        <v>507</v>
      </c>
      <c r="D457" s="0" t="s">
        <v>508</v>
      </c>
    </row>
    <row r="458" customFormat="false" ht="13.8" hidden="false" customHeight="false" outlineLevel="0" collapsed="false">
      <c r="A458" s="4" t="s">
        <v>238</v>
      </c>
      <c r="B458" s="4" t="s">
        <v>241</v>
      </c>
      <c r="C458" s="4" t="s">
        <v>510</v>
      </c>
      <c r="D458" s="0" t="s">
        <v>508</v>
      </c>
    </row>
    <row r="459" customFormat="false" ht="13.8" hidden="false" customHeight="false" outlineLevel="0" collapsed="false">
      <c r="A459" s="4" t="s">
        <v>238</v>
      </c>
      <c r="B459" s="4" t="s">
        <v>242</v>
      </c>
      <c r="C459" s="4" t="s">
        <v>507</v>
      </c>
      <c r="D459" s="0" t="s">
        <v>508</v>
      </c>
    </row>
    <row r="460" customFormat="false" ht="13.8" hidden="false" customHeight="false" outlineLevel="0" collapsed="false">
      <c r="A460" s="4" t="s">
        <v>238</v>
      </c>
      <c r="B460" s="4" t="s">
        <v>242</v>
      </c>
      <c r="C460" s="4" t="s">
        <v>510</v>
      </c>
      <c r="D460" s="0" t="s">
        <v>508</v>
      </c>
    </row>
    <row r="461" customFormat="false" ht="13.8" hidden="false" customHeight="false" outlineLevel="0" collapsed="false">
      <c r="A461" s="4" t="s">
        <v>238</v>
      </c>
      <c r="B461" s="4" t="s">
        <v>243</v>
      </c>
      <c r="C461" s="4" t="s">
        <v>507</v>
      </c>
      <c r="D461" s="0" t="s">
        <v>508</v>
      </c>
    </row>
    <row r="462" customFormat="false" ht="13.8" hidden="false" customHeight="false" outlineLevel="0" collapsed="false">
      <c r="A462" s="4" t="s">
        <v>238</v>
      </c>
      <c r="B462" s="4" t="s">
        <v>243</v>
      </c>
      <c r="C462" s="4" t="s">
        <v>510</v>
      </c>
      <c r="D462" s="0" t="s">
        <v>508</v>
      </c>
    </row>
    <row r="463" customFormat="false" ht="13.8" hidden="false" customHeight="false" outlineLevel="0" collapsed="false">
      <c r="A463" s="4" t="s">
        <v>238</v>
      </c>
      <c r="B463" s="4" t="s">
        <v>244</v>
      </c>
      <c r="C463" s="4" t="s">
        <v>507</v>
      </c>
      <c r="D463" s="0" t="s">
        <v>508</v>
      </c>
    </row>
    <row r="464" customFormat="false" ht="13.8" hidden="false" customHeight="false" outlineLevel="0" collapsed="false">
      <c r="A464" s="4" t="s">
        <v>238</v>
      </c>
      <c r="B464" s="4" t="s">
        <v>244</v>
      </c>
      <c r="C464" s="4" t="s">
        <v>510</v>
      </c>
      <c r="D464" s="0" t="s">
        <v>508</v>
      </c>
    </row>
    <row r="465" customFormat="false" ht="13.8" hidden="false" customHeight="false" outlineLevel="0" collapsed="false">
      <c r="A465" s="4" t="s">
        <v>238</v>
      </c>
      <c r="B465" s="4" t="s">
        <v>245</v>
      </c>
      <c r="C465" s="4" t="s">
        <v>507</v>
      </c>
      <c r="D465" s="0" t="s">
        <v>508</v>
      </c>
    </row>
    <row r="466" customFormat="false" ht="13.8" hidden="false" customHeight="false" outlineLevel="0" collapsed="false">
      <c r="A466" s="4" t="s">
        <v>238</v>
      </c>
      <c r="B466" s="4" t="s">
        <v>245</v>
      </c>
      <c r="C466" s="4" t="s">
        <v>510</v>
      </c>
      <c r="D466" s="0" t="s">
        <v>508</v>
      </c>
    </row>
    <row r="467" customFormat="false" ht="13.8" hidden="false" customHeight="false" outlineLevel="0" collapsed="false">
      <c r="A467" s="4" t="s">
        <v>238</v>
      </c>
      <c r="B467" s="4" t="s">
        <v>246</v>
      </c>
      <c r="C467" s="4" t="s">
        <v>507</v>
      </c>
      <c r="D467" s="0" t="s">
        <v>508</v>
      </c>
    </row>
    <row r="468" customFormat="false" ht="13.8" hidden="false" customHeight="false" outlineLevel="0" collapsed="false">
      <c r="A468" s="4" t="s">
        <v>238</v>
      </c>
      <c r="B468" s="4" t="s">
        <v>246</v>
      </c>
      <c r="C468" s="4" t="s">
        <v>510</v>
      </c>
      <c r="D468" s="0" t="s">
        <v>508</v>
      </c>
    </row>
    <row r="469" customFormat="false" ht="13.8" hidden="false" customHeight="false" outlineLevel="0" collapsed="false">
      <c r="A469" s="4" t="s">
        <v>238</v>
      </c>
      <c r="B469" s="4" t="s">
        <v>247</v>
      </c>
      <c r="C469" s="4" t="s">
        <v>507</v>
      </c>
      <c r="D469" s="0" t="s">
        <v>508</v>
      </c>
    </row>
    <row r="470" customFormat="false" ht="13.8" hidden="false" customHeight="false" outlineLevel="0" collapsed="false">
      <c r="A470" s="4" t="s">
        <v>238</v>
      </c>
      <c r="B470" s="4" t="s">
        <v>247</v>
      </c>
      <c r="C470" s="4" t="s">
        <v>510</v>
      </c>
      <c r="D470" s="0" t="s">
        <v>508</v>
      </c>
    </row>
    <row r="471" customFormat="false" ht="13.8" hidden="false" customHeight="false" outlineLevel="0" collapsed="false">
      <c r="A471" s="4" t="s">
        <v>238</v>
      </c>
      <c r="B471" s="4" t="s">
        <v>248</v>
      </c>
      <c r="C471" s="4" t="s">
        <v>507</v>
      </c>
      <c r="D471" s="0" t="s">
        <v>508</v>
      </c>
    </row>
    <row r="472" customFormat="false" ht="13.8" hidden="false" customHeight="false" outlineLevel="0" collapsed="false">
      <c r="A472" s="4" t="s">
        <v>238</v>
      </c>
      <c r="B472" s="4" t="s">
        <v>248</v>
      </c>
      <c r="C472" s="4" t="s">
        <v>510</v>
      </c>
      <c r="D472" s="0" t="s">
        <v>508</v>
      </c>
    </row>
    <row r="473" customFormat="false" ht="13.8" hidden="false" customHeight="false" outlineLevel="0" collapsed="false">
      <c r="A473" s="4" t="s">
        <v>238</v>
      </c>
      <c r="B473" s="4" t="s">
        <v>249</v>
      </c>
      <c r="C473" s="4" t="s">
        <v>507</v>
      </c>
      <c r="D473" s="0" t="s">
        <v>508</v>
      </c>
    </row>
    <row r="474" customFormat="false" ht="13.8" hidden="false" customHeight="false" outlineLevel="0" collapsed="false">
      <c r="A474" s="4" t="s">
        <v>238</v>
      </c>
      <c r="B474" s="4" t="s">
        <v>249</v>
      </c>
      <c r="C474" s="4" t="s">
        <v>510</v>
      </c>
      <c r="D474" s="0" t="s">
        <v>508</v>
      </c>
    </row>
    <row r="475" customFormat="false" ht="13.8" hidden="false" customHeight="false" outlineLevel="0" collapsed="false">
      <c r="A475" s="4" t="s">
        <v>238</v>
      </c>
      <c r="B475" s="4" t="s">
        <v>250</v>
      </c>
      <c r="C475" s="4" t="s">
        <v>507</v>
      </c>
      <c r="D475" s="0" t="s">
        <v>508</v>
      </c>
    </row>
    <row r="476" customFormat="false" ht="13.8" hidden="false" customHeight="false" outlineLevel="0" collapsed="false">
      <c r="A476" s="4" t="s">
        <v>238</v>
      </c>
      <c r="B476" s="4" t="s">
        <v>250</v>
      </c>
      <c r="C476" s="4" t="s">
        <v>510</v>
      </c>
      <c r="D476" s="0" t="s">
        <v>508</v>
      </c>
    </row>
    <row r="477" customFormat="false" ht="13.8" hidden="false" customHeight="false" outlineLevel="0" collapsed="false">
      <c r="A477" s="4" t="s">
        <v>238</v>
      </c>
      <c r="B477" s="4" t="s">
        <v>251</v>
      </c>
      <c r="C477" s="4" t="s">
        <v>507</v>
      </c>
      <c r="D477" s="0" t="s">
        <v>508</v>
      </c>
    </row>
    <row r="478" customFormat="false" ht="13.8" hidden="false" customHeight="false" outlineLevel="0" collapsed="false">
      <c r="A478" s="4" t="s">
        <v>238</v>
      </c>
      <c r="B478" s="4" t="s">
        <v>251</v>
      </c>
      <c r="C478" s="4" t="s">
        <v>510</v>
      </c>
      <c r="D478" s="0" t="s">
        <v>508</v>
      </c>
    </row>
    <row r="479" customFormat="false" ht="13.8" hidden="false" customHeight="false" outlineLevel="0" collapsed="false">
      <c r="A479" s="4" t="s">
        <v>238</v>
      </c>
      <c r="B479" s="4" t="s">
        <v>252</v>
      </c>
      <c r="C479" s="4" t="s">
        <v>507</v>
      </c>
      <c r="D479" s="0" t="s">
        <v>508</v>
      </c>
    </row>
    <row r="480" customFormat="false" ht="13.8" hidden="false" customHeight="false" outlineLevel="0" collapsed="false">
      <c r="A480" s="4" t="s">
        <v>238</v>
      </c>
      <c r="B480" s="4" t="s">
        <v>252</v>
      </c>
      <c r="C480" s="4" t="s">
        <v>510</v>
      </c>
      <c r="D480" s="0" t="s">
        <v>508</v>
      </c>
    </row>
    <row r="481" customFormat="false" ht="13.8" hidden="false" customHeight="false" outlineLevel="0" collapsed="false">
      <c r="A481" s="4" t="s">
        <v>238</v>
      </c>
      <c r="B481" s="4" t="s">
        <v>253</v>
      </c>
      <c r="C481" s="4" t="s">
        <v>507</v>
      </c>
      <c r="D481" s="0" t="s">
        <v>508</v>
      </c>
    </row>
    <row r="482" customFormat="false" ht="13.8" hidden="false" customHeight="false" outlineLevel="0" collapsed="false">
      <c r="A482" s="4" t="s">
        <v>238</v>
      </c>
      <c r="B482" s="4" t="s">
        <v>253</v>
      </c>
      <c r="C482" s="4" t="s">
        <v>510</v>
      </c>
      <c r="D482" s="0" t="s">
        <v>508</v>
      </c>
    </row>
    <row r="483" customFormat="false" ht="13.8" hidden="false" customHeight="false" outlineLevel="0" collapsed="false">
      <c r="A483" s="4" t="s">
        <v>238</v>
      </c>
      <c r="B483" s="4" t="s">
        <v>254</v>
      </c>
      <c r="C483" s="4" t="s">
        <v>507</v>
      </c>
      <c r="D483" s="0" t="s">
        <v>508</v>
      </c>
    </row>
    <row r="484" customFormat="false" ht="13.8" hidden="false" customHeight="false" outlineLevel="0" collapsed="false">
      <c r="A484" s="4" t="s">
        <v>238</v>
      </c>
      <c r="B484" s="4" t="s">
        <v>254</v>
      </c>
      <c r="C484" s="4" t="s">
        <v>510</v>
      </c>
      <c r="D484" s="0" t="s">
        <v>508</v>
      </c>
    </row>
    <row r="485" customFormat="false" ht="13.8" hidden="false" customHeight="false" outlineLevel="0" collapsed="false">
      <c r="A485" s="4" t="s">
        <v>238</v>
      </c>
      <c r="B485" s="4" t="s">
        <v>255</v>
      </c>
      <c r="C485" s="4" t="s">
        <v>507</v>
      </c>
      <c r="D485" s="0" t="s">
        <v>508</v>
      </c>
    </row>
    <row r="486" customFormat="false" ht="13.8" hidden="false" customHeight="false" outlineLevel="0" collapsed="false">
      <c r="A486" s="4" t="s">
        <v>238</v>
      </c>
      <c r="B486" s="4" t="s">
        <v>255</v>
      </c>
      <c r="C486" s="4" t="s">
        <v>510</v>
      </c>
      <c r="D486" s="0" t="s">
        <v>508</v>
      </c>
    </row>
    <row r="487" customFormat="false" ht="13.8" hidden="false" customHeight="false" outlineLevel="0" collapsed="false">
      <c r="A487" s="4" t="s">
        <v>238</v>
      </c>
      <c r="B487" s="4" t="s">
        <v>256</v>
      </c>
      <c r="C487" s="4" t="s">
        <v>507</v>
      </c>
      <c r="D487" s="0" t="s">
        <v>508</v>
      </c>
    </row>
    <row r="488" customFormat="false" ht="13.8" hidden="false" customHeight="false" outlineLevel="0" collapsed="false">
      <c r="A488" s="4" t="s">
        <v>238</v>
      </c>
      <c r="B488" s="4" t="s">
        <v>256</v>
      </c>
      <c r="C488" s="4" t="s">
        <v>510</v>
      </c>
      <c r="D488" s="0" t="s">
        <v>508</v>
      </c>
    </row>
    <row r="489" customFormat="false" ht="13.8" hidden="false" customHeight="false" outlineLevel="0" collapsed="false">
      <c r="A489" s="4" t="s">
        <v>257</v>
      </c>
      <c r="B489" s="4" t="s">
        <v>258</v>
      </c>
      <c r="C489" s="4" t="s">
        <v>507</v>
      </c>
      <c r="D489" s="0" t="s">
        <v>508</v>
      </c>
    </row>
    <row r="490" customFormat="false" ht="13.8" hidden="false" customHeight="false" outlineLevel="0" collapsed="false">
      <c r="A490" s="4" t="s">
        <v>257</v>
      </c>
      <c r="B490" s="4" t="s">
        <v>258</v>
      </c>
      <c r="C490" s="4" t="s">
        <v>510</v>
      </c>
      <c r="D490" s="0" t="s">
        <v>508</v>
      </c>
    </row>
    <row r="491" customFormat="false" ht="13.8" hidden="false" customHeight="false" outlineLevel="0" collapsed="false">
      <c r="A491" s="4" t="s">
        <v>257</v>
      </c>
      <c r="B491" s="4" t="s">
        <v>259</v>
      </c>
      <c r="C491" s="4" t="s">
        <v>507</v>
      </c>
      <c r="D491" s="0" t="s">
        <v>508</v>
      </c>
    </row>
    <row r="492" customFormat="false" ht="13.8" hidden="false" customHeight="false" outlineLevel="0" collapsed="false">
      <c r="A492" s="4" t="s">
        <v>257</v>
      </c>
      <c r="B492" s="4" t="s">
        <v>259</v>
      </c>
      <c r="C492" s="4" t="s">
        <v>510</v>
      </c>
      <c r="D492" s="0" t="s">
        <v>508</v>
      </c>
    </row>
    <row r="493" customFormat="false" ht="13.8" hidden="false" customHeight="false" outlineLevel="0" collapsed="false">
      <c r="A493" s="4" t="s">
        <v>257</v>
      </c>
      <c r="B493" s="4" t="s">
        <v>260</v>
      </c>
      <c r="C493" s="4" t="s">
        <v>507</v>
      </c>
      <c r="D493" s="0" t="s">
        <v>508</v>
      </c>
    </row>
    <row r="494" customFormat="false" ht="13.8" hidden="false" customHeight="false" outlineLevel="0" collapsed="false">
      <c r="A494" s="4" t="s">
        <v>257</v>
      </c>
      <c r="B494" s="4" t="s">
        <v>260</v>
      </c>
      <c r="C494" s="4" t="s">
        <v>510</v>
      </c>
      <c r="D494" s="0" t="s">
        <v>508</v>
      </c>
    </row>
    <row r="495" customFormat="false" ht="13.8" hidden="false" customHeight="false" outlineLevel="0" collapsed="false">
      <c r="A495" s="4" t="s">
        <v>257</v>
      </c>
      <c r="B495" s="4" t="s">
        <v>261</v>
      </c>
      <c r="C495" s="4" t="s">
        <v>507</v>
      </c>
      <c r="D495" s="0" t="s">
        <v>508</v>
      </c>
    </row>
    <row r="496" customFormat="false" ht="13.8" hidden="false" customHeight="false" outlineLevel="0" collapsed="false">
      <c r="A496" s="4" t="s">
        <v>257</v>
      </c>
      <c r="B496" s="4" t="s">
        <v>261</v>
      </c>
      <c r="C496" s="4" t="s">
        <v>510</v>
      </c>
      <c r="D496" s="0" t="s">
        <v>508</v>
      </c>
    </row>
    <row r="497" customFormat="false" ht="13.8" hidden="false" customHeight="false" outlineLevel="0" collapsed="false">
      <c r="A497" s="4" t="s">
        <v>257</v>
      </c>
      <c r="B497" s="4" t="s">
        <v>262</v>
      </c>
      <c r="C497" s="4" t="s">
        <v>507</v>
      </c>
      <c r="D497" s="0" t="s">
        <v>508</v>
      </c>
    </row>
    <row r="498" customFormat="false" ht="13.8" hidden="false" customHeight="false" outlineLevel="0" collapsed="false">
      <c r="A498" s="4" t="s">
        <v>257</v>
      </c>
      <c r="B498" s="4" t="s">
        <v>262</v>
      </c>
      <c r="C498" s="4" t="s">
        <v>510</v>
      </c>
      <c r="D498" s="0" t="s">
        <v>508</v>
      </c>
    </row>
    <row r="499" customFormat="false" ht="13.8" hidden="false" customHeight="false" outlineLevel="0" collapsed="false">
      <c r="A499" s="4" t="s">
        <v>257</v>
      </c>
      <c r="B499" s="4" t="s">
        <v>263</v>
      </c>
      <c r="C499" s="4" t="s">
        <v>507</v>
      </c>
      <c r="D499" s="0" t="s">
        <v>508</v>
      </c>
    </row>
    <row r="500" customFormat="false" ht="13.8" hidden="false" customHeight="false" outlineLevel="0" collapsed="false">
      <c r="A500" s="4" t="s">
        <v>257</v>
      </c>
      <c r="B500" s="4" t="s">
        <v>263</v>
      </c>
      <c r="C500" s="4" t="s">
        <v>510</v>
      </c>
      <c r="D500" s="0" t="s">
        <v>508</v>
      </c>
    </row>
    <row r="501" customFormat="false" ht="13.8" hidden="false" customHeight="false" outlineLevel="0" collapsed="false">
      <c r="A501" s="4" t="s">
        <v>257</v>
      </c>
      <c r="B501" s="4" t="s">
        <v>264</v>
      </c>
      <c r="C501" s="4" t="s">
        <v>507</v>
      </c>
      <c r="D501" s="0" t="s">
        <v>508</v>
      </c>
    </row>
    <row r="502" customFormat="false" ht="13.8" hidden="false" customHeight="false" outlineLevel="0" collapsed="false">
      <c r="A502" s="4" t="s">
        <v>257</v>
      </c>
      <c r="B502" s="4" t="s">
        <v>264</v>
      </c>
      <c r="C502" s="4" t="s">
        <v>510</v>
      </c>
      <c r="D502" s="0" t="s">
        <v>508</v>
      </c>
    </row>
    <row r="503" customFormat="false" ht="13.8" hidden="false" customHeight="false" outlineLevel="0" collapsed="false">
      <c r="A503" s="4" t="s">
        <v>257</v>
      </c>
      <c r="B503" s="4" t="s">
        <v>265</v>
      </c>
      <c r="C503" s="4" t="s">
        <v>507</v>
      </c>
      <c r="D503" s="0" t="s">
        <v>508</v>
      </c>
    </row>
    <row r="504" customFormat="false" ht="13.8" hidden="false" customHeight="false" outlineLevel="0" collapsed="false">
      <c r="A504" s="4" t="s">
        <v>257</v>
      </c>
      <c r="B504" s="4" t="s">
        <v>265</v>
      </c>
      <c r="C504" s="4" t="s">
        <v>510</v>
      </c>
      <c r="D504" s="0" t="s">
        <v>508</v>
      </c>
    </row>
    <row r="505" customFormat="false" ht="13.8" hidden="false" customHeight="false" outlineLevel="0" collapsed="false">
      <c r="A505" s="4" t="s">
        <v>257</v>
      </c>
      <c r="B505" s="4" t="s">
        <v>266</v>
      </c>
      <c r="C505" s="4" t="s">
        <v>507</v>
      </c>
      <c r="D505" s="0" t="s">
        <v>508</v>
      </c>
    </row>
    <row r="506" customFormat="false" ht="13.8" hidden="false" customHeight="false" outlineLevel="0" collapsed="false">
      <c r="A506" s="4" t="s">
        <v>257</v>
      </c>
      <c r="B506" s="4" t="s">
        <v>266</v>
      </c>
      <c r="C506" s="4" t="s">
        <v>510</v>
      </c>
      <c r="D506" s="0" t="s">
        <v>508</v>
      </c>
    </row>
    <row r="507" customFormat="false" ht="13.8" hidden="false" customHeight="false" outlineLevel="0" collapsed="false">
      <c r="A507" s="4" t="s">
        <v>257</v>
      </c>
      <c r="B507" s="4" t="s">
        <v>267</v>
      </c>
      <c r="C507" s="4" t="s">
        <v>507</v>
      </c>
      <c r="D507" s="0" t="s">
        <v>508</v>
      </c>
    </row>
    <row r="508" customFormat="false" ht="13.8" hidden="false" customHeight="false" outlineLevel="0" collapsed="false">
      <c r="A508" s="4" t="s">
        <v>257</v>
      </c>
      <c r="B508" s="4" t="s">
        <v>267</v>
      </c>
      <c r="C508" s="4" t="s">
        <v>510</v>
      </c>
      <c r="D508" s="0" t="s">
        <v>508</v>
      </c>
    </row>
    <row r="509" customFormat="false" ht="13.8" hidden="false" customHeight="false" outlineLevel="0" collapsed="false">
      <c r="A509" s="4" t="s">
        <v>257</v>
      </c>
      <c r="B509" s="4" t="s">
        <v>268</v>
      </c>
      <c r="C509" s="4" t="s">
        <v>507</v>
      </c>
      <c r="D509" s="0" t="s">
        <v>508</v>
      </c>
    </row>
    <row r="510" customFormat="false" ht="13.8" hidden="false" customHeight="false" outlineLevel="0" collapsed="false">
      <c r="A510" s="4" t="s">
        <v>257</v>
      </c>
      <c r="B510" s="4" t="s">
        <v>268</v>
      </c>
      <c r="C510" s="4" t="s">
        <v>510</v>
      </c>
      <c r="D510" s="0" t="s">
        <v>508</v>
      </c>
    </row>
    <row r="511" customFormat="false" ht="13.8" hidden="false" customHeight="false" outlineLevel="0" collapsed="false">
      <c r="A511" s="4" t="s">
        <v>257</v>
      </c>
      <c r="B511" s="4" t="s">
        <v>269</v>
      </c>
      <c r="C511" s="4" t="s">
        <v>507</v>
      </c>
      <c r="D511" s="0" t="s">
        <v>508</v>
      </c>
    </row>
    <row r="512" customFormat="false" ht="13.8" hidden="false" customHeight="false" outlineLevel="0" collapsed="false">
      <c r="A512" s="4" t="s">
        <v>257</v>
      </c>
      <c r="B512" s="4" t="s">
        <v>269</v>
      </c>
      <c r="C512" s="4" t="s">
        <v>510</v>
      </c>
      <c r="D512" s="0" t="s">
        <v>508</v>
      </c>
    </row>
    <row r="513" customFormat="false" ht="13.8" hidden="false" customHeight="false" outlineLevel="0" collapsed="false">
      <c r="A513" s="4" t="s">
        <v>257</v>
      </c>
      <c r="B513" s="4" t="s">
        <v>270</v>
      </c>
      <c r="C513" s="4" t="s">
        <v>507</v>
      </c>
      <c r="D513" s="0" t="s">
        <v>508</v>
      </c>
    </row>
    <row r="514" customFormat="false" ht="13.8" hidden="false" customHeight="false" outlineLevel="0" collapsed="false">
      <c r="A514" s="4" t="s">
        <v>257</v>
      </c>
      <c r="B514" s="4" t="s">
        <v>270</v>
      </c>
      <c r="C514" s="4" t="s">
        <v>510</v>
      </c>
      <c r="D514" s="0" t="s">
        <v>508</v>
      </c>
    </row>
    <row r="515" customFormat="false" ht="13.8" hidden="false" customHeight="false" outlineLevel="0" collapsed="false">
      <c r="A515" s="4" t="s">
        <v>257</v>
      </c>
      <c r="B515" s="4" t="s">
        <v>271</v>
      </c>
      <c r="C515" s="4" t="s">
        <v>507</v>
      </c>
      <c r="D515" s="0" t="s">
        <v>508</v>
      </c>
    </row>
    <row r="516" customFormat="false" ht="13.8" hidden="false" customHeight="false" outlineLevel="0" collapsed="false">
      <c r="A516" s="4" t="s">
        <v>257</v>
      </c>
      <c r="B516" s="4" t="s">
        <v>271</v>
      </c>
      <c r="C516" s="4" t="s">
        <v>510</v>
      </c>
      <c r="D516" s="0" t="s">
        <v>508</v>
      </c>
    </row>
    <row r="517" customFormat="false" ht="13.8" hidden="false" customHeight="false" outlineLevel="0" collapsed="false">
      <c r="A517" s="4" t="s">
        <v>257</v>
      </c>
      <c r="B517" s="4" t="s">
        <v>272</v>
      </c>
      <c r="C517" s="4" t="s">
        <v>507</v>
      </c>
      <c r="D517" s="0" t="s">
        <v>508</v>
      </c>
    </row>
    <row r="518" customFormat="false" ht="13.8" hidden="false" customHeight="false" outlineLevel="0" collapsed="false">
      <c r="A518" s="4" t="s">
        <v>257</v>
      </c>
      <c r="B518" s="4" t="s">
        <v>272</v>
      </c>
      <c r="C518" s="4" t="s">
        <v>510</v>
      </c>
      <c r="D518" s="0" t="s">
        <v>508</v>
      </c>
    </row>
    <row r="519" customFormat="false" ht="13.8" hidden="false" customHeight="false" outlineLevel="0" collapsed="false">
      <c r="A519" s="4" t="s">
        <v>273</v>
      </c>
      <c r="B519" s="4" t="s">
        <v>274</v>
      </c>
      <c r="C519" s="4" t="s">
        <v>507</v>
      </c>
      <c r="D519" s="0" t="s">
        <v>508</v>
      </c>
    </row>
    <row r="520" customFormat="false" ht="13.8" hidden="false" customHeight="false" outlineLevel="0" collapsed="false">
      <c r="A520" s="4" t="s">
        <v>273</v>
      </c>
      <c r="B520" s="4" t="s">
        <v>274</v>
      </c>
      <c r="C520" s="4" t="s">
        <v>510</v>
      </c>
      <c r="D520" s="0" t="s">
        <v>508</v>
      </c>
    </row>
    <row r="521" customFormat="false" ht="13.8" hidden="false" customHeight="false" outlineLevel="0" collapsed="false">
      <c r="A521" s="4" t="s">
        <v>273</v>
      </c>
      <c r="B521" s="4" t="s">
        <v>275</v>
      </c>
      <c r="C521" s="4" t="s">
        <v>507</v>
      </c>
      <c r="D521" s="0" t="s">
        <v>508</v>
      </c>
    </row>
    <row r="522" customFormat="false" ht="13.8" hidden="false" customHeight="false" outlineLevel="0" collapsed="false">
      <c r="A522" s="4" t="s">
        <v>273</v>
      </c>
      <c r="B522" s="4" t="s">
        <v>275</v>
      </c>
      <c r="C522" s="4" t="s">
        <v>510</v>
      </c>
      <c r="D522" s="0" t="s">
        <v>508</v>
      </c>
    </row>
    <row r="523" customFormat="false" ht="13.8" hidden="false" customHeight="false" outlineLevel="0" collapsed="false">
      <c r="A523" s="4" t="s">
        <v>273</v>
      </c>
      <c r="B523" s="4" t="s">
        <v>276</v>
      </c>
      <c r="C523" s="4" t="s">
        <v>507</v>
      </c>
      <c r="D523" s="0" t="s">
        <v>508</v>
      </c>
    </row>
    <row r="524" customFormat="false" ht="13.8" hidden="false" customHeight="false" outlineLevel="0" collapsed="false">
      <c r="A524" s="4" t="s">
        <v>273</v>
      </c>
      <c r="B524" s="4" t="s">
        <v>276</v>
      </c>
      <c r="C524" s="4" t="s">
        <v>510</v>
      </c>
      <c r="D524" s="0" t="s">
        <v>508</v>
      </c>
    </row>
    <row r="525" customFormat="false" ht="13.8" hidden="false" customHeight="false" outlineLevel="0" collapsed="false">
      <c r="A525" s="4" t="s">
        <v>273</v>
      </c>
      <c r="B525" s="4" t="s">
        <v>277</v>
      </c>
      <c r="C525" s="4" t="s">
        <v>507</v>
      </c>
      <c r="D525" s="0" t="s">
        <v>508</v>
      </c>
    </row>
    <row r="526" customFormat="false" ht="13.8" hidden="false" customHeight="false" outlineLevel="0" collapsed="false">
      <c r="A526" s="4" t="s">
        <v>273</v>
      </c>
      <c r="B526" s="4" t="s">
        <v>277</v>
      </c>
      <c r="C526" s="4" t="s">
        <v>510</v>
      </c>
      <c r="D526" s="0" t="s">
        <v>508</v>
      </c>
    </row>
    <row r="527" customFormat="false" ht="13.8" hidden="false" customHeight="false" outlineLevel="0" collapsed="false">
      <c r="A527" s="4" t="s">
        <v>273</v>
      </c>
      <c r="B527" s="4" t="s">
        <v>278</v>
      </c>
      <c r="C527" s="4" t="s">
        <v>507</v>
      </c>
      <c r="D527" s="0" t="s">
        <v>508</v>
      </c>
    </row>
    <row r="528" customFormat="false" ht="13.8" hidden="false" customHeight="false" outlineLevel="0" collapsed="false">
      <c r="A528" s="4" t="s">
        <v>273</v>
      </c>
      <c r="B528" s="4" t="s">
        <v>278</v>
      </c>
      <c r="C528" s="4" t="s">
        <v>510</v>
      </c>
      <c r="D528" s="0" t="s">
        <v>508</v>
      </c>
    </row>
    <row r="529" customFormat="false" ht="13.8" hidden="false" customHeight="false" outlineLevel="0" collapsed="false">
      <c r="A529" s="4" t="s">
        <v>273</v>
      </c>
      <c r="B529" s="4" t="s">
        <v>279</v>
      </c>
      <c r="C529" s="4" t="s">
        <v>507</v>
      </c>
      <c r="D529" s="0" t="s">
        <v>508</v>
      </c>
    </row>
    <row r="530" customFormat="false" ht="13.8" hidden="false" customHeight="false" outlineLevel="0" collapsed="false">
      <c r="A530" s="4" t="s">
        <v>273</v>
      </c>
      <c r="B530" s="4" t="s">
        <v>279</v>
      </c>
      <c r="C530" s="4" t="s">
        <v>510</v>
      </c>
      <c r="D530" s="0" t="s">
        <v>508</v>
      </c>
    </row>
    <row r="531" customFormat="false" ht="13.8" hidden="false" customHeight="false" outlineLevel="0" collapsed="false">
      <c r="A531" s="4" t="s">
        <v>273</v>
      </c>
      <c r="B531" s="4" t="s">
        <v>280</v>
      </c>
      <c r="C531" s="4" t="s">
        <v>507</v>
      </c>
      <c r="D531" s="0" t="s">
        <v>508</v>
      </c>
    </row>
    <row r="532" customFormat="false" ht="13.8" hidden="false" customHeight="false" outlineLevel="0" collapsed="false">
      <c r="A532" s="4" t="s">
        <v>273</v>
      </c>
      <c r="B532" s="4" t="s">
        <v>280</v>
      </c>
      <c r="C532" s="4" t="s">
        <v>510</v>
      </c>
      <c r="D532" s="0" t="s">
        <v>508</v>
      </c>
    </row>
    <row r="533" customFormat="false" ht="13.8" hidden="false" customHeight="false" outlineLevel="0" collapsed="false">
      <c r="A533" s="4" t="s">
        <v>273</v>
      </c>
      <c r="B533" s="4" t="s">
        <v>281</v>
      </c>
      <c r="C533" s="4" t="s">
        <v>507</v>
      </c>
      <c r="D533" s="0" t="s">
        <v>508</v>
      </c>
    </row>
    <row r="534" customFormat="false" ht="13.8" hidden="false" customHeight="false" outlineLevel="0" collapsed="false">
      <c r="A534" s="4" t="s">
        <v>273</v>
      </c>
      <c r="B534" s="4" t="s">
        <v>281</v>
      </c>
      <c r="C534" s="4" t="s">
        <v>510</v>
      </c>
      <c r="D534" s="0" t="s">
        <v>508</v>
      </c>
    </row>
    <row r="535" customFormat="false" ht="13.8" hidden="false" customHeight="false" outlineLevel="0" collapsed="false">
      <c r="A535" s="4" t="s">
        <v>273</v>
      </c>
      <c r="B535" s="4" t="s">
        <v>282</v>
      </c>
      <c r="C535" s="4" t="s">
        <v>507</v>
      </c>
      <c r="D535" s="0" t="s">
        <v>508</v>
      </c>
    </row>
    <row r="536" customFormat="false" ht="13.8" hidden="false" customHeight="false" outlineLevel="0" collapsed="false">
      <c r="A536" s="4" t="s">
        <v>273</v>
      </c>
      <c r="B536" s="4" t="s">
        <v>282</v>
      </c>
      <c r="C536" s="4" t="s">
        <v>510</v>
      </c>
      <c r="D536" s="0" t="s">
        <v>508</v>
      </c>
    </row>
    <row r="537" customFormat="false" ht="13.8" hidden="false" customHeight="false" outlineLevel="0" collapsed="false">
      <c r="A537" s="4" t="s">
        <v>273</v>
      </c>
      <c r="B537" s="4" t="s">
        <v>283</v>
      </c>
      <c r="C537" s="4" t="s">
        <v>507</v>
      </c>
      <c r="D537" s="0" t="s">
        <v>508</v>
      </c>
    </row>
    <row r="538" customFormat="false" ht="13.8" hidden="false" customHeight="false" outlineLevel="0" collapsed="false">
      <c r="A538" s="4" t="s">
        <v>273</v>
      </c>
      <c r="B538" s="4" t="s">
        <v>283</v>
      </c>
      <c r="C538" s="4" t="s">
        <v>510</v>
      </c>
      <c r="D538" s="0" t="s">
        <v>508</v>
      </c>
    </row>
    <row r="539" customFormat="false" ht="13.8" hidden="false" customHeight="false" outlineLevel="0" collapsed="false">
      <c r="A539" s="4" t="s">
        <v>273</v>
      </c>
      <c r="B539" s="4" t="s">
        <v>284</v>
      </c>
      <c r="C539" s="4" t="s">
        <v>507</v>
      </c>
      <c r="D539" s="0" t="s">
        <v>508</v>
      </c>
    </row>
    <row r="540" customFormat="false" ht="13.8" hidden="false" customHeight="false" outlineLevel="0" collapsed="false">
      <c r="A540" s="4" t="s">
        <v>273</v>
      </c>
      <c r="B540" s="4" t="s">
        <v>284</v>
      </c>
      <c r="C540" s="4" t="s">
        <v>510</v>
      </c>
      <c r="D540" s="0" t="s">
        <v>508</v>
      </c>
    </row>
    <row r="541" customFormat="false" ht="13.8" hidden="false" customHeight="false" outlineLevel="0" collapsed="false">
      <c r="A541" s="4" t="s">
        <v>273</v>
      </c>
      <c r="B541" s="4" t="s">
        <v>285</v>
      </c>
      <c r="C541" s="4" t="s">
        <v>507</v>
      </c>
      <c r="D541" s="0" t="s">
        <v>508</v>
      </c>
    </row>
    <row r="542" customFormat="false" ht="13.8" hidden="false" customHeight="false" outlineLevel="0" collapsed="false">
      <c r="A542" s="4" t="s">
        <v>273</v>
      </c>
      <c r="B542" s="4" t="s">
        <v>285</v>
      </c>
      <c r="C542" s="4" t="s">
        <v>510</v>
      </c>
      <c r="D542" s="0" t="s">
        <v>508</v>
      </c>
    </row>
    <row r="543" customFormat="false" ht="13.8" hidden="false" customHeight="false" outlineLevel="0" collapsed="false">
      <c r="A543" s="4" t="s">
        <v>273</v>
      </c>
      <c r="B543" s="4" t="s">
        <v>286</v>
      </c>
      <c r="C543" s="4" t="s">
        <v>507</v>
      </c>
      <c r="D543" s="0" t="s">
        <v>508</v>
      </c>
    </row>
    <row r="544" customFormat="false" ht="13.8" hidden="false" customHeight="false" outlineLevel="0" collapsed="false">
      <c r="A544" s="4" t="s">
        <v>273</v>
      </c>
      <c r="B544" s="4" t="s">
        <v>286</v>
      </c>
      <c r="C544" s="4" t="s">
        <v>510</v>
      </c>
      <c r="D544" s="0" t="s">
        <v>508</v>
      </c>
    </row>
    <row r="545" customFormat="false" ht="13.8" hidden="false" customHeight="false" outlineLevel="0" collapsed="false">
      <c r="A545" s="4" t="s">
        <v>273</v>
      </c>
      <c r="B545" s="4" t="s">
        <v>287</v>
      </c>
      <c r="C545" s="4" t="s">
        <v>507</v>
      </c>
      <c r="D545" s="0" t="s">
        <v>508</v>
      </c>
    </row>
    <row r="546" customFormat="false" ht="13.8" hidden="false" customHeight="false" outlineLevel="0" collapsed="false">
      <c r="A546" s="4" t="s">
        <v>273</v>
      </c>
      <c r="B546" s="4" t="s">
        <v>287</v>
      </c>
      <c r="C546" s="4" t="s">
        <v>510</v>
      </c>
      <c r="D546" s="0" t="s">
        <v>508</v>
      </c>
    </row>
    <row r="547" customFormat="false" ht="13.8" hidden="false" customHeight="false" outlineLevel="0" collapsed="false">
      <c r="A547" s="4" t="s">
        <v>273</v>
      </c>
      <c r="B547" s="4" t="s">
        <v>288</v>
      </c>
      <c r="C547" s="4" t="s">
        <v>507</v>
      </c>
      <c r="D547" s="0" t="s">
        <v>508</v>
      </c>
    </row>
    <row r="548" customFormat="false" ht="13.8" hidden="false" customHeight="false" outlineLevel="0" collapsed="false">
      <c r="A548" s="4" t="s">
        <v>273</v>
      </c>
      <c r="B548" s="4" t="s">
        <v>288</v>
      </c>
      <c r="C548" s="4" t="s">
        <v>510</v>
      </c>
      <c r="D548" s="0" t="s">
        <v>508</v>
      </c>
    </row>
    <row r="549" customFormat="false" ht="13.8" hidden="false" customHeight="false" outlineLevel="0" collapsed="false">
      <c r="A549" s="4" t="s">
        <v>273</v>
      </c>
      <c r="B549" s="4" t="s">
        <v>289</v>
      </c>
      <c r="C549" s="4" t="s">
        <v>507</v>
      </c>
      <c r="D549" s="0" t="s">
        <v>508</v>
      </c>
    </row>
    <row r="550" customFormat="false" ht="13.8" hidden="false" customHeight="false" outlineLevel="0" collapsed="false">
      <c r="A550" s="4" t="s">
        <v>273</v>
      </c>
      <c r="B550" s="4" t="s">
        <v>289</v>
      </c>
      <c r="C550" s="4" t="s">
        <v>510</v>
      </c>
      <c r="D550" s="0" t="s">
        <v>508</v>
      </c>
    </row>
    <row r="551" customFormat="false" ht="13.8" hidden="false" customHeight="false" outlineLevel="0" collapsed="false">
      <c r="A551" s="4" t="s">
        <v>273</v>
      </c>
      <c r="B551" s="4" t="s">
        <v>290</v>
      </c>
      <c r="C551" s="4" t="s">
        <v>507</v>
      </c>
      <c r="D551" s="0" t="s">
        <v>508</v>
      </c>
    </row>
    <row r="552" customFormat="false" ht="13.8" hidden="false" customHeight="false" outlineLevel="0" collapsed="false">
      <c r="A552" s="4" t="s">
        <v>273</v>
      </c>
      <c r="B552" s="4" t="s">
        <v>290</v>
      </c>
      <c r="C552" s="4" t="s">
        <v>510</v>
      </c>
      <c r="D552" s="0" t="s">
        <v>508</v>
      </c>
    </row>
    <row r="553" customFormat="false" ht="13.8" hidden="false" customHeight="false" outlineLevel="0" collapsed="false">
      <c r="A553" s="4" t="s">
        <v>273</v>
      </c>
      <c r="B553" s="4" t="s">
        <v>291</v>
      </c>
      <c r="C553" s="4" t="s">
        <v>507</v>
      </c>
      <c r="D553" s="0" t="s">
        <v>508</v>
      </c>
    </row>
    <row r="554" customFormat="false" ht="13.8" hidden="false" customHeight="false" outlineLevel="0" collapsed="false">
      <c r="A554" s="4" t="s">
        <v>273</v>
      </c>
      <c r="B554" s="4" t="s">
        <v>291</v>
      </c>
      <c r="C554" s="4" t="s">
        <v>510</v>
      </c>
      <c r="D554" s="0" t="s">
        <v>508</v>
      </c>
    </row>
    <row r="555" customFormat="false" ht="13.8" hidden="false" customHeight="false" outlineLevel="0" collapsed="false">
      <c r="A555" s="4" t="s">
        <v>273</v>
      </c>
      <c r="B555" s="4" t="s">
        <v>292</v>
      </c>
      <c r="C555" s="4" t="s">
        <v>507</v>
      </c>
      <c r="D555" s="0" t="s">
        <v>508</v>
      </c>
    </row>
    <row r="556" customFormat="false" ht="13.8" hidden="false" customHeight="false" outlineLevel="0" collapsed="false">
      <c r="A556" s="4" t="s">
        <v>273</v>
      </c>
      <c r="B556" s="4" t="s">
        <v>292</v>
      </c>
      <c r="C556" s="4" t="s">
        <v>510</v>
      </c>
      <c r="D556" s="0" t="s">
        <v>508</v>
      </c>
    </row>
    <row r="557" customFormat="false" ht="13.8" hidden="false" customHeight="false" outlineLevel="0" collapsed="false">
      <c r="A557" s="4" t="s">
        <v>273</v>
      </c>
      <c r="B557" s="4" t="s">
        <v>293</v>
      </c>
      <c r="C557" s="4" t="s">
        <v>507</v>
      </c>
      <c r="D557" s="0" t="s">
        <v>508</v>
      </c>
    </row>
    <row r="558" customFormat="false" ht="13.8" hidden="false" customHeight="false" outlineLevel="0" collapsed="false">
      <c r="A558" s="4" t="s">
        <v>273</v>
      </c>
      <c r="B558" s="4" t="s">
        <v>293</v>
      </c>
      <c r="C558" s="4" t="s">
        <v>510</v>
      </c>
      <c r="D558" s="0" t="s">
        <v>508</v>
      </c>
    </row>
    <row r="559" customFormat="false" ht="13.8" hidden="false" customHeight="false" outlineLevel="0" collapsed="false">
      <c r="A559" s="4" t="s">
        <v>273</v>
      </c>
      <c r="B559" s="4" t="s">
        <v>294</v>
      </c>
      <c r="C559" s="4" t="s">
        <v>507</v>
      </c>
      <c r="D559" s="0" t="s">
        <v>511</v>
      </c>
    </row>
    <row r="560" customFormat="false" ht="13.8" hidden="false" customHeight="false" outlineLevel="0" collapsed="false">
      <c r="A560" s="4" t="s">
        <v>273</v>
      </c>
      <c r="B560" s="4" t="s">
        <v>294</v>
      </c>
      <c r="C560" s="4" t="s">
        <v>510</v>
      </c>
      <c r="D560" s="0" t="s">
        <v>511</v>
      </c>
    </row>
    <row r="561" customFormat="false" ht="13.8" hidden="false" customHeight="false" outlineLevel="0" collapsed="false">
      <c r="A561" s="4" t="s">
        <v>273</v>
      </c>
      <c r="B561" s="4" t="s">
        <v>295</v>
      </c>
      <c r="C561" s="4" t="s">
        <v>507</v>
      </c>
      <c r="D561" s="0" t="s">
        <v>511</v>
      </c>
    </row>
    <row r="562" customFormat="false" ht="13.8" hidden="false" customHeight="false" outlineLevel="0" collapsed="false">
      <c r="A562" s="4" t="s">
        <v>273</v>
      </c>
      <c r="B562" s="4" t="s">
        <v>295</v>
      </c>
      <c r="C562" s="4" t="s">
        <v>510</v>
      </c>
      <c r="D562" s="0" t="s">
        <v>511</v>
      </c>
    </row>
    <row r="563" customFormat="false" ht="13.8" hidden="false" customHeight="false" outlineLevel="0" collapsed="false">
      <c r="A563" s="4" t="s">
        <v>273</v>
      </c>
      <c r="B563" s="4" t="s">
        <v>296</v>
      </c>
      <c r="C563" s="4" t="s">
        <v>507</v>
      </c>
      <c r="D563" s="0" t="s">
        <v>511</v>
      </c>
    </row>
    <row r="564" customFormat="false" ht="13.8" hidden="false" customHeight="false" outlineLevel="0" collapsed="false">
      <c r="A564" s="4" t="s">
        <v>273</v>
      </c>
      <c r="B564" s="4" t="s">
        <v>296</v>
      </c>
      <c r="C564" s="4" t="s">
        <v>510</v>
      </c>
      <c r="D564" s="0" t="s">
        <v>511</v>
      </c>
    </row>
    <row r="565" customFormat="false" ht="13.8" hidden="false" customHeight="false" outlineLevel="0" collapsed="false">
      <c r="A565" s="4" t="s">
        <v>273</v>
      </c>
      <c r="B565" s="4" t="s">
        <v>297</v>
      </c>
      <c r="C565" s="4" t="s">
        <v>507</v>
      </c>
      <c r="D565" s="0" t="s">
        <v>508</v>
      </c>
    </row>
    <row r="566" customFormat="false" ht="13.8" hidden="false" customHeight="false" outlineLevel="0" collapsed="false">
      <c r="A566" s="4" t="s">
        <v>273</v>
      </c>
      <c r="B566" s="4" t="s">
        <v>297</v>
      </c>
      <c r="C566" s="4" t="s">
        <v>510</v>
      </c>
      <c r="D566" s="0" t="s">
        <v>508</v>
      </c>
    </row>
    <row r="567" customFormat="false" ht="13.8" hidden="false" customHeight="false" outlineLevel="0" collapsed="false">
      <c r="A567" s="4" t="s">
        <v>273</v>
      </c>
      <c r="B567" s="4" t="s">
        <v>298</v>
      </c>
      <c r="C567" s="4" t="s">
        <v>507</v>
      </c>
      <c r="D567" s="0" t="s">
        <v>508</v>
      </c>
    </row>
    <row r="568" customFormat="false" ht="13.8" hidden="false" customHeight="false" outlineLevel="0" collapsed="false">
      <c r="A568" s="4" t="s">
        <v>273</v>
      </c>
      <c r="B568" s="4" t="s">
        <v>298</v>
      </c>
      <c r="C568" s="4" t="s">
        <v>510</v>
      </c>
      <c r="D568" s="0" t="s">
        <v>508</v>
      </c>
    </row>
    <row r="569" customFormat="false" ht="13.8" hidden="false" customHeight="false" outlineLevel="0" collapsed="false">
      <c r="A569" s="4" t="s">
        <v>273</v>
      </c>
      <c r="B569" s="4" t="s">
        <v>299</v>
      </c>
      <c r="C569" s="4" t="s">
        <v>507</v>
      </c>
      <c r="D569" s="0" t="s">
        <v>508</v>
      </c>
    </row>
    <row r="570" customFormat="false" ht="13.8" hidden="false" customHeight="false" outlineLevel="0" collapsed="false">
      <c r="A570" s="4" t="s">
        <v>273</v>
      </c>
      <c r="B570" s="4" t="s">
        <v>299</v>
      </c>
      <c r="C570" s="4" t="s">
        <v>510</v>
      </c>
      <c r="D570" s="0" t="s">
        <v>508</v>
      </c>
    </row>
    <row r="571" customFormat="false" ht="24.05" hidden="false" customHeight="false" outlineLevel="0" collapsed="false">
      <c r="A571" s="4" t="s">
        <v>300</v>
      </c>
      <c r="B571" s="4" t="s">
        <v>301</v>
      </c>
      <c r="C571" s="4" t="s">
        <v>507</v>
      </c>
      <c r="D571" s="0" t="s">
        <v>508</v>
      </c>
    </row>
    <row r="572" customFormat="false" ht="24.05" hidden="false" customHeight="false" outlineLevel="0" collapsed="false">
      <c r="A572" s="4" t="s">
        <v>300</v>
      </c>
      <c r="B572" s="4" t="s">
        <v>301</v>
      </c>
      <c r="C572" s="4" t="s">
        <v>510</v>
      </c>
      <c r="D572" s="0" t="s">
        <v>508</v>
      </c>
    </row>
    <row r="573" customFormat="false" ht="24.05" hidden="false" customHeight="false" outlineLevel="0" collapsed="false">
      <c r="A573" s="4" t="s">
        <v>300</v>
      </c>
      <c r="B573" s="4" t="s">
        <v>302</v>
      </c>
      <c r="C573" s="4" t="s">
        <v>507</v>
      </c>
      <c r="D573" s="0" t="s">
        <v>508</v>
      </c>
    </row>
    <row r="574" customFormat="false" ht="24.05" hidden="false" customHeight="false" outlineLevel="0" collapsed="false">
      <c r="A574" s="4" t="s">
        <v>300</v>
      </c>
      <c r="B574" s="4" t="s">
        <v>302</v>
      </c>
      <c r="C574" s="4" t="s">
        <v>510</v>
      </c>
      <c r="D574" s="0" t="s">
        <v>508</v>
      </c>
    </row>
    <row r="575" customFormat="false" ht="24.05" hidden="false" customHeight="false" outlineLevel="0" collapsed="false">
      <c r="A575" s="4" t="s">
        <v>300</v>
      </c>
      <c r="B575" s="4" t="s">
        <v>303</v>
      </c>
      <c r="C575" s="4" t="s">
        <v>507</v>
      </c>
      <c r="D575" s="0" t="s">
        <v>508</v>
      </c>
    </row>
    <row r="576" customFormat="false" ht="24.05" hidden="false" customHeight="false" outlineLevel="0" collapsed="false">
      <c r="A576" s="4" t="s">
        <v>300</v>
      </c>
      <c r="B576" s="4" t="s">
        <v>303</v>
      </c>
      <c r="C576" s="4" t="s">
        <v>510</v>
      </c>
      <c r="D576" s="0" t="s">
        <v>508</v>
      </c>
    </row>
    <row r="577" customFormat="false" ht="24.05" hidden="false" customHeight="false" outlineLevel="0" collapsed="false">
      <c r="A577" s="4" t="s">
        <v>300</v>
      </c>
      <c r="B577" s="4" t="s">
        <v>304</v>
      </c>
      <c r="C577" s="4" t="s">
        <v>507</v>
      </c>
      <c r="D577" s="0" t="s">
        <v>508</v>
      </c>
    </row>
    <row r="578" customFormat="false" ht="24.05" hidden="false" customHeight="false" outlineLevel="0" collapsed="false">
      <c r="A578" s="4" t="s">
        <v>300</v>
      </c>
      <c r="B578" s="4" t="s">
        <v>304</v>
      </c>
      <c r="C578" s="4" t="s">
        <v>510</v>
      </c>
      <c r="D578" s="0" t="s">
        <v>508</v>
      </c>
    </row>
    <row r="579" customFormat="false" ht="24.05" hidden="false" customHeight="false" outlineLevel="0" collapsed="false">
      <c r="A579" s="4" t="s">
        <v>300</v>
      </c>
      <c r="B579" s="4" t="s">
        <v>305</v>
      </c>
      <c r="C579" s="4" t="s">
        <v>507</v>
      </c>
      <c r="D579" s="0" t="s">
        <v>508</v>
      </c>
    </row>
    <row r="580" customFormat="false" ht="24.05" hidden="false" customHeight="false" outlineLevel="0" collapsed="false">
      <c r="A580" s="4" t="s">
        <v>300</v>
      </c>
      <c r="B580" s="4" t="s">
        <v>305</v>
      </c>
      <c r="C580" s="4" t="s">
        <v>510</v>
      </c>
      <c r="D580" s="0" t="s">
        <v>508</v>
      </c>
    </row>
    <row r="581" customFormat="false" ht="24.05" hidden="false" customHeight="false" outlineLevel="0" collapsed="false">
      <c r="A581" s="4" t="s">
        <v>300</v>
      </c>
      <c r="B581" s="4" t="s">
        <v>306</v>
      </c>
      <c r="C581" s="4" t="s">
        <v>507</v>
      </c>
      <c r="D581" s="0" t="s">
        <v>508</v>
      </c>
    </row>
    <row r="582" customFormat="false" ht="24.05" hidden="false" customHeight="false" outlineLevel="0" collapsed="false">
      <c r="A582" s="4" t="s">
        <v>300</v>
      </c>
      <c r="B582" s="4" t="s">
        <v>306</v>
      </c>
      <c r="C582" s="4" t="s">
        <v>510</v>
      </c>
      <c r="D582" s="0" t="s">
        <v>508</v>
      </c>
    </row>
    <row r="583" customFormat="false" ht="24.05" hidden="false" customHeight="false" outlineLevel="0" collapsed="false">
      <c r="A583" s="4" t="s">
        <v>300</v>
      </c>
      <c r="B583" s="4" t="s">
        <v>307</v>
      </c>
      <c r="C583" s="4" t="s">
        <v>507</v>
      </c>
      <c r="D583" s="0" t="s">
        <v>508</v>
      </c>
    </row>
    <row r="584" customFormat="false" ht="24.05" hidden="false" customHeight="false" outlineLevel="0" collapsed="false">
      <c r="A584" s="4" t="s">
        <v>300</v>
      </c>
      <c r="B584" s="4" t="s">
        <v>307</v>
      </c>
      <c r="C584" s="4" t="s">
        <v>510</v>
      </c>
      <c r="D584" s="0" t="s">
        <v>508</v>
      </c>
    </row>
    <row r="585" customFormat="false" ht="24.05" hidden="false" customHeight="false" outlineLevel="0" collapsed="false">
      <c r="A585" s="4" t="s">
        <v>300</v>
      </c>
      <c r="B585" s="4" t="s">
        <v>308</v>
      </c>
      <c r="C585" s="4" t="s">
        <v>507</v>
      </c>
      <c r="D585" s="0" t="s">
        <v>508</v>
      </c>
    </row>
    <row r="586" customFormat="false" ht="24.05" hidden="false" customHeight="false" outlineLevel="0" collapsed="false">
      <c r="A586" s="4" t="s">
        <v>300</v>
      </c>
      <c r="B586" s="4" t="s">
        <v>308</v>
      </c>
      <c r="C586" s="4" t="s">
        <v>510</v>
      </c>
      <c r="D586" s="0" t="s">
        <v>508</v>
      </c>
    </row>
    <row r="587" customFormat="false" ht="24.05" hidden="false" customHeight="false" outlineLevel="0" collapsed="false">
      <c r="A587" s="4" t="s">
        <v>300</v>
      </c>
      <c r="B587" s="4" t="s">
        <v>309</v>
      </c>
      <c r="C587" s="4" t="s">
        <v>507</v>
      </c>
      <c r="D587" s="0" t="s">
        <v>508</v>
      </c>
    </row>
    <row r="588" customFormat="false" ht="24.05" hidden="false" customHeight="false" outlineLevel="0" collapsed="false">
      <c r="A588" s="4" t="s">
        <v>300</v>
      </c>
      <c r="B588" s="4" t="s">
        <v>309</v>
      </c>
      <c r="C588" s="4" t="s">
        <v>510</v>
      </c>
      <c r="D588" s="0" t="s">
        <v>508</v>
      </c>
    </row>
    <row r="589" customFormat="false" ht="24.05" hidden="false" customHeight="false" outlineLevel="0" collapsed="false">
      <c r="A589" s="4" t="s">
        <v>300</v>
      </c>
      <c r="B589" s="4" t="s">
        <v>310</v>
      </c>
      <c r="C589" s="4" t="s">
        <v>507</v>
      </c>
      <c r="D589" s="0" t="s">
        <v>508</v>
      </c>
    </row>
    <row r="590" customFormat="false" ht="24.05" hidden="false" customHeight="false" outlineLevel="0" collapsed="false">
      <c r="A590" s="4" t="s">
        <v>300</v>
      </c>
      <c r="B590" s="4" t="s">
        <v>310</v>
      </c>
      <c r="C590" s="4" t="s">
        <v>510</v>
      </c>
      <c r="D590" s="0" t="s">
        <v>508</v>
      </c>
    </row>
    <row r="591" customFormat="false" ht="24.05" hidden="false" customHeight="false" outlineLevel="0" collapsed="false">
      <c r="A591" s="4" t="s">
        <v>300</v>
      </c>
      <c r="B591" s="4" t="s">
        <v>311</v>
      </c>
      <c r="C591" s="4" t="s">
        <v>507</v>
      </c>
      <c r="D591" s="0" t="s">
        <v>508</v>
      </c>
    </row>
    <row r="592" customFormat="false" ht="24.05" hidden="false" customHeight="false" outlineLevel="0" collapsed="false">
      <c r="A592" s="4" t="s">
        <v>300</v>
      </c>
      <c r="B592" s="4" t="s">
        <v>311</v>
      </c>
      <c r="C592" s="4" t="s">
        <v>510</v>
      </c>
      <c r="D592" s="0" t="s">
        <v>508</v>
      </c>
    </row>
    <row r="593" customFormat="false" ht="24.05" hidden="false" customHeight="false" outlineLevel="0" collapsed="false">
      <c r="A593" s="4" t="s">
        <v>300</v>
      </c>
      <c r="B593" s="4" t="s">
        <v>312</v>
      </c>
      <c r="C593" s="4" t="s">
        <v>507</v>
      </c>
      <c r="D593" s="0" t="s">
        <v>508</v>
      </c>
    </row>
    <row r="594" customFormat="false" ht="24.05" hidden="false" customHeight="false" outlineLevel="0" collapsed="false">
      <c r="A594" s="4" t="s">
        <v>300</v>
      </c>
      <c r="B594" s="4" t="s">
        <v>312</v>
      </c>
      <c r="C594" s="4" t="s">
        <v>510</v>
      </c>
      <c r="D594" s="0" t="s">
        <v>508</v>
      </c>
    </row>
    <row r="595" customFormat="false" ht="24.05" hidden="false" customHeight="false" outlineLevel="0" collapsed="false">
      <c r="A595" s="4" t="s">
        <v>300</v>
      </c>
      <c r="B595" s="4" t="s">
        <v>313</v>
      </c>
      <c r="C595" s="4" t="s">
        <v>507</v>
      </c>
      <c r="D595" s="0" t="s">
        <v>508</v>
      </c>
    </row>
    <row r="596" customFormat="false" ht="24.05" hidden="false" customHeight="false" outlineLevel="0" collapsed="false">
      <c r="A596" s="4" t="s">
        <v>300</v>
      </c>
      <c r="B596" s="4" t="s">
        <v>313</v>
      </c>
      <c r="C596" s="4" t="s">
        <v>510</v>
      </c>
      <c r="D596" s="0" t="s">
        <v>508</v>
      </c>
    </row>
    <row r="597" customFormat="false" ht="24.05" hidden="false" customHeight="false" outlineLevel="0" collapsed="false">
      <c r="A597" s="4" t="s">
        <v>300</v>
      </c>
      <c r="B597" s="4" t="s">
        <v>314</v>
      </c>
      <c r="C597" s="4" t="s">
        <v>507</v>
      </c>
      <c r="D597" s="0" t="s">
        <v>508</v>
      </c>
    </row>
    <row r="598" customFormat="false" ht="24.05" hidden="false" customHeight="false" outlineLevel="0" collapsed="false">
      <c r="A598" s="4" t="s">
        <v>300</v>
      </c>
      <c r="B598" s="4" t="s">
        <v>314</v>
      </c>
      <c r="C598" s="4" t="s">
        <v>510</v>
      </c>
      <c r="D598" s="0" t="s">
        <v>508</v>
      </c>
    </row>
    <row r="599" customFormat="false" ht="24.05" hidden="false" customHeight="false" outlineLevel="0" collapsed="false">
      <c r="A599" s="4" t="s">
        <v>300</v>
      </c>
      <c r="B599" s="4" t="s">
        <v>315</v>
      </c>
      <c r="C599" s="4" t="s">
        <v>507</v>
      </c>
      <c r="D599" s="0" t="s">
        <v>508</v>
      </c>
    </row>
    <row r="600" customFormat="false" ht="24.05" hidden="false" customHeight="false" outlineLevel="0" collapsed="false">
      <c r="A600" s="4" t="s">
        <v>300</v>
      </c>
      <c r="B600" s="4" t="s">
        <v>315</v>
      </c>
      <c r="C600" s="4" t="s">
        <v>510</v>
      </c>
      <c r="D600" s="0" t="s">
        <v>508</v>
      </c>
    </row>
    <row r="601" customFormat="false" ht="24.05" hidden="false" customHeight="false" outlineLevel="0" collapsed="false">
      <c r="A601" s="4" t="s">
        <v>300</v>
      </c>
      <c r="B601" s="4" t="s">
        <v>316</v>
      </c>
      <c r="C601" s="4" t="s">
        <v>507</v>
      </c>
      <c r="D601" s="0" t="s">
        <v>508</v>
      </c>
    </row>
    <row r="602" customFormat="false" ht="24.05" hidden="false" customHeight="false" outlineLevel="0" collapsed="false">
      <c r="A602" s="4" t="s">
        <v>300</v>
      </c>
      <c r="B602" s="4" t="s">
        <v>316</v>
      </c>
      <c r="C602" s="4" t="s">
        <v>510</v>
      </c>
      <c r="D602" s="0" t="s">
        <v>508</v>
      </c>
    </row>
    <row r="603" customFormat="false" ht="24.05" hidden="false" customHeight="false" outlineLevel="0" collapsed="false">
      <c r="A603" s="4" t="s">
        <v>300</v>
      </c>
      <c r="B603" s="4" t="s">
        <v>317</v>
      </c>
      <c r="C603" s="4" t="s">
        <v>507</v>
      </c>
      <c r="D603" s="0" t="s">
        <v>508</v>
      </c>
    </row>
    <row r="604" customFormat="false" ht="24.05" hidden="false" customHeight="false" outlineLevel="0" collapsed="false">
      <c r="A604" s="4" t="s">
        <v>300</v>
      </c>
      <c r="B604" s="4" t="s">
        <v>317</v>
      </c>
      <c r="C604" s="4" t="s">
        <v>510</v>
      </c>
      <c r="D604" s="0" t="s">
        <v>508</v>
      </c>
    </row>
    <row r="605" customFormat="false" ht="24.05" hidden="false" customHeight="false" outlineLevel="0" collapsed="false">
      <c r="A605" s="4" t="s">
        <v>300</v>
      </c>
      <c r="B605" s="4" t="s">
        <v>318</v>
      </c>
      <c r="C605" s="4" t="s">
        <v>507</v>
      </c>
      <c r="D605" s="0" t="s">
        <v>508</v>
      </c>
    </row>
    <row r="606" customFormat="false" ht="24.05" hidden="false" customHeight="false" outlineLevel="0" collapsed="false">
      <c r="A606" s="4" t="s">
        <v>300</v>
      </c>
      <c r="B606" s="4" t="s">
        <v>318</v>
      </c>
      <c r="C606" s="4" t="s">
        <v>510</v>
      </c>
      <c r="D606" s="0" t="s">
        <v>508</v>
      </c>
    </row>
    <row r="607" customFormat="false" ht="24.05" hidden="false" customHeight="false" outlineLevel="0" collapsed="false">
      <c r="A607" s="4" t="s">
        <v>300</v>
      </c>
      <c r="B607" s="4" t="s">
        <v>319</v>
      </c>
      <c r="C607" s="4" t="s">
        <v>507</v>
      </c>
      <c r="D607" s="0" t="s">
        <v>508</v>
      </c>
    </row>
    <row r="608" customFormat="false" ht="24.05" hidden="false" customHeight="false" outlineLevel="0" collapsed="false">
      <c r="A608" s="4" t="s">
        <v>300</v>
      </c>
      <c r="B608" s="4" t="s">
        <v>319</v>
      </c>
      <c r="C608" s="4" t="s">
        <v>510</v>
      </c>
      <c r="D608" s="0" t="s">
        <v>508</v>
      </c>
    </row>
    <row r="609" customFormat="false" ht="24.05" hidden="false" customHeight="false" outlineLevel="0" collapsed="false">
      <c r="A609" s="4" t="s">
        <v>300</v>
      </c>
      <c r="B609" s="4" t="s">
        <v>320</v>
      </c>
      <c r="C609" s="4" t="s">
        <v>507</v>
      </c>
      <c r="D609" s="0" t="s">
        <v>508</v>
      </c>
    </row>
    <row r="610" customFormat="false" ht="24.05" hidden="false" customHeight="false" outlineLevel="0" collapsed="false">
      <c r="A610" s="4" t="s">
        <v>300</v>
      </c>
      <c r="B610" s="4" t="s">
        <v>320</v>
      </c>
      <c r="C610" s="4" t="s">
        <v>510</v>
      </c>
      <c r="D610" s="0" t="s">
        <v>508</v>
      </c>
    </row>
    <row r="611" customFormat="false" ht="24.05" hidden="false" customHeight="false" outlineLevel="0" collapsed="false">
      <c r="A611" s="4" t="s">
        <v>300</v>
      </c>
      <c r="B611" s="4" t="s">
        <v>321</v>
      </c>
      <c r="C611" s="4" t="s">
        <v>507</v>
      </c>
      <c r="D611" s="0" t="s">
        <v>508</v>
      </c>
    </row>
    <row r="612" customFormat="false" ht="24.05" hidden="false" customHeight="false" outlineLevel="0" collapsed="false">
      <c r="A612" s="4" t="s">
        <v>300</v>
      </c>
      <c r="B612" s="4" t="s">
        <v>321</v>
      </c>
      <c r="C612" s="4" t="s">
        <v>510</v>
      </c>
      <c r="D612" s="0" t="s">
        <v>508</v>
      </c>
    </row>
    <row r="613" customFormat="false" ht="24.05" hidden="false" customHeight="false" outlineLevel="0" collapsed="false">
      <c r="A613" s="4" t="s">
        <v>300</v>
      </c>
      <c r="B613" s="4" t="s">
        <v>322</v>
      </c>
      <c r="C613" s="4" t="s">
        <v>507</v>
      </c>
      <c r="D613" s="0" t="s">
        <v>508</v>
      </c>
    </row>
    <row r="614" customFormat="false" ht="24.05" hidden="false" customHeight="false" outlineLevel="0" collapsed="false">
      <c r="A614" s="4" t="s">
        <v>300</v>
      </c>
      <c r="B614" s="4" t="s">
        <v>322</v>
      </c>
      <c r="C614" s="4" t="s">
        <v>510</v>
      </c>
      <c r="D614" s="0" t="s">
        <v>508</v>
      </c>
    </row>
    <row r="615" customFormat="false" ht="24.05" hidden="false" customHeight="false" outlineLevel="0" collapsed="false">
      <c r="A615" s="4" t="s">
        <v>300</v>
      </c>
      <c r="B615" s="4" t="s">
        <v>323</v>
      </c>
      <c r="C615" s="4" t="s">
        <v>507</v>
      </c>
      <c r="D615" s="0" t="s">
        <v>508</v>
      </c>
    </row>
    <row r="616" customFormat="false" ht="24.05" hidden="false" customHeight="false" outlineLevel="0" collapsed="false">
      <c r="A616" s="4" t="s">
        <v>300</v>
      </c>
      <c r="B616" s="4" t="s">
        <v>323</v>
      </c>
      <c r="C616" s="4" t="s">
        <v>510</v>
      </c>
      <c r="D616" s="0" t="s">
        <v>508</v>
      </c>
    </row>
    <row r="617" customFormat="false" ht="24.05" hidden="false" customHeight="false" outlineLevel="0" collapsed="false">
      <c r="A617" s="4" t="s">
        <v>300</v>
      </c>
      <c r="B617" s="4" t="s">
        <v>324</v>
      </c>
      <c r="C617" s="4" t="s">
        <v>507</v>
      </c>
      <c r="D617" s="0" t="s">
        <v>508</v>
      </c>
    </row>
    <row r="618" customFormat="false" ht="24.05" hidden="false" customHeight="false" outlineLevel="0" collapsed="false">
      <c r="A618" s="4" t="s">
        <v>300</v>
      </c>
      <c r="B618" s="4" t="s">
        <v>324</v>
      </c>
      <c r="C618" s="4" t="s">
        <v>510</v>
      </c>
      <c r="D618" s="0" t="s">
        <v>508</v>
      </c>
    </row>
    <row r="619" customFormat="false" ht="24.05" hidden="false" customHeight="false" outlineLevel="0" collapsed="false">
      <c r="A619" s="4" t="s">
        <v>300</v>
      </c>
      <c r="B619" s="4" t="s">
        <v>325</v>
      </c>
      <c r="C619" s="4" t="s">
        <v>507</v>
      </c>
      <c r="D619" s="0" t="s">
        <v>508</v>
      </c>
    </row>
    <row r="620" customFormat="false" ht="24.05" hidden="false" customHeight="false" outlineLevel="0" collapsed="false">
      <c r="A620" s="4" t="s">
        <v>300</v>
      </c>
      <c r="B620" s="4" t="s">
        <v>325</v>
      </c>
      <c r="C620" s="4" t="s">
        <v>510</v>
      </c>
      <c r="D620" s="0" t="s">
        <v>508</v>
      </c>
    </row>
    <row r="621" customFormat="false" ht="24.05" hidden="false" customHeight="false" outlineLevel="0" collapsed="false">
      <c r="A621" s="4" t="s">
        <v>300</v>
      </c>
      <c r="B621" s="4" t="s">
        <v>326</v>
      </c>
      <c r="C621" s="4" t="s">
        <v>507</v>
      </c>
      <c r="D621" s="0" t="s">
        <v>508</v>
      </c>
    </row>
    <row r="622" customFormat="false" ht="24.05" hidden="false" customHeight="false" outlineLevel="0" collapsed="false">
      <c r="A622" s="4" t="s">
        <v>300</v>
      </c>
      <c r="B622" s="4" t="s">
        <v>326</v>
      </c>
      <c r="C622" s="4" t="s">
        <v>510</v>
      </c>
      <c r="D622" s="0" t="s">
        <v>508</v>
      </c>
    </row>
    <row r="623" customFormat="false" ht="24.05" hidden="false" customHeight="false" outlineLevel="0" collapsed="false">
      <c r="A623" s="4" t="s">
        <v>300</v>
      </c>
      <c r="B623" s="4" t="s">
        <v>327</v>
      </c>
      <c r="C623" s="4" t="s">
        <v>507</v>
      </c>
      <c r="D623" s="0" t="s">
        <v>508</v>
      </c>
    </row>
    <row r="624" customFormat="false" ht="24.05" hidden="false" customHeight="false" outlineLevel="0" collapsed="false">
      <c r="A624" s="4" t="s">
        <v>300</v>
      </c>
      <c r="B624" s="4" t="s">
        <v>327</v>
      </c>
      <c r="C624" s="4" t="s">
        <v>510</v>
      </c>
      <c r="D624" s="0" t="s">
        <v>508</v>
      </c>
    </row>
    <row r="625" customFormat="false" ht="24.05" hidden="false" customHeight="false" outlineLevel="0" collapsed="false">
      <c r="A625" s="4" t="s">
        <v>300</v>
      </c>
      <c r="B625" s="4" t="s">
        <v>328</v>
      </c>
      <c r="C625" s="4" t="s">
        <v>507</v>
      </c>
      <c r="D625" s="0" t="s">
        <v>508</v>
      </c>
    </row>
    <row r="626" customFormat="false" ht="24.05" hidden="false" customHeight="false" outlineLevel="0" collapsed="false">
      <c r="A626" s="4" t="s">
        <v>300</v>
      </c>
      <c r="B626" s="4" t="s">
        <v>328</v>
      </c>
      <c r="C626" s="4" t="s">
        <v>510</v>
      </c>
      <c r="D626" s="0" t="s">
        <v>508</v>
      </c>
    </row>
    <row r="627" customFormat="false" ht="24.05" hidden="false" customHeight="false" outlineLevel="0" collapsed="false">
      <c r="A627" s="4" t="s">
        <v>300</v>
      </c>
      <c r="B627" s="4" t="s">
        <v>329</v>
      </c>
      <c r="C627" s="4" t="s">
        <v>507</v>
      </c>
      <c r="D627" s="0" t="s">
        <v>508</v>
      </c>
    </row>
    <row r="628" customFormat="false" ht="24.05" hidden="false" customHeight="false" outlineLevel="0" collapsed="false">
      <c r="A628" s="4" t="s">
        <v>300</v>
      </c>
      <c r="B628" s="4" t="s">
        <v>329</v>
      </c>
      <c r="C628" s="4" t="s">
        <v>510</v>
      </c>
      <c r="D628" s="0" t="s">
        <v>508</v>
      </c>
    </row>
    <row r="629" customFormat="false" ht="24.05" hidden="false" customHeight="false" outlineLevel="0" collapsed="false">
      <c r="A629" s="4" t="s">
        <v>300</v>
      </c>
      <c r="B629" s="4" t="s">
        <v>330</v>
      </c>
      <c r="C629" s="4" t="s">
        <v>507</v>
      </c>
      <c r="D629" s="0" t="s">
        <v>508</v>
      </c>
    </row>
    <row r="630" customFormat="false" ht="24.05" hidden="false" customHeight="false" outlineLevel="0" collapsed="false">
      <c r="A630" s="4" t="s">
        <v>300</v>
      </c>
      <c r="B630" s="4" t="s">
        <v>330</v>
      </c>
      <c r="C630" s="4" t="s">
        <v>510</v>
      </c>
      <c r="D630" s="0" t="s">
        <v>508</v>
      </c>
    </row>
    <row r="631" customFormat="false" ht="24.05" hidden="false" customHeight="false" outlineLevel="0" collapsed="false">
      <c r="A631" s="4" t="s">
        <v>331</v>
      </c>
      <c r="B631" s="4" t="s">
        <v>332</v>
      </c>
      <c r="C631" s="4" t="s">
        <v>507</v>
      </c>
      <c r="D631" s="0" t="s">
        <v>508</v>
      </c>
    </row>
    <row r="632" customFormat="false" ht="24.05" hidden="false" customHeight="false" outlineLevel="0" collapsed="false">
      <c r="A632" s="4" t="s">
        <v>331</v>
      </c>
      <c r="B632" s="4" t="s">
        <v>332</v>
      </c>
      <c r="C632" s="4" t="s">
        <v>510</v>
      </c>
      <c r="D632" s="0" t="s">
        <v>508</v>
      </c>
    </row>
    <row r="633" customFormat="false" ht="24.05" hidden="false" customHeight="false" outlineLevel="0" collapsed="false">
      <c r="A633" s="4" t="s">
        <v>331</v>
      </c>
      <c r="B633" s="4" t="s">
        <v>333</v>
      </c>
      <c r="C633" s="4" t="s">
        <v>507</v>
      </c>
      <c r="D633" s="0" t="s">
        <v>508</v>
      </c>
    </row>
    <row r="634" customFormat="false" ht="24.05" hidden="false" customHeight="false" outlineLevel="0" collapsed="false">
      <c r="A634" s="4" t="s">
        <v>331</v>
      </c>
      <c r="B634" s="4" t="s">
        <v>333</v>
      </c>
      <c r="C634" s="4" t="s">
        <v>510</v>
      </c>
      <c r="D634" s="0" t="s">
        <v>508</v>
      </c>
    </row>
    <row r="635" customFormat="false" ht="24.05" hidden="false" customHeight="false" outlineLevel="0" collapsed="false">
      <c r="A635" s="4" t="s">
        <v>331</v>
      </c>
      <c r="B635" s="4" t="s">
        <v>334</v>
      </c>
      <c r="C635" s="4" t="s">
        <v>507</v>
      </c>
      <c r="D635" s="0" t="s">
        <v>508</v>
      </c>
    </row>
    <row r="636" customFormat="false" ht="24.05" hidden="false" customHeight="false" outlineLevel="0" collapsed="false">
      <c r="A636" s="4" t="s">
        <v>331</v>
      </c>
      <c r="B636" s="4" t="s">
        <v>334</v>
      </c>
      <c r="C636" s="4" t="s">
        <v>510</v>
      </c>
      <c r="D636" s="0" t="s">
        <v>508</v>
      </c>
    </row>
    <row r="637" customFormat="false" ht="24.05" hidden="false" customHeight="false" outlineLevel="0" collapsed="false">
      <c r="A637" s="4" t="s">
        <v>331</v>
      </c>
      <c r="B637" s="4" t="s">
        <v>335</v>
      </c>
      <c r="C637" s="4" t="s">
        <v>507</v>
      </c>
      <c r="D637" s="0" t="s">
        <v>508</v>
      </c>
    </row>
    <row r="638" customFormat="false" ht="24.05" hidden="false" customHeight="false" outlineLevel="0" collapsed="false">
      <c r="A638" s="4" t="s">
        <v>331</v>
      </c>
      <c r="B638" s="4" t="s">
        <v>335</v>
      </c>
      <c r="C638" s="4" t="s">
        <v>510</v>
      </c>
      <c r="D638" s="0" t="s">
        <v>508</v>
      </c>
    </row>
    <row r="639" customFormat="false" ht="24.05" hidden="false" customHeight="false" outlineLevel="0" collapsed="false">
      <c r="A639" s="4" t="s">
        <v>331</v>
      </c>
      <c r="B639" s="4" t="s">
        <v>336</v>
      </c>
      <c r="C639" s="4" t="s">
        <v>507</v>
      </c>
      <c r="D639" s="0" t="s">
        <v>508</v>
      </c>
    </row>
    <row r="640" customFormat="false" ht="24.05" hidden="false" customHeight="false" outlineLevel="0" collapsed="false">
      <c r="A640" s="4" t="s">
        <v>331</v>
      </c>
      <c r="B640" s="4" t="s">
        <v>336</v>
      </c>
      <c r="C640" s="4" t="s">
        <v>510</v>
      </c>
      <c r="D640" s="0" t="s">
        <v>508</v>
      </c>
    </row>
    <row r="641" customFormat="false" ht="24.05" hidden="false" customHeight="false" outlineLevel="0" collapsed="false">
      <c r="A641" s="4" t="s">
        <v>331</v>
      </c>
      <c r="B641" s="4" t="s">
        <v>337</v>
      </c>
      <c r="C641" s="4" t="s">
        <v>507</v>
      </c>
      <c r="D641" s="0" t="s">
        <v>508</v>
      </c>
    </row>
    <row r="642" customFormat="false" ht="24.05" hidden="false" customHeight="false" outlineLevel="0" collapsed="false">
      <c r="A642" s="4" t="s">
        <v>331</v>
      </c>
      <c r="B642" s="4" t="s">
        <v>337</v>
      </c>
      <c r="C642" s="4" t="s">
        <v>510</v>
      </c>
      <c r="D642" s="0" t="s">
        <v>508</v>
      </c>
    </row>
    <row r="643" customFormat="false" ht="24.05" hidden="false" customHeight="false" outlineLevel="0" collapsed="false">
      <c r="A643" s="4" t="s">
        <v>331</v>
      </c>
      <c r="B643" s="4" t="s">
        <v>338</v>
      </c>
      <c r="C643" s="4" t="s">
        <v>507</v>
      </c>
      <c r="D643" s="0" t="s">
        <v>508</v>
      </c>
    </row>
    <row r="644" customFormat="false" ht="24.05" hidden="false" customHeight="false" outlineLevel="0" collapsed="false">
      <c r="A644" s="4" t="s">
        <v>331</v>
      </c>
      <c r="B644" s="4" t="s">
        <v>338</v>
      </c>
      <c r="C644" s="4" t="s">
        <v>510</v>
      </c>
      <c r="D644" s="0" t="s">
        <v>508</v>
      </c>
    </row>
    <row r="645" customFormat="false" ht="24.05" hidden="false" customHeight="false" outlineLevel="0" collapsed="false">
      <c r="A645" s="4" t="s">
        <v>331</v>
      </c>
      <c r="B645" s="4" t="s">
        <v>339</v>
      </c>
      <c r="C645" s="4" t="s">
        <v>507</v>
      </c>
      <c r="D645" s="0" t="s">
        <v>508</v>
      </c>
    </row>
    <row r="646" customFormat="false" ht="24.05" hidden="false" customHeight="false" outlineLevel="0" collapsed="false">
      <c r="A646" s="4" t="s">
        <v>331</v>
      </c>
      <c r="B646" s="4" t="s">
        <v>339</v>
      </c>
      <c r="C646" s="4" t="s">
        <v>510</v>
      </c>
      <c r="D646" s="0" t="s">
        <v>508</v>
      </c>
    </row>
    <row r="647" customFormat="false" ht="24.05" hidden="false" customHeight="false" outlineLevel="0" collapsed="false">
      <c r="A647" s="4" t="s">
        <v>331</v>
      </c>
      <c r="B647" s="4" t="s">
        <v>340</v>
      </c>
      <c r="C647" s="4" t="s">
        <v>507</v>
      </c>
      <c r="D647" s="0" t="s">
        <v>508</v>
      </c>
    </row>
    <row r="648" customFormat="false" ht="24.05" hidden="false" customHeight="false" outlineLevel="0" collapsed="false">
      <c r="A648" s="4" t="s">
        <v>331</v>
      </c>
      <c r="B648" s="4" t="s">
        <v>340</v>
      </c>
      <c r="C648" s="4" t="s">
        <v>510</v>
      </c>
      <c r="D648" s="0" t="s">
        <v>508</v>
      </c>
    </row>
    <row r="649" customFormat="false" ht="24.05" hidden="false" customHeight="false" outlineLevel="0" collapsed="false">
      <c r="A649" s="4" t="s">
        <v>331</v>
      </c>
      <c r="B649" s="4" t="s">
        <v>341</v>
      </c>
      <c r="C649" s="4" t="s">
        <v>507</v>
      </c>
      <c r="D649" s="0" t="s">
        <v>508</v>
      </c>
    </row>
    <row r="650" customFormat="false" ht="24.05" hidden="false" customHeight="false" outlineLevel="0" collapsed="false">
      <c r="A650" s="4" t="s">
        <v>331</v>
      </c>
      <c r="B650" s="4" t="s">
        <v>341</v>
      </c>
      <c r="C650" s="4" t="s">
        <v>510</v>
      </c>
      <c r="D650" s="0" t="s">
        <v>508</v>
      </c>
    </row>
    <row r="651" customFormat="false" ht="13.8" hidden="false" customHeight="false" outlineLevel="0" collapsed="false">
      <c r="A651" s="4" t="s">
        <v>342</v>
      </c>
      <c r="B651" s="4" t="s">
        <v>343</v>
      </c>
      <c r="C651" s="4" t="s">
        <v>507</v>
      </c>
      <c r="D651" s="0" t="s">
        <v>508</v>
      </c>
    </row>
    <row r="652" customFormat="false" ht="13.8" hidden="false" customHeight="false" outlineLevel="0" collapsed="false">
      <c r="A652" s="4" t="s">
        <v>342</v>
      </c>
      <c r="B652" s="4" t="s">
        <v>343</v>
      </c>
      <c r="C652" s="4" t="s">
        <v>510</v>
      </c>
      <c r="D652" s="0" t="s">
        <v>508</v>
      </c>
    </row>
    <row r="653" customFormat="false" ht="13.8" hidden="false" customHeight="false" outlineLevel="0" collapsed="false">
      <c r="A653" s="4" t="s">
        <v>342</v>
      </c>
      <c r="B653" s="4" t="s">
        <v>344</v>
      </c>
      <c r="C653" s="4" t="s">
        <v>507</v>
      </c>
      <c r="D653" s="0" t="s">
        <v>508</v>
      </c>
    </row>
    <row r="654" customFormat="false" ht="13.8" hidden="false" customHeight="false" outlineLevel="0" collapsed="false">
      <c r="A654" s="4" t="s">
        <v>342</v>
      </c>
      <c r="B654" s="4" t="s">
        <v>344</v>
      </c>
      <c r="C654" s="4" t="s">
        <v>510</v>
      </c>
      <c r="D654" s="0" t="s">
        <v>508</v>
      </c>
    </row>
    <row r="655" customFormat="false" ht="13.8" hidden="false" customHeight="false" outlineLevel="0" collapsed="false">
      <c r="A655" s="4" t="s">
        <v>342</v>
      </c>
      <c r="B655" s="4" t="s">
        <v>345</v>
      </c>
      <c r="C655" s="4" t="s">
        <v>507</v>
      </c>
      <c r="D655" s="0" t="s">
        <v>508</v>
      </c>
    </row>
    <row r="656" customFormat="false" ht="13.8" hidden="false" customHeight="false" outlineLevel="0" collapsed="false">
      <c r="A656" s="4" t="s">
        <v>342</v>
      </c>
      <c r="B656" s="4" t="s">
        <v>345</v>
      </c>
      <c r="C656" s="4" t="s">
        <v>510</v>
      </c>
      <c r="D656" s="0" t="s">
        <v>508</v>
      </c>
    </row>
    <row r="657" customFormat="false" ht="13.8" hidden="false" customHeight="false" outlineLevel="0" collapsed="false">
      <c r="A657" s="4" t="s">
        <v>342</v>
      </c>
      <c r="B657" s="4" t="s">
        <v>346</v>
      </c>
      <c r="C657" s="4" t="s">
        <v>507</v>
      </c>
      <c r="D657" s="0" t="s">
        <v>508</v>
      </c>
    </row>
    <row r="658" customFormat="false" ht="13.8" hidden="false" customHeight="false" outlineLevel="0" collapsed="false">
      <c r="A658" s="4" t="s">
        <v>342</v>
      </c>
      <c r="B658" s="4" t="s">
        <v>346</v>
      </c>
      <c r="C658" s="4" t="s">
        <v>510</v>
      </c>
      <c r="D658" s="0" t="s">
        <v>508</v>
      </c>
    </row>
    <row r="659" customFormat="false" ht="13.8" hidden="false" customHeight="false" outlineLevel="0" collapsed="false">
      <c r="A659" s="4" t="s">
        <v>342</v>
      </c>
      <c r="B659" s="4" t="s">
        <v>347</v>
      </c>
      <c r="C659" s="4" t="s">
        <v>507</v>
      </c>
      <c r="D659" s="0" t="s">
        <v>508</v>
      </c>
    </row>
    <row r="660" customFormat="false" ht="13.8" hidden="false" customHeight="false" outlineLevel="0" collapsed="false">
      <c r="A660" s="4" t="s">
        <v>342</v>
      </c>
      <c r="B660" s="4" t="s">
        <v>347</v>
      </c>
      <c r="C660" s="4" t="s">
        <v>510</v>
      </c>
      <c r="D660" s="0" t="s">
        <v>508</v>
      </c>
    </row>
    <row r="661" customFormat="false" ht="13.8" hidden="false" customHeight="false" outlineLevel="0" collapsed="false">
      <c r="A661" s="4" t="s">
        <v>342</v>
      </c>
      <c r="B661" s="4" t="s">
        <v>348</v>
      </c>
      <c r="C661" s="4" t="s">
        <v>507</v>
      </c>
      <c r="D661" s="0" t="s">
        <v>508</v>
      </c>
    </row>
    <row r="662" customFormat="false" ht="13.8" hidden="false" customHeight="false" outlineLevel="0" collapsed="false">
      <c r="A662" s="4" t="s">
        <v>342</v>
      </c>
      <c r="B662" s="4" t="s">
        <v>348</v>
      </c>
      <c r="C662" s="4" t="s">
        <v>510</v>
      </c>
      <c r="D662" s="0" t="s">
        <v>508</v>
      </c>
    </row>
    <row r="663" customFormat="false" ht="13.8" hidden="false" customHeight="false" outlineLevel="0" collapsed="false">
      <c r="A663" s="4" t="s">
        <v>342</v>
      </c>
      <c r="B663" s="4" t="s">
        <v>349</v>
      </c>
      <c r="C663" s="4" t="s">
        <v>507</v>
      </c>
      <c r="D663" s="0" t="s">
        <v>508</v>
      </c>
    </row>
    <row r="664" customFormat="false" ht="13.8" hidden="false" customHeight="false" outlineLevel="0" collapsed="false">
      <c r="A664" s="4" t="s">
        <v>342</v>
      </c>
      <c r="B664" s="4" t="s">
        <v>349</v>
      </c>
      <c r="C664" s="4" t="s">
        <v>510</v>
      </c>
      <c r="D664" s="0" t="s">
        <v>508</v>
      </c>
    </row>
    <row r="665" customFormat="false" ht="13.8" hidden="false" customHeight="false" outlineLevel="0" collapsed="false">
      <c r="A665" s="4" t="s">
        <v>342</v>
      </c>
      <c r="B665" s="4" t="s">
        <v>350</v>
      </c>
      <c r="C665" s="4" t="s">
        <v>507</v>
      </c>
      <c r="D665" s="0" t="s">
        <v>508</v>
      </c>
    </row>
    <row r="666" customFormat="false" ht="13.8" hidden="false" customHeight="false" outlineLevel="0" collapsed="false">
      <c r="A666" s="4" t="s">
        <v>342</v>
      </c>
      <c r="B666" s="4" t="s">
        <v>350</v>
      </c>
      <c r="C666" s="4" t="s">
        <v>510</v>
      </c>
      <c r="D666" s="0" t="s">
        <v>508</v>
      </c>
    </row>
    <row r="667" customFormat="false" ht="13.8" hidden="false" customHeight="false" outlineLevel="0" collapsed="false">
      <c r="A667" s="4" t="s">
        <v>342</v>
      </c>
      <c r="B667" s="4" t="s">
        <v>351</v>
      </c>
      <c r="C667" s="4" t="s">
        <v>507</v>
      </c>
      <c r="D667" s="0" t="s">
        <v>508</v>
      </c>
    </row>
    <row r="668" customFormat="false" ht="13.8" hidden="false" customHeight="false" outlineLevel="0" collapsed="false">
      <c r="A668" s="4" t="s">
        <v>342</v>
      </c>
      <c r="B668" s="4" t="s">
        <v>351</v>
      </c>
      <c r="C668" s="4" t="s">
        <v>510</v>
      </c>
      <c r="D668" s="0" t="s">
        <v>508</v>
      </c>
    </row>
    <row r="669" customFormat="false" ht="13.8" hidden="false" customHeight="false" outlineLevel="0" collapsed="false">
      <c r="A669" s="4" t="s">
        <v>342</v>
      </c>
      <c r="B669" s="4" t="s">
        <v>352</v>
      </c>
      <c r="C669" s="4" t="s">
        <v>507</v>
      </c>
      <c r="D669" s="0" t="s">
        <v>508</v>
      </c>
    </row>
    <row r="670" customFormat="false" ht="13.8" hidden="false" customHeight="false" outlineLevel="0" collapsed="false">
      <c r="A670" s="4" t="s">
        <v>342</v>
      </c>
      <c r="B670" s="4" t="s">
        <v>352</v>
      </c>
      <c r="C670" s="4" t="s">
        <v>510</v>
      </c>
      <c r="D670" s="0" t="s">
        <v>508</v>
      </c>
    </row>
    <row r="671" customFormat="false" ht="13.8" hidden="false" customHeight="false" outlineLevel="0" collapsed="false">
      <c r="A671" s="4" t="s">
        <v>342</v>
      </c>
      <c r="B671" s="4" t="s">
        <v>353</v>
      </c>
      <c r="C671" s="4" t="s">
        <v>507</v>
      </c>
      <c r="D671" s="0" t="s">
        <v>508</v>
      </c>
    </row>
    <row r="672" customFormat="false" ht="13.8" hidden="false" customHeight="false" outlineLevel="0" collapsed="false">
      <c r="A672" s="4" t="s">
        <v>342</v>
      </c>
      <c r="B672" s="4" t="s">
        <v>353</v>
      </c>
      <c r="C672" s="4" t="s">
        <v>510</v>
      </c>
      <c r="D672" s="0" t="s">
        <v>508</v>
      </c>
    </row>
    <row r="673" customFormat="false" ht="13.8" hidden="false" customHeight="false" outlineLevel="0" collapsed="false">
      <c r="A673" s="4" t="s">
        <v>342</v>
      </c>
      <c r="B673" s="4" t="s">
        <v>354</v>
      </c>
      <c r="C673" s="4" t="s">
        <v>507</v>
      </c>
      <c r="D673" s="0" t="s">
        <v>508</v>
      </c>
    </row>
    <row r="674" customFormat="false" ht="13.8" hidden="false" customHeight="false" outlineLevel="0" collapsed="false">
      <c r="A674" s="4" t="s">
        <v>342</v>
      </c>
      <c r="B674" s="4" t="s">
        <v>354</v>
      </c>
      <c r="C674" s="4" t="s">
        <v>510</v>
      </c>
      <c r="D674" s="0" t="s">
        <v>508</v>
      </c>
    </row>
    <row r="675" customFormat="false" ht="13.8" hidden="false" customHeight="false" outlineLevel="0" collapsed="false">
      <c r="A675" s="4" t="s">
        <v>342</v>
      </c>
      <c r="B675" s="4" t="s">
        <v>355</v>
      </c>
      <c r="C675" s="4" t="s">
        <v>507</v>
      </c>
      <c r="D675" s="0" t="s">
        <v>508</v>
      </c>
    </row>
    <row r="676" customFormat="false" ht="13.8" hidden="false" customHeight="false" outlineLevel="0" collapsed="false">
      <c r="A676" s="4" t="s">
        <v>342</v>
      </c>
      <c r="B676" s="4" t="s">
        <v>355</v>
      </c>
      <c r="C676" s="4" t="s">
        <v>510</v>
      </c>
      <c r="D676" s="0" t="s">
        <v>508</v>
      </c>
    </row>
    <row r="677" customFormat="false" ht="13.8" hidden="false" customHeight="false" outlineLevel="0" collapsed="false">
      <c r="A677" s="4" t="s">
        <v>342</v>
      </c>
      <c r="B677" s="4" t="s">
        <v>356</v>
      </c>
      <c r="C677" s="4" t="s">
        <v>507</v>
      </c>
      <c r="D677" s="0" t="s">
        <v>508</v>
      </c>
    </row>
    <row r="678" customFormat="false" ht="13.8" hidden="false" customHeight="false" outlineLevel="0" collapsed="false">
      <c r="A678" s="4" t="s">
        <v>342</v>
      </c>
      <c r="B678" s="4" t="s">
        <v>356</v>
      </c>
      <c r="C678" s="4" t="s">
        <v>510</v>
      </c>
      <c r="D678" s="0" t="s">
        <v>508</v>
      </c>
    </row>
    <row r="679" customFormat="false" ht="13.8" hidden="false" customHeight="false" outlineLevel="0" collapsed="false">
      <c r="A679" s="4" t="s">
        <v>342</v>
      </c>
      <c r="B679" s="4" t="s">
        <v>357</v>
      </c>
      <c r="C679" s="4" t="s">
        <v>507</v>
      </c>
      <c r="D679" s="0" t="s">
        <v>508</v>
      </c>
    </row>
    <row r="680" customFormat="false" ht="13.8" hidden="false" customHeight="false" outlineLevel="0" collapsed="false">
      <c r="A680" s="4" t="s">
        <v>342</v>
      </c>
      <c r="B680" s="4" t="s">
        <v>357</v>
      </c>
      <c r="C680" s="4" t="s">
        <v>510</v>
      </c>
      <c r="D680" s="0" t="s">
        <v>508</v>
      </c>
    </row>
    <row r="681" customFormat="false" ht="13.8" hidden="false" customHeight="false" outlineLevel="0" collapsed="false">
      <c r="A681" s="4" t="s">
        <v>342</v>
      </c>
      <c r="B681" s="4" t="s">
        <v>358</v>
      </c>
      <c r="C681" s="4" t="s">
        <v>507</v>
      </c>
      <c r="D681" s="0" t="s">
        <v>511</v>
      </c>
    </row>
    <row r="682" customFormat="false" ht="13.8" hidden="false" customHeight="false" outlineLevel="0" collapsed="false">
      <c r="A682" s="4" t="s">
        <v>342</v>
      </c>
      <c r="B682" s="4" t="s">
        <v>358</v>
      </c>
      <c r="C682" s="4" t="s">
        <v>510</v>
      </c>
      <c r="D682" s="0" t="s">
        <v>511</v>
      </c>
    </row>
    <row r="683" customFormat="false" ht="13.8" hidden="false" customHeight="false" outlineLevel="0" collapsed="false">
      <c r="A683" s="4" t="s">
        <v>342</v>
      </c>
      <c r="B683" s="4" t="s">
        <v>359</v>
      </c>
      <c r="C683" s="4" t="s">
        <v>507</v>
      </c>
      <c r="D683" s="0" t="s">
        <v>511</v>
      </c>
    </row>
    <row r="684" customFormat="false" ht="13.8" hidden="false" customHeight="false" outlineLevel="0" collapsed="false">
      <c r="A684" s="4" t="s">
        <v>342</v>
      </c>
      <c r="B684" s="4" t="s">
        <v>359</v>
      </c>
      <c r="C684" s="4" t="s">
        <v>510</v>
      </c>
      <c r="D684" s="0" t="s">
        <v>511</v>
      </c>
    </row>
    <row r="685" customFormat="false" ht="13.8" hidden="false" customHeight="false" outlineLevel="0" collapsed="false">
      <c r="A685" s="4" t="s">
        <v>342</v>
      </c>
      <c r="B685" s="4" t="s">
        <v>360</v>
      </c>
      <c r="C685" s="4" t="s">
        <v>507</v>
      </c>
      <c r="D685" s="0" t="s">
        <v>511</v>
      </c>
    </row>
    <row r="686" customFormat="false" ht="13.8" hidden="false" customHeight="false" outlineLevel="0" collapsed="false">
      <c r="A686" s="4" t="s">
        <v>342</v>
      </c>
      <c r="B686" s="4" t="s">
        <v>360</v>
      </c>
      <c r="C686" s="4" t="s">
        <v>510</v>
      </c>
      <c r="D686" s="0" t="s">
        <v>511</v>
      </c>
    </row>
    <row r="687" customFormat="false" ht="13.8" hidden="false" customHeight="false" outlineLevel="0" collapsed="false">
      <c r="A687" s="4" t="s">
        <v>342</v>
      </c>
      <c r="B687" s="4" t="s">
        <v>361</v>
      </c>
      <c r="C687" s="4" t="s">
        <v>507</v>
      </c>
      <c r="D687" s="0" t="s">
        <v>511</v>
      </c>
    </row>
    <row r="688" customFormat="false" ht="13.8" hidden="false" customHeight="false" outlineLevel="0" collapsed="false">
      <c r="A688" s="4" t="s">
        <v>342</v>
      </c>
      <c r="B688" s="4" t="s">
        <v>361</v>
      </c>
      <c r="C688" s="4" t="s">
        <v>510</v>
      </c>
      <c r="D688" s="0" t="s">
        <v>511</v>
      </c>
    </row>
    <row r="689" customFormat="false" ht="13.8" hidden="false" customHeight="false" outlineLevel="0" collapsed="false">
      <c r="A689" s="4" t="s">
        <v>342</v>
      </c>
      <c r="B689" s="4" t="s">
        <v>362</v>
      </c>
      <c r="C689" s="4" t="s">
        <v>507</v>
      </c>
      <c r="D689" s="0" t="s">
        <v>508</v>
      </c>
    </row>
    <row r="690" customFormat="false" ht="13.8" hidden="false" customHeight="false" outlineLevel="0" collapsed="false">
      <c r="A690" s="4" t="s">
        <v>342</v>
      </c>
      <c r="B690" s="4" t="s">
        <v>362</v>
      </c>
      <c r="C690" s="4" t="s">
        <v>510</v>
      </c>
      <c r="D690" s="0" t="s">
        <v>508</v>
      </c>
    </row>
    <row r="691" customFormat="false" ht="13.8" hidden="false" customHeight="false" outlineLevel="0" collapsed="false">
      <c r="A691" s="4" t="s">
        <v>342</v>
      </c>
      <c r="B691" s="4" t="s">
        <v>363</v>
      </c>
      <c r="C691" s="4" t="s">
        <v>507</v>
      </c>
      <c r="D691" s="0" t="s">
        <v>508</v>
      </c>
    </row>
    <row r="692" customFormat="false" ht="13.8" hidden="false" customHeight="false" outlineLevel="0" collapsed="false">
      <c r="A692" s="4" t="s">
        <v>342</v>
      </c>
      <c r="B692" s="4" t="s">
        <v>363</v>
      </c>
      <c r="C692" s="4" t="s">
        <v>510</v>
      </c>
      <c r="D692" s="0" t="s">
        <v>508</v>
      </c>
    </row>
    <row r="693" customFormat="false" ht="13.8" hidden="false" customHeight="false" outlineLevel="0" collapsed="false">
      <c r="A693" s="4" t="s">
        <v>364</v>
      </c>
      <c r="B693" s="4" t="s">
        <v>365</v>
      </c>
      <c r="C693" s="4" t="s">
        <v>507</v>
      </c>
      <c r="D693" s="0" t="s">
        <v>508</v>
      </c>
    </row>
    <row r="694" customFormat="false" ht="13.8" hidden="false" customHeight="false" outlineLevel="0" collapsed="false">
      <c r="A694" s="4" t="s">
        <v>364</v>
      </c>
      <c r="B694" s="4" t="s">
        <v>365</v>
      </c>
      <c r="C694" s="4" t="s">
        <v>510</v>
      </c>
      <c r="D694" s="0" t="s">
        <v>508</v>
      </c>
    </row>
    <row r="695" customFormat="false" ht="13.8" hidden="false" customHeight="false" outlineLevel="0" collapsed="false">
      <c r="A695" s="4" t="s">
        <v>364</v>
      </c>
      <c r="B695" s="4" t="s">
        <v>366</v>
      </c>
      <c r="C695" s="4" t="s">
        <v>507</v>
      </c>
      <c r="D695" s="0" t="s">
        <v>508</v>
      </c>
    </row>
    <row r="696" customFormat="false" ht="13.8" hidden="false" customHeight="false" outlineLevel="0" collapsed="false">
      <c r="A696" s="4" t="s">
        <v>364</v>
      </c>
      <c r="B696" s="4" t="s">
        <v>366</v>
      </c>
      <c r="C696" s="4" t="s">
        <v>510</v>
      </c>
      <c r="D696" s="0" t="s">
        <v>508</v>
      </c>
    </row>
    <row r="697" customFormat="false" ht="13.8" hidden="false" customHeight="false" outlineLevel="0" collapsed="false">
      <c r="A697" s="4" t="s">
        <v>364</v>
      </c>
      <c r="B697" s="4" t="s">
        <v>367</v>
      </c>
      <c r="C697" s="4" t="s">
        <v>507</v>
      </c>
      <c r="D697" s="0" t="s">
        <v>508</v>
      </c>
    </row>
    <row r="698" customFormat="false" ht="13.8" hidden="false" customHeight="false" outlineLevel="0" collapsed="false">
      <c r="A698" s="4" t="s">
        <v>364</v>
      </c>
      <c r="B698" s="4" t="s">
        <v>367</v>
      </c>
      <c r="C698" s="4" t="s">
        <v>510</v>
      </c>
      <c r="D698" s="0" t="s">
        <v>508</v>
      </c>
    </row>
    <row r="699" customFormat="false" ht="13.8" hidden="false" customHeight="false" outlineLevel="0" collapsed="false">
      <c r="A699" s="4" t="s">
        <v>364</v>
      </c>
      <c r="B699" s="4" t="s">
        <v>368</v>
      </c>
      <c r="C699" s="4" t="s">
        <v>507</v>
      </c>
      <c r="D699" s="0" t="s">
        <v>508</v>
      </c>
    </row>
    <row r="700" customFormat="false" ht="13.8" hidden="false" customHeight="false" outlineLevel="0" collapsed="false">
      <c r="A700" s="4" t="s">
        <v>364</v>
      </c>
      <c r="B700" s="4" t="s">
        <v>368</v>
      </c>
      <c r="C700" s="4" t="s">
        <v>510</v>
      </c>
      <c r="D700" s="0" t="s">
        <v>508</v>
      </c>
    </row>
    <row r="701" customFormat="false" ht="13.8" hidden="false" customHeight="false" outlineLevel="0" collapsed="false">
      <c r="A701" s="4" t="s">
        <v>364</v>
      </c>
      <c r="B701" s="4" t="s">
        <v>369</v>
      </c>
      <c r="C701" s="4" t="s">
        <v>507</v>
      </c>
      <c r="D701" s="0" t="s">
        <v>508</v>
      </c>
    </row>
    <row r="702" customFormat="false" ht="13.8" hidden="false" customHeight="false" outlineLevel="0" collapsed="false">
      <c r="A702" s="4" t="s">
        <v>364</v>
      </c>
      <c r="B702" s="4" t="s">
        <v>369</v>
      </c>
      <c r="C702" s="4" t="s">
        <v>510</v>
      </c>
      <c r="D702" s="0" t="s">
        <v>508</v>
      </c>
    </row>
    <row r="703" customFormat="false" ht="13.8" hidden="false" customHeight="false" outlineLevel="0" collapsed="false">
      <c r="A703" s="4" t="s">
        <v>364</v>
      </c>
      <c r="B703" s="4" t="s">
        <v>370</v>
      </c>
      <c r="C703" s="4" t="s">
        <v>507</v>
      </c>
      <c r="D703" s="0" t="s">
        <v>508</v>
      </c>
    </row>
    <row r="704" customFormat="false" ht="13.8" hidden="false" customHeight="false" outlineLevel="0" collapsed="false">
      <c r="A704" s="4" t="s">
        <v>364</v>
      </c>
      <c r="B704" s="4" t="s">
        <v>370</v>
      </c>
      <c r="C704" s="4" t="s">
        <v>510</v>
      </c>
      <c r="D704" s="0" t="s">
        <v>508</v>
      </c>
    </row>
    <row r="705" customFormat="false" ht="13.8" hidden="false" customHeight="false" outlineLevel="0" collapsed="false">
      <c r="A705" s="4" t="s">
        <v>364</v>
      </c>
      <c r="B705" s="4" t="s">
        <v>371</v>
      </c>
      <c r="C705" s="4" t="s">
        <v>507</v>
      </c>
      <c r="D705" s="0" t="s">
        <v>508</v>
      </c>
    </row>
    <row r="706" customFormat="false" ht="13.8" hidden="false" customHeight="false" outlineLevel="0" collapsed="false">
      <c r="A706" s="4" t="s">
        <v>364</v>
      </c>
      <c r="B706" s="4" t="s">
        <v>371</v>
      </c>
      <c r="C706" s="4" t="s">
        <v>510</v>
      </c>
      <c r="D706" s="0" t="s">
        <v>508</v>
      </c>
    </row>
    <row r="707" customFormat="false" ht="13.8" hidden="false" customHeight="false" outlineLevel="0" collapsed="false">
      <c r="A707" s="4" t="s">
        <v>364</v>
      </c>
      <c r="B707" s="4" t="s">
        <v>372</v>
      </c>
      <c r="C707" s="4" t="s">
        <v>507</v>
      </c>
      <c r="D707" s="0" t="s">
        <v>508</v>
      </c>
    </row>
    <row r="708" customFormat="false" ht="13.8" hidden="false" customHeight="false" outlineLevel="0" collapsed="false">
      <c r="A708" s="4" t="s">
        <v>364</v>
      </c>
      <c r="B708" s="4" t="s">
        <v>372</v>
      </c>
      <c r="C708" s="4" t="s">
        <v>510</v>
      </c>
      <c r="D708" s="0" t="s">
        <v>508</v>
      </c>
    </row>
    <row r="709" customFormat="false" ht="13.8" hidden="false" customHeight="false" outlineLevel="0" collapsed="false">
      <c r="A709" s="4" t="s">
        <v>364</v>
      </c>
      <c r="B709" s="4" t="s">
        <v>373</v>
      </c>
      <c r="C709" s="4" t="s">
        <v>507</v>
      </c>
      <c r="D709" s="0" t="s">
        <v>508</v>
      </c>
    </row>
    <row r="710" customFormat="false" ht="13.8" hidden="false" customHeight="false" outlineLevel="0" collapsed="false">
      <c r="A710" s="4" t="s">
        <v>364</v>
      </c>
      <c r="B710" s="4" t="s">
        <v>373</v>
      </c>
      <c r="C710" s="4" t="s">
        <v>510</v>
      </c>
      <c r="D710" s="0" t="s">
        <v>508</v>
      </c>
    </row>
    <row r="711" customFormat="false" ht="13.8" hidden="false" customHeight="false" outlineLevel="0" collapsed="false">
      <c r="A711" s="4" t="s">
        <v>364</v>
      </c>
      <c r="B711" s="4" t="s">
        <v>374</v>
      </c>
      <c r="C711" s="4" t="s">
        <v>507</v>
      </c>
      <c r="D711" s="0" t="s">
        <v>511</v>
      </c>
    </row>
    <row r="712" customFormat="false" ht="13.8" hidden="false" customHeight="false" outlineLevel="0" collapsed="false">
      <c r="A712" s="4" t="s">
        <v>364</v>
      </c>
      <c r="B712" s="4" t="s">
        <v>374</v>
      </c>
      <c r="C712" s="4" t="s">
        <v>510</v>
      </c>
      <c r="D712" s="0" t="s">
        <v>511</v>
      </c>
    </row>
    <row r="713" customFormat="false" ht="13.8" hidden="false" customHeight="false" outlineLevel="0" collapsed="false">
      <c r="A713" s="4" t="s">
        <v>364</v>
      </c>
      <c r="B713" s="4" t="s">
        <v>375</v>
      </c>
      <c r="C713" s="4" t="s">
        <v>507</v>
      </c>
      <c r="D713" s="0" t="s">
        <v>511</v>
      </c>
    </row>
    <row r="714" customFormat="false" ht="13.8" hidden="false" customHeight="false" outlineLevel="0" collapsed="false">
      <c r="A714" s="4" t="s">
        <v>364</v>
      </c>
      <c r="B714" s="4" t="s">
        <v>375</v>
      </c>
      <c r="C714" s="4" t="s">
        <v>510</v>
      </c>
      <c r="D714" s="0" t="s">
        <v>511</v>
      </c>
    </row>
    <row r="715" customFormat="false" ht="13.8" hidden="false" customHeight="false" outlineLevel="0" collapsed="false">
      <c r="A715" s="4" t="s">
        <v>364</v>
      </c>
      <c r="B715" s="4" t="s">
        <v>376</v>
      </c>
      <c r="C715" s="4" t="s">
        <v>507</v>
      </c>
      <c r="D715" s="0" t="s">
        <v>511</v>
      </c>
    </row>
    <row r="716" customFormat="false" ht="13.8" hidden="false" customHeight="false" outlineLevel="0" collapsed="false">
      <c r="A716" s="4" t="s">
        <v>364</v>
      </c>
      <c r="B716" s="4" t="s">
        <v>376</v>
      </c>
      <c r="C716" s="4" t="s">
        <v>510</v>
      </c>
      <c r="D716" s="0" t="s">
        <v>511</v>
      </c>
    </row>
    <row r="717" customFormat="false" ht="13.8" hidden="false" customHeight="false" outlineLevel="0" collapsed="false">
      <c r="A717" s="4" t="s">
        <v>364</v>
      </c>
      <c r="B717" s="4" t="s">
        <v>377</v>
      </c>
      <c r="C717" s="4" t="s">
        <v>507</v>
      </c>
      <c r="D717" s="0" t="s">
        <v>508</v>
      </c>
    </row>
    <row r="718" customFormat="false" ht="13.8" hidden="false" customHeight="false" outlineLevel="0" collapsed="false">
      <c r="A718" s="4" t="s">
        <v>364</v>
      </c>
      <c r="B718" s="4" t="s">
        <v>377</v>
      </c>
      <c r="C718" s="4" t="s">
        <v>510</v>
      </c>
      <c r="D718" s="0" t="s">
        <v>508</v>
      </c>
    </row>
    <row r="719" customFormat="false" ht="13.8" hidden="false" customHeight="false" outlineLevel="0" collapsed="false">
      <c r="A719" s="4" t="s">
        <v>364</v>
      </c>
      <c r="B719" s="4" t="s">
        <v>378</v>
      </c>
      <c r="C719" s="4" t="s">
        <v>507</v>
      </c>
      <c r="D719" s="0" t="s">
        <v>508</v>
      </c>
    </row>
    <row r="720" customFormat="false" ht="13.8" hidden="false" customHeight="false" outlineLevel="0" collapsed="false">
      <c r="A720" s="4" t="s">
        <v>364</v>
      </c>
      <c r="B720" s="4" t="s">
        <v>378</v>
      </c>
      <c r="C720" s="4" t="s">
        <v>510</v>
      </c>
      <c r="D720" s="0" t="s">
        <v>508</v>
      </c>
    </row>
    <row r="721" customFormat="false" ht="13.8" hidden="false" customHeight="false" outlineLevel="0" collapsed="false">
      <c r="A721" s="4" t="s">
        <v>364</v>
      </c>
      <c r="B721" s="4" t="s">
        <v>379</v>
      </c>
      <c r="C721" s="4" t="s">
        <v>507</v>
      </c>
      <c r="D721" s="0" t="s">
        <v>508</v>
      </c>
    </row>
    <row r="722" customFormat="false" ht="13.8" hidden="false" customHeight="false" outlineLevel="0" collapsed="false">
      <c r="A722" s="4" t="s">
        <v>364</v>
      </c>
      <c r="B722" s="4" t="s">
        <v>379</v>
      </c>
      <c r="C722" s="4" t="s">
        <v>510</v>
      </c>
      <c r="D722" s="0" t="s">
        <v>508</v>
      </c>
    </row>
    <row r="723" customFormat="false" ht="13.8" hidden="false" customHeight="false" outlineLevel="0" collapsed="false">
      <c r="A723" s="4" t="s">
        <v>364</v>
      </c>
      <c r="B723" s="4" t="s">
        <v>380</v>
      </c>
      <c r="C723" s="4" t="s">
        <v>507</v>
      </c>
      <c r="D723" s="0" t="s">
        <v>508</v>
      </c>
    </row>
    <row r="724" customFormat="false" ht="13.8" hidden="false" customHeight="false" outlineLevel="0" collapsed="false">
      <c r="A724" s="4" t="s">
        <v>364</v>
      </c>
      <c r="B724" s="4" t="s">
        <v>380</v>
      </c>
      <c r="C724" s="4" t="s">
        <v>510</v>
      </c>
      <c r="D724" s="0" t="s">
        <v>508</v>
      </c>
    </row>
    <row r="725" customFormat="false" ht="13.8" hidden="false" customHeight="false" outlineLevel="0" collapsed="false">
      <c r="A725" s="4" t="s">
        <v>364</v>
      </c>
      <c r="B725" s="4" t="s">
        <v>381</v>
      </c>
      <c r="C725" s="4" t="s">
        <v>507</v>
      </c>
      <c r="D725" s="0" t="s">
        <v>508</v>
      </c>
    </row>
    <row r="726" customFormat="false" ht="13.8" hidden="false" customHeight="false" outlineLevel="0" collapsed="false">
      <c r="A726" s="4" t="s">
        <v>364</v>
      </c>
      <c r="B726" s="4" t="s">
        <v>381</v>
      </c>
      <c r="C726" s="4" t="s">
        <v>510</v>
      </c>
      <c r="D726" s="0" t="s">
        <v>508</v>
      </c>
    </row>
    <row r="727" customFormat="false" ht="13.8" hidden="false" customHeight="false" outlineLevel="0" collapsed="false">
      <c r="A727" s="4" t="s">
        <v>364</v>
      </c>
      <c r="B727" s="4" t="s">
        <v>382</v>
      </c>
      <c r="C727" s="4" t="s">
        <v>507</v>
      </c>
      <c r="D727" s="0" t="s">
        <v>508</v>
      </c>
    </row>
    <row r="728" customFormat="false" ht="13.8" hidden="false" customHeight="false" outlineLevel="0" collapsed="false">
      <c r="A728" s="4" t="s">
        <v>364</v>
      </c>
      <c r="B728" s="4" t="s">
        <v>382</v>
      </c>
      <c r="C728" s="4" t="s">
        <v>510</v>
      </c>
      <c r="D728" s="0" t="s">
        <v>508</v>
      </c>
    </row>
    <row r="729" customFormat="false" ht="13.8" hidden="false" customHeight="false" outlineLevel="0" collapsed="false">
      <c r="A729" s="4" t="s">
        <v>364</v>
      </c>
      <c r="B729" s="4" t="s">
        <v>383</v>
      </c>
      <c r="C729" s="4" t="s">
        <v>507</v>
      </c>
      <c r="D729" s="0" t="s">
        <v>508</v>
      </c>
    </row>
    <row r="730" customFormat="false" ht="13.8" hidden="false" customHeight="false" outlineLevel="0" collapsed="false">
      <c r="A730" s="4" t="s">
        <v>364</v>
      </c>
      <c r="B730" s="4" t="s">
        <v>383</v>
      </c>
      <c r="C730" s="4" t="s">
        <v>510</v>
      </c>
      <c r="D730" s="0" t="s">
        <v>508</v>
      </c>
    </row>
    <row r="731" customFormat="false" ht="13.8" hidden="false" customHeight="false" outlineLevel="0" collapsed="false">
      <c r="A731" s="4" t="s">
        <v>364</v>
      </c>
      <c r="B731" s="4" t="s">
        <v>384</v>
      </c>
      <c r="C731" s="4" t="s">
        <v>507</v>
      </c>
      <c r="D731" s="0" t="s">
        <v>508</v>
      </c>
    </row>
    <row r="732" customFormat="false" ht="13.8" hidden="false" customHeight="false" outlineLevel="0" collapsed="false">
      <c r="A732" s="4" t="s">
        <v>364</v>
      </c>
      <c r="B732" s="4" t="s">
        <v>384</v>
      </c>
      <c r="C732" s="4" t="s">
        <v>510</v>
      </c>
      <c r="D732" s="0" t="s">
        <v>508</v>
      </c>
    </row>
    <row r="733" customFormat="false" ht="13.8" hidden="false" customHeight="false" outlineLevel="0" collapsed="false">
      <c r="A733" s="4" t="s">
        <v>364</v>
      </c>
      <c r="B733" s="4" t="s">
        <v>385</v>
      </c>
      <c r="C733" s="4" t="s">
        <v>507</v>
      </c>
      <c r="D733" s="0" t="s">
        <v>508</v>
      </c>
    </row>
    <row r="734" customFormat="false" ht="13.8" hidden="false" customHeight="false" outlineLevel="0" collapsed="false">
      <c r="A734" s="4" t="s">
        <v>364</v>
      </c>
      <c r="B734" s="4" t="s">
        <v>385</v>
      </c>
      <c r="C734" s="4" t="s">
        <v>510</v>
      </c>
      <c r="D734" s="0" t="s">
        <v>508</v>
      </c>
    </row>
    <row r="735" customFormat="false" ht="13.8" hidden="false" customHeight="false" outlineLevel="0" collapsed="false">
      <c r="A735" s="4" t="s">
        <v>364</v>
      </c>
      <c r="B735" s="4" t="s">
        <v>386</v>
      </c>
      <c r="C735" s="4" t="s">
        <v>507</v>
      </c>
      <c r="D735" s="0" t="s">
        <v>508</v>
      </c>
    </row>
    <row r="736" customFormat="false" ht="13.8" hidden="false" customHeight="false" outlineLevel="0" collapsed="false">
      <c r="A736" s="4" t="s">
        <v>364</v>
      </c>
      <c r="B736" s="4" t="s">
        <v>386</v>
      </c>
      <c r="C736" s="4" t="s">
        <v>510</v>
      </c>
      <c r="D736" s="0" t="s">
        <v>508</v>
      </c>
    </row>
    <row r="737" customFormat="false" ht="13.8" hidden="false" customHeight="false" outlineLevel="0" collapsed="false">
      <c r="A737" s="4" t="s">
        <v>387</v>
      </c>
      <c r="B737" s="4" t="n">
        <v>208</v>
      </c>
      <c r="C737" s="4" t="s">
        <v>507</v>
      </c>
      <c r="D737" s="0" t="s">
        <v>508</v>
      </c>
    </row>
    <row r="738" customFormat="false" ht="13.8" hidden="false" customHeight="false" outlineLevel="0" collapsed="false">
      <c r="A738" s="4" t="s">
        <v>387</v>
      </c>
      <c r="B738" s="4" t="n">
        <v>208</v>
      </c>
      <c r="C738" s="4" t="s">
        <v>510</v>
      </c>
      <c r="D738" s="0" t="s">
        <v>508</v>
      </c>
    </row>
    <row r="739" customFormat="false" ht="13.8" hidden="false" customHeight="false" outlineLevel="0" collapsed="false">
      <c r="A739" s="4" t="s">
        <v>387</v>
      </c>
      <c r="B739" s="4" t="n">
        <v>3008</v>
      </c>
      <c r="C739" s="4" t="s">
        <v>507</v>
      </c>
      <c r="D739" s="0" t="s">
        <v>508</v>
      </c>
    </row>
    <row r="740" customFormat="false" ht="13.8" hidden="false" customHeight="false" outlineLevel="0" collapsed="false">
      <c r="A740" s="4" t="s">
        <v>387</v>
      </c>
      <c r="B740" s="4" t="n">
        <v>3008</v>
      </c>
      <c r="C740" s="4" t="s">
        <v>510</v>
      </c>
      <c r="D740" s="0" t="s">
        <v>508</v>
      </c>
    </row>
    <row r="741" customFormat="false" ht="13.8" hidden="false" customHeight="false" outlineLevel="0" collapsed="false">
      <c r="A741" s="4" t="s">
        <v>387</v>
      </c>
      <c r="B741" s="4" t="s">
        <v>390</v>
      </c>
      <c r="C741" s="4" t="s">
        <v>507</v>
      </c>
      <c r="D741" s="0" t="s">
        <v>508</v>
      </c>
    </row>
    <row r="742" customFormat="false" ht="13.8" hidden="false" customHeight="false" outlineLevel="0" collapsed="false">
      <c r="A742" s="4" t="s">
        <v>387</v>
      </c>
      <c r="B742" s="4" t="s">
        <v>390</v>
      </c>
      <c r="C742" s="4" t="s">
        <v>510</v>
      </c>
      <c r="D742" s="0" t="s">
        <v>508</v>
      </c>
    </row>
    <row r="743" customFormat="false" ht="13.8" hidden="false" customHeight="false" outlineLevel="0" collapsed="false">
      <c r="A743" s="4" t="s">
        <v>387</v>
      </c>
      <c r="B743" s="4" t="s">
        <v>391</v>
      </c>
      <c r="C743" s="4" t="s">
        <v>507</v>
      </c>
      <c r="D743" s="0" t="s">
        <v>508</v>
      </c>
    </row>
    <row r="744" customFormat="false" ht="13.8" hidden="false" customHeight="false" outlineLevel="0" collapsed="false">
      <c r="A744" s="4" t="s">
        <v>387</v>
      </c>
      <c r="B744" s="4" t="s">
        <v>391</v>
      </c>
      <c r="C744" s="4" t="s">
        <v>510</v>
      </c>
      <c r="D744" s="0" t="s">
        <v>508</v>
      </c>
    </row>
    <row r="745" customFormat="false" ht="13.8" hidden="false" customHeight="false" outlineLevel="0" collapsed="false">
      <c r="A745" s="4" t="s">
        <v>387</v>
      </c>
      <c r="B745" s="4" t="n">
        <v>508</v>
      </c>
      <c r="C745" s="4" t="s">
        <v>507</v>
      </c>
      <c r="D745" s="0" t="s">
        <v>508</v>
      </c>
    </row>
    <row r="746" customFormat="false" ht="13.8" hidden="false" customHeight="false" outlineLevel="0" collapsed="false">
      <c r="A746" s="4" t="s">
        <v>387</v>
      </c>
      <c r="B746" s="4" t="n">
        <v>508</v>
      </c>
      <c r="C746" s="4" t="s">
        <v>510</v>
      </c>
      <c r="D746" s="0" t="s">
        <v>508</v>
      </c>
    </row>
    <row r="747" customFormat="false" ht="13.8" hidden="false" customHeight="false" outlineLevel="0" collapsed="false">
      <c r="A747" s="4" t="s">
        <v>387</v>
      </c>
      <c r="B747" s="4" t="s">
        <v>393</v>
      </c>
      <c r="C747" s="4" t="s">
        <v>507</v>
      </c>
      <c r="D747" s="0" t="s">
        <v>508</v>
      </c>
    </row>
    <row r="748" customFormat="false" ht="13.8" hidden="false" customHeight="false" outlineLevel="0" collapsed="false">
      <c r="A748" s="4" t="s">
        <v>387</v>
      </c>
      <c r="B748" s="4" t="s">
        <v>393</v>
      </c>
      <c r="C748" s="4" t="s">
        <v>510</v>
      </c>
      <c r="D748" s="0" t="s">
        <v>508</v>
      </c>
    </row>
    <row r="749" customFormat="false" ht="13.8" hidden="false" customHeight="false" outlineLevel="0" collapsed="false">
      <c r="A749" s="4" t="s">
        <v>394</v>
      </c>
      <c r="B749" s="4" t="s">
        <v>395</v>
      </c>
      <c r="C749" s="4" t="s">
        <v>507</v>
      </c>
      <c r="D749" s="0" t="s">
        <v>508</v>
      </c>
    </row>
    <row r="750" customFormat="false" ht="13.8" hidden="false" customHeight="false" outlineLevel="0" collapsed="false">
      <c r="A750" s="4" t="s">
        <v>394</v>
      </c>
      <c r="B750" s="4" t="s">
        <v>395</v>
      </c>
      <c r="C750" s="4" t="s">
        <v>510</v>
      </c>
      <c r="D750" s="0" t="s">
        <v>508</v>
      </c>
    </row>
    <row r="751" customFormat="false" ht="13.8" hidden="false" customHeight="false" outlineLevel="0" collapsed="false">
      <c r="A751" s="4" t="s">
        <v>394</v>
      </c>
      <c r="B751" s="4" t="s">
        <v>396</v>
      </c>
      <c r="C751" s="4" t="s">
        <v>507</v>
      </c>
      <c r="D751" s="0" t="s">
        <v>508</v>
      </c>
    </row>
    <row r="752" customFormat="false" ht="13.8" hidden="false" customHeight="false" outlineLevel="0" collapsed="false">
      <c r="A752" s="4" t="s">
        <v>394</v>
      </c>
      <c r="B752" s="4" t="s">
        <v>396</v>
      </c>
      <c r="C752" s="4" t="s">
        <v>510</v>
      </c>
      <c r="D752" s="0" t="s">
        <v>508</v>
      </c>
    </row>
    <row r="753" customFormat="false" ht="13.8" hidden="false" customHeight="false" outlineLevel="0" collapsed="false">
      <c r="A753" s="4" t="s">
        <v>394</v>
      </c>
      <c r="B753" s="4" t="s">
        <v>397</v>
      </c>
      <c r="C753" s="4" t="s">
        <v>507</v>
      </c>
      <c r="D753" s="0" t="s">
        <v>508</v>
      </c>
    </row>
    <row r="754" customFormat="false" ht="13.8" hidden="false" customHeight="false" outlineLevel="0" collapsed="false">
      <c r="A754" s="4" t="s">
        <v>394</v>
      </c>
      <c r="B754" s="4" t="s">
        <v>397</v>
      </c>
      <c r="C754" s="4" t="s">
        <v>510</v>
      </c>
      <c r="D754" s="0" t="s">
        <v>508</v>
      </c>
    </row>
    <row r="755" customFormat="false" ht="13.8" hidden="false" customHeight="false" outlineLevel="0" collapsed="false">
      <c r="A755" s="4" t="s">
        <v>394</v>
      </c>
      <c r="B755" s="4" t="s">
        <v>398</v>
      </c>
      <c r="C755" s="4" t="s">
        <v>507</v>
      </c>
      <c r="D755" s="0" t="s">
        <v>508</v>
      </c>
    </row>
    <row r="756" customFormat="false" ht="13.8" hidden="false" customHeight="false" outlineLevel="0" collapsed="false">
      <c r="A756" s="4" t="s">
        <v>394</v>
      </c>
      <c r="B756" s="4" t="s">
        <v>398</v>
      </c>
      <c r="C756" s="4" t="s">
        <v>510</v>
      </c>
      <c r="D756" s="0" t="s">
        <v>508</v>
      </c>
    </row>
    <row r="757" customFormat="false" ht="13.8" hidden="false" customHeight="false" outlineLevel="0" collapsed="false">
      <c r="A757" s="4" t="s">
        <v>394</v>
      </c>
      <c r="B757" s="4" t="s">
        <v>399</v>
      </c>
      <c r="C757" s="4" t="s">
        <v>507</v>
      </c>
      <c r="D757" s="0" t="s">
        <v>508</v>
      </c>
    </row>
    <row r="758" customFormat="false" ht="13.8" hidden="false" customHeight="false" outlineLevel="0" collapsed="false">
      <c r="A758" s="4" t="s">
        <v>394</v>
      </c>
      <c r="B758" s="4" t="s">
        <v>399</v>
      </c>
      <c r="C758" s="4" t="s">
        <v>510</v>
      </c>
      <c r="D758" s="0" t="s">
        <v>508</v>
      </c>
    </row>
    <row r="759" customFormat="false" ht="13.8" hidden="false" customHeight="false" outlineLevel="0" collapsed="false">
      <c r="A759" s="4" t="s">
        <v>394</v>
      </c>
      <c r="B759" s="4" t="s">
        <v>400</v>
      </c>
      <c r="C759" s="4" t="s">
        <v>507</v>
      </c>
      <c r="D759" s="0" t="s">
        <v>508</v>
      </c>
    </row>
    <row r="760" customFormat="false" ht="13.8" hidden="false" customHeight="false" outlineLevel="0" collapsed="false">
      <c r="A760" s="4" t="s">
        <v>394</v>
      </c>
      <c r="B760" s="4" t="s">
        <v>400</v>
      </c>
      <c r="C760" s="4" t="s">
        <v>510</v>
      </c>
      <c r="D760" s="0" t="s">
        <v>508</v>
      </c>
    </row>
    <row r="761" customFormat="false" ht="13.8" hidden="false" customHeight="false" outlineLevel="0" collapsed="false">
      <c r="A761" s="4" t="s">
        <v>394</v>
      </c>
      <c r="B761" s="4" t="s">
        <v>401</v>
      </c>
      <c r="C761" s="4" t="s">
        <v>507</v>
      </c>
      <c r="D761" s="0" t="s">
        <v>508</v>
      </c>
    </row>
    <row r="762" customFormat="false" ht="13.8" hidden="false" customHeight="false" outlineLevel="0" collapsed="false">
      <c r="A762" s="4" t="s">
        <v>394</v>
      </c>
      <c r="B762" s="4" t="s">
        <v>401</v>
      </c>
      <c r="C762" s="4" t="s">
        <v>510</v>
      </c>
      <c r="D762" s="0" t="s">
        <v>508</v>
      </c>
    </row>
    <row r="763" customFormat="false" ht="13.8" hidden="false" customHeight="false" outlineLevel="0" collapsed="false">
      <c r="A763" s="4" t="s">
        <v>394</v>
      </c>
      <c r="B763" s="4" t="s">
        <v>402</v>
      </c>
      <c r="C763" s="4" t="s">
        <v>507</v>
      </c>
      <c r="D763" s="0" t="s">
        <v>508</v>
      </c>
    </row>
    <row r="764" customFormat="false" ht="13.8" hidden="false" customHeight="false" outlineLevel="0" collapsed="false">
      <c r="A764" s="4" t="s">
        <v>394</v>
      </c>
      <c r="B764" s="4" t="s">
        <v>402</v>
      </c>
      <c r="C764" s="4" t="s">
        <v>510</v>
      </c>
      <c r="D764" s="0" t="s">
        <v>508</v>
      </c>
    </row>
    <row r="765" customFormat="false" ht="13.8" hidden="false" customHeight="false" outlineLevel="0" collapsed="false">
      <c r="A765" s="4" t="s">
        <v>394</v>
      </c>
      <c r="B765" s="4" t="s">
        <v>403</v>
      </c>
      <c r="C765" s="4" t="s">
        <v>507</v>
      </c>
      <c r="D765" s="0" t="s">
        <v>508</v>
      </c>
    </row>
    <row r="766" customFormat="false" ht="13.8" hidden="false" customHeight="false" outlineLevel="0" collapsed="false">
      <c r="A766" s="4" t="s">
        <v>394</v>
      </c>
      <c r="B766" s="4" t="s">
        <v>403</v>
      </c>
      <c r="C766" s="4" t="s">
        <v>510</v>
      </c>
      <c r="D766" s="0" t="s">
        <v>508</v>
      </c>
    </row>
    <row r="767" customFormat="false" ht="13.8" hidden="false" customHeight="false" outlineLevel="0" collapsed="false">
      <c r="A767" s="4" t="s">
        <v>394</v>
      </c>
      <c r="B767" s="4" t="s">
        <v>404</v>
      </c>
      <c r="C767" s="4" t="s">
        <v>507</v>
      </c>
      <c r="D767" s="0" t="s">
        <v>508</v>
      </c>
    </row>
    <row r="768" customFormat="false" ht="13.8" hidden="false" customHeight="false" outlineLevel="0" collapsed="false">
      <c r="A768" s="4" t="s">
        <v>394</v>
      </c>
      <c r="B768" s="4" t="s">
        <v>404</v>
      </c>
      <c r="C768" s="4" t="s">
        <v>510</v>
      </c>
      <c r="D768" s="0" t="s">
        <v>508</v>
      </c>
    </row>
    <row r="769" customFormat="false" ht="13.8" hidden="false" customHeight="false" outlineLevel="0" collapsed="false">
      <c r="A769" s="4" t="s">
        <v>394</v>
      </c>
      <c r="B769" s="4" t="s">
        <v>405</v>
      </c>
      <c r="C769" s="4" t="s">
        <v>507</v>
      </c>
      <c r="D769" s="0" t="s">
        <v>508</v>
      </c>
    </row>
    <row r="770" customFormat="false" ht="13.8" hidden="false" customHeight="false" outlineLevel="0" collapsed="false">
      <c r="A770" s="4" t="s">
        <v>394</v>
      </c>
      <c r="B770" s="4" t="s">
        <v>405</v>
      </c>
      <c r="C770" s="4" t="s">
        <v>510</v>
      </c>
      <c r="D770" s="0" t="s">
        <v>508</v>
      </c>
    </row>
    <row r="771" customFormat="false" ht="13.8" hidden="false" customHeight="false" outlineLevel="0" collapsed="false">
      <c r="A771" s="4" t="s">
        <v>394</v>
      </c>
      <c r="B771" s="4" t="s">
        <v>406</v>
      </c>
      <c r="C771" s="4" t="s">
        <v>507</v>
      </c>
      <c r="D771" s="0" t="s">
        <v>508</v>
      </c>
    </row>
    <row r="772" customFormat="false" ht="13.8" hidden="false" customHeight="false" outlineLevel="0" collapsed="false">
      <c r="A772" s="4" t="s">
        <v>394</v>
      </c>
      <c r="B772" s="4" t="s">
        <v>406</v>
      </c>
      <c r="C772" s="4" t="s">
        <v>510</v>
      </c>
      <c r="D772" s="0" t="s">
        <v>508</v>
      </c>
    </row>
    <row r="773" customFormat="false" ht="13.8" hidden="false" customHeight="false" outlineLevel="0" collapsed="false">
      <c r="A773" s="4" t="s">
        <v>394</v>
      </c>
      <c r="B773" s="4" t="s">
        <v>407</v>
      </c>
      <c r="C773" s="4" t="s">
        <v>507</v>
      </c>
      <c r="D773" s="0" t="s">
        <v>508</v>
      </c>
    </row>
    <row r="774" customFormat="false" ht="13.8" hidden="false" customHeight="false" outlineLevel="0" collapsed="false">
      <c r="A774" s="4" t="s">
        <v>394</v>
      </c>
      <c r="B774" s="4" t="s">
        <v>407</v>
      </c>
      <c r="C774" s="4" t="s">
        <v>510</v>
      </c>
      <c r="D774" s="0" t="s">
        <v>508</v>
      </c>
    </row>
    <row r="775" customFormat="false" ht="13.8" hidden="false" customHeight="false" outlineLevel="0" collapsed="false">
      <c r="A775" s="4" t="s">
        <v>394</v>
      </c>
      <c r="B775" s="4" t="s">
        <v>408</v>
      </c>
      <c r="C775" s="4" t="s">
        <v>507</v>
      </c>
      <c r="D775" s="0" t="s">
        <v>508</v>
      </c>
    </row>
    <row r="776" customFormat="false" ht="13.8" hidden="false" customHeight="false" outlineLevel="0" collapsed="false">
      <c r="A776" s="4" t="s">
        <v>394</v>
      </c>
      <c r="B776" s="4" t="s">
        <v>408</v>
      </c>
      <c r="C776" s="4" t="s">
        <v>510</v>
      </c>
      <c r="D776" s="0" t="s">
        <v>508</v>
      </c>
    </row>
    <row r="777" customFormat="false" ht="13.8" hidden="false" customHeight="false" outlineLevel="0" collapsed="false">
      <c r="A777" s="4" t="s">
        <v>394</v>
      </c>
      <c r="B777" s="4" t="s">
        <v>409</v>
      </c>
      <c r="C777" s="4" t="s">
        <v>507</v>
      </c>
      <c r="D777" s="0" t="s">
        <v>508</v>
      </c>
    </row>
    <row r="778" customFormat="false" ht="13.8" hidden="false" customHeight="false" outlineLevel="0" collapsed="false">
      <c r="A778" s="4" t="s">
        <v>394</v>
      </c>
      <c r="B778" s="4" t="s">
        <v>409</v>
      </c>
      <c r="C778" s="4" t="s">
        <v>510</v>
      </c>
      <c r="D778" s="0" t="s">
        <v>508</v>
      </c>
    </row>
    <row r="779" customFormat="false" ht="13.8" hidden="false" customHeight="false" outlineLevel="0" collapsed="false">
      <c r="A779" s="4" t="s">
        <v>394</v>
      </c>
      <c r="B779" s="4" t="s">
        <v>410</v>
      </c>
      <c r="C779" s="4" t="s">
        <v>507</v>
      </c>
      <c r="D779" s="0" t="s">
        <v>508</v>
      </c>
    </row>
    <row r="780" customFormat="false" ht="13.8" hidden="false" customHeight="false" outlineLevel="0" collapsed="false">
      <c r="A780" s="4" t="s">
        <v>394</v>
      </c>
      <c r="B780" s="4" t="s">
        <v>410</v>
      </c>
      <c r="C780" s="4" t="s">
        <v>510</v>
      </c>
      <c r="D780" s="0" t="s">
        <v>508</v>
      </c>
    </row>
    <row r="781" customFormat="false" ht="13.8" hidden="false" customHeight="false" outlineLevel="0" collapsed="false">
      <c r="A781" s="4" t="s">
        <v>394</v>
      </c>
      <c r="B781" s="4" t="s">
        <v>411</v>
      </c>
      <c r="C781" s="4" t="s">
        <v>507</v>
      </c>
      <c r="D781" s="0" t="s">
        <v>508</v>
      </c>
    </row>
    <row r="782" customFormat="false" ht="13.8" hidden="false" customHeight="false" outlineLevel="0" collapsed="false">
      <c r="A782" s="4" t="s">
        <v>394</v>
      </c>
      <c r="B782" s="4" t="s">
        <v>411</v>
      </c>
      <c r="C782" s="4" t="s">
        <v>510</v>
      </c>
      <c r="D782" s="0" t="s">
        <v>508</v>
      </c>
    </row>
    <row r="783" customFormat="false" ht="13.8" hidden="false" customHeight="false" outlineLevel="0" collapsed="false">
      <c r="A783" s="4" t="s">
        <v>412</v>
      </c>
      <c r="B783" s="4" t="s">
        <v>413</v>
      </c>
      <c r="C783" s="4" t="s">
        <v>507</v>
      </c>
      <c r="D783" s="0" t="s">
        <v>508</v>
      </c>
    </row>
    <row r="784" customFormat="false" ht="13.8" hidden="false" customHeight="false" outlineLevel="0" collapsed="false">
      <c r="A784" s="4" t="s">
        <v>412</v>
      </c>
      <c r="B784" s="4" t="s">
        <v>413</v>
      </c>
      <c r="C784" s="4" t="s">
        <v>510</v>
      </c>
      <c r="D784" s="0" t="s">
        <v>508</v>
      </c>
    </row>
    <row r="785" customFormat="false" ht="13.8" hidden="false" customHeight="false" outlineLevel="0" collapsed="false">
      <c r="A785" s="4" t="s">
        <v>412</v>
      </c>
      <c r="B785" s="4" t="s">
        <v>414</v>
      </c>
      <c r="C785" s="4" t="s">
        <v>507</v>
      </c>
      <c r="D785" s="0" t="s">
        <v>508</v>
      </c>
    </row>
    <row r="786" customFormat="false" ht="13.8" hidden="false" customHeight="false" outlineLevel="0" collapsed="false">
      <c r="A786" s="4" t="s">
        <v>412</v>
      </c>
      <c r="B786" s="4" t="s">
        <v>414</v>
      </c>
      <c r="C786" s="4" t="s">
        <v>510</v>
      </c>
      <c r="D786" s="0" t="s">
        <v>508</v>
      </c>
    </row>
    <row r="787" customFormat="false" ht="13.8" hidden="false" customHeight="false" outlineLevel="0" collapsed="false">
      <c r="A787" s="4" t="s">
        <v>412</v>
      </c>
      <c r="B787" s="4" t="s">
        <v>415</v>
      </c>
      <c r="C787" s="4" t="s">
        <v>507</v>
      </c>
      <c r="D787" s="0" t="s">
        <v>508</v>
      </c>
    </row>
    <row r="788" customFormat="false" ht="13.8" hidden="false" customHeight="false" outlineLevel="0" collapsed="false">
      <c r="A788" s="4" t="s">
        <v>412</v>
      </c>
      <c r="B788" s="4" t="s">
        <v>415</v>
      </c>
      <c r="C788" s="4" t="s">
        <v>510</v>
      </c>
      <c r="D788" s="0" t="s">
        <v>508</v>
      </c>
    </row>
    <row r="789" customFormat="false" ht="13.8" hidden="false" customHeight="false" outlineLevel="0" collapsed="false">
      <c r="A789" s="4" t="s">
        <v>416</v>
      </c>
      <c r="B789" s="4" t="s">
        <v>417</v>
      </c>
      <c r="C789" s="4" t="s">
        <v>507</v>
      </c>
      <c r="D789" s="0" t="s">
        <v>508</v>
      </c>
    </row>
    <row r="790" customFormat="false" ht="13.8" hidden="false" customHeight="false" outlineLevel="0" collapsed="false">
      <c r="A790" s="4" t="s">
        <v>416</v>
      </c>
      <c r="B790" s="4" t="s">
        <v>417</v>
      </c>
      <c r="C790" s="4" t="s">
        <v>510</v>
      </c>
      <c r="D790" s="0" t="s">
        <v>508</v>
      </c>
    </row>
    <row r="791" customFormat="false" ht="13.8" hidden="false" customHeight="false" outlineLevel="0" collapsed="false">
      <c r="A791" s="4" t="s">
        <v>416</v>
      </c>
      <c r="B791" s="4" t="s">
        <v>418</v>
      </c>
      <c r="C791" s="4" t="s">
        <v>507</v>
      </c>
      <c r="D791" s="0" t="s">
        <v>508</v>
      </c>
    </row>
    <row r="792" customFormat="false" ht="13.8" hidden="false" customHeight="false" outlineLevel="0" collapsed="false">
      <c r="A792" s="4" t="s">
        <v>416</v>
      </c>
      <c r="B792" s="4" t="s">
        <v>418</v>
      </c>
      <c r="C792" s="4" t="s">
        <v>510</v>
      </c>
      <c r="D792" s="0" t="s">
        <v>508</v>
      </c>
    </row>
    <row r="793" customFormat="false" ht="13.8" hidden="false" customHeight="false" outlineLevel="0" collapsed="false">
      <c r="A793" s="4" t="s">
        <v>419</v>
      </c>
      <c r="B793" s="4" t="s">
        <v>420</v>
      </c>
      <c r="C793" s="4" t="s">
        <v>507</v>
      </c>
      <c r="D793" s="0" t="s">
        <v>508</v>
      </c>
    </row>
    <row r="794" customFormat="false" ht="13.8" hidden="false" customHeight="false" outlineLevel="0" collapsed="false">
      <c r="A794" s="4" t="s">
        <v>419</v>
      </c>
      <c r="B794" s="4" t="s">
        <v>420</v>
      </c>
      <c r="C794" s="4" t="s">
        <v>510</v>
      </c>
      <c r="D794" s="0" t="s">
        <v>508</v>
      </c>
    </row>
    <row r="795" customFormat="false" ht="13.8" hidden="false" customHeight="false" outlineLevel="0" collapsed="false">
      <c r="A795" s="4" t="s">
        <v>419</v>
      </c>
      <c r="B795" s="4" t="s">
        <v>421</v>
      </c>
      <c r="C795" s="4" t="s">
        <v>507</v>
      </c>
      <c r="D795" s="0" t="s">
        <v>508</v>
      </c>
    </row>
    <row r="796" customFormat="false" ht="13.8" hidden="false" customHeight="false" outlineLevel="0" collapsed="false">
      <c r="A796" s="4" t="s">
        <v>419</v>
      </c>
      <c r="B796" s="4" t="s">
        <v>421</v>
      </c>
      <c r="C796" s="4" t="s">
        <v>510</v>
      </c>
      <c r="D796" s="0" t="s">
        <v>508</v>
      </c>
    </row>
    <row r="797" customFormat="false" ht="13.8" hidden="false" customHeight="false" outlineLevel="0" collapsed="false">
      <c r="A797" s="4" t="s">
        <v>419</v>
      </c>
      <c r="B797" s="4" t="s">
        <v>422</v>
      </c>
      <c r="C797" s="4" t="s">
        <v>507</v>
      </c>
      <c r="D797" s="0" t="s">
        <v>508</v>
      </c>
    </row>
    <row r="798" customFormat="false" ht="13.8" hidden="false" customHeight="false" outlineLevel="0" collapsed="false">
      <c r="A798" s="4" t="s">
        <v>419</v>
      </c>
      <c r="B798" s="4" t="s">
        <v>422</v>
      </c>
      <c r="C798" s="4" t="s">
        <v>510</v>
      </c>
      <c r="D798" s="0" t="s">
        <v>508</v>
      </c>
    </row>
    <row r="799" customFormat="false" ht="13.8" hidden="false" customHeight="false" outlineLevel="0" collapsed="false">
      <c r="A799" s="4" t="s">
        <v>419</v>
      </c>
      <c r="B799" s="4" t="s">
        <v>423</v>
      </c>
      <c r="C799" s="4" t="s">
        <v>507</v>
      </c>
      <c r="D799" s="0" t="s">
        <v>508</v>
      </c>
    </row>
    <row r="800" customFormat="false" ht="13.8" hidden="false" customHeight="false" outlineLevel="0" collapsed="false">
      <c r="A800" s="4" t="s">
        <v>419</v>
      </c>
      <c r="B800" s="4" t="s">
        <v>423</v>
      </c>
      <c r="C800" s="4" t="s">
        <v>510</v>
      </c>
      <c r="D800" s="0" t="s">
        <v>508</v>
      </c>
    </row>
    <row r="801" customFormat="false" ht="13.8" hidden="false" customHeight="false" outlineLevel="0" collapsed="false">
      <c r="A801" s="4" t="s">
        <v>419</v>
      </c>
      <c r="B801" s="4" t="s">
        <v>424</v>
      </c>
      <c r="C801" s="4" t="s">
        <v>507</v>
      </c>
      <c r="D801" s="0" t="s">
        <v>508</v>
      </c>
    </row>
    <row r="802" customFormat="false" ht="13.8" hidden="false" customHeight="false" outlineLevel="0" collapsed="false">
      <c r="A802" s="4" t="s">
        <v>419</v>
      </c>
      <c r="B802" s="4" t="s">
        <v>424</v>
      </c>
      <c r="C802" s="4" t="s">
        <v>510</v>
      </c>
      <c r="D802" s="0" t="s">
        <v>508</v>
      </c>
    </row>
    <row r="803" customFormat="false" ht="13.8" hidden="false" customHeight="false" outlineLevel="0" collapsed="false">
      <c r="A803" s="4" t="s">
        <v>419</v>
      </c>
      <c r="B803" s="4" t="s">
        <v>425</v>
      </c>
      <c r="C803" s="4" t="s">
        <v>507</v>
      </c>
      <c r="D803" s="0" t="s">
        <v>508</v>
      </c>
    </row>
    <row r="804" customFormat="false" ht="13.8" hidden="false" customHeight="false" outlineLevel="0" collapsed="false">
      <c r="A804" s="4" t="s">
        <v>419</v>
      </c>
      <c r="B804" s="4" t="s">
        <v>425</v>
      </c>
      <c r="C804" s="4" t="s">
        <v>510</v>
      </c>
      <c r="D804" s="0" t="s">
        <v>508</v>
      </c>
    </row>
    <row r="805" customFormat="false" ht="13.8" hidden="false" customHeight="false" outlineLevel="0" collapsed="false">
      <c r="A805" s="4" t="s">
        <v>4</v>
      </c>
      <c r="B805" s="4" t="s">
        <v>426</v>
      </c>
      <c r="C805" s="4" t="s">
        <v>507</v>
      </c>
      <c r="D805" s="0" t="s">
        <v>512</v>
      </c>
    </row>
    <row r="806" customFormat="false" ht="13.8" hidden="false" customHeight="false" outlineLevel="0" collapsed="false">
      <c r="A806" s="4" t="s">
        <v>4</v>
      </c>
      <c r="B806" s="4" t="s">
        <v>426</v>
      </c>
      <c r="C806" s="4" t="s">
        <v>510</v>
      </c>
      <c r="D806" s="0" t="s">
        <v>512</v>
      </c>
    </row>
    <row r="807" customFormat="false" ht="13.8" hidden="false" customHeight="false" outlineLevel="0" collapsed="false">
      <c r="A807" s="4" t="s">
        <v>427</v>
      </c>
      <c r="B807" s="4" t="n">
        <v>86</v>
      </c>
      <c r="C807" s="4" t="s">
        <v>507</v>
      </c>
      <c r="D807" s="0" t="s">
        <v>508</v>
      </c>
    </row>
    <row r="808" customFormat="false" ht="13.8" hidden="false" customHeight="false" outlineLevel="0" collapsed="false">
      <c r="A808" s="4" t="s">
        <v>427</v>
      </c>
      <c r="B808" s="4" t="n">
        <v>86</v>
      </c>
      <c r="C808" s="4" t="s">
        <v>510</v>
      </c>
      <c r="D808" s="0" t="s">
        <v>508</v>
      </c>
    </row>
    <row r="809" customFormat="false" ht="13.8" hidden="false" customHeight="false" outlineLevel="0" collapsed="false">
      <c r="A809" s="4" t="s">
        <v>427</v>
      </c>
      <c r="B809" s="4" t="s">
        <v>428</v>
      </c>
      <c r="C809" s="4" t="s">
        <v>507</v>
      </c>
      <c r="D809" s="0" t="s">
        <v>508</v>
      </c>
    </row>
    <row r="810" customFormat="false" ht="13.8" hidden="false" customHeight="false" outlineLevel="0" collapsed="false">
      <c r="A810" s="4" t="s">
        <v>427</v>
      </c>
      <c r="B810" s="4" t="s">
        <v>428</v>
      </c>
      <c r="C810" s="4" t="s">
        <v>510</v>
      </c>
      <c r="D810" s="0" t="s">
        <v>508</v>
      </c>
    </row>
    <row r="811" customFormat="false" ht="13.8" hidden="false" customHeight="false" outlineLevel="0" collapsed="false">
      <c r="A811" s="4" t="s">
        <v>427</v>
      </c>
      <c r="B811" s="4" t="s">
        <v>429</v>
      </c>
      <c r="C811" s="4" t="s">
        <v>507</v>
      </c>
      <c r="D811" s="0" t="s">
        <v>508</v>
      </c>
    </row>
    <row r="812" customFormat="false" ht="13.8" hidden="false" customHeight="false" outlineLevel="0" collapsed="false">
      <c r="A812" s="4" t="s">
        <v>427</v>
      </c>
      <c r="B812" s="4" t="s">
        <v>429</v>
      </c>
      <c r="C812" s="4" t="s">
        <v>510</v>
      </c>
      <c r="D812" s="0" t="s">
        <v>508</v>
      </c>
    </row>
    <row r="813" customFormat="false" ht="13.8" hidden="false" customHeight="false" outlineLevel="0" collapsed="false">
      <c r="A813" s="4" t="s">
        <v>427</v>
      </c>
      <c r="B813" s="4" t="s">
        <v>430</v>
      </c>
      <c r="C813" s="4" t="s">
        <v>507</v>
      </c>
      <c r="D813" s="0" t="s">
        <v>508</v>
      </c>
    </row>
    <row r="814" customFormat="false" ht="13.8" hidden="false" customHeight="false" outlineLevel="0" collapsed="false">
      <c r="A814" s="4" t="s">
        <v>427</v>
      </c>
      <c r="B814" s="4" t="s">
        <v>430</v>
      </c>
      <c r="C814" s="4" t="s">
        <v>510</v>
      </c>
      <c r="D814" s="0" t="s">
        <v>508</v>
      </c>
    </row>
    <row r="815" customFormat="false" ht="13.8" hidden="false" customHeight="false" outlineLevel="0" collapsed="false">
      <c r="A815" s="4" t="s">
        <v>427</v>
      </c>
      <c r="B815" s="4" t="s">
        <v>431</v>
      </c>
      <c r="C815" s="4" t="s">
        <v>507</v>
      </c>
      <c r="D815" s="0" t="s">
        <v>508</v>
      </c>
    </row>
    <row r="816" customFormat="false" ht="13.8" hidden="false" customHeight="false" outlineLevel="0" collapsed="false">
      <c r="A816" s="4" t="s">
        <v>427</v>
      </c>
      <c r="B816" s="4" t="s">
        <v>431</v>
      </c>
      <c r="C816" s="4" t="s">
        <v>510</v>
      </c>
      <c r="D816" s="0" t="s">
        <v>508</v>
      </c>
    </row>
    <row r="817" customFormat="false" ht="13.8" hidden="false" customHeight="false" outlineLevel="0" collapsed="false">
      <c r="A817" s="4" t="s">
        <v>427</v>
      </c>
      <c r="B817" s="4" t="s">
        <v>432</v>
      </c>
      <c r="C817" s="4" t="s">
        <v>507</v>
      </c>
      <c r="D817" s="0" t="s">
        <v>508</v>
      </c>
    </row>
    <row r="818" customFormat="false" ht="13.8" hidden="false" customHeight="false" outlineLevel="0" collapsed="false">
      <c r="A818" s="4" t="s">
        <v>427</v>
      </c>
      <c r="B818" s="4" t="s">
        <v>432</v>
      </c>
      <c r="C818" s="4" t="s">
        <v>510</v>
      </c>
      <c r="D818" s="0" t="s">
        <v>508</v>
      </c>
    </row>
    <row r="819" customFormat="false" ht="13.8" hidden="false" customHeight="false" outlineLevel="0" collapsed="false">
      <c r="A819" s="4" t="s">
        <v>427</v>
      </c>
      <c r="B819" s="4" t="s">
        <v>433</v>
      </c>
      <c r="C819" s="4" t="s">
        <v>507</v>
      </c>
      <c r="D819" s="0" t="s">
        <v>508</v>
      </c>
    </row>
    <row r="820" customFormat="false" ht="13.8" hidden="false" customHeight="false" outlineLevel="0" collapsed="false">
      <c r="A820" s="4" t="s">
        <v>427</v>
      </c>
      <c r="B820" s="4" t="s">
        <v>433</v>
      </c>
      <c r="C820" s="4" t="s">
        <v>510</v>
      </c>
      <c r="D820" s="0" t="s">
        <v>508</v>
      </c>
    </row>
    <row r="821" customFormat="false" ht="13.8" hidden="false" customHeight="false" outlineLevel="0" collapsed="false">
      <c r="A821" s="4" t="s">
        <v>427</v>
      </c>
      <c r="B821" s="4" t="s">
        <v>434</v>
      </c>
      <c r="C821" s="4" t="s">
        <v>507</v>
      </c>
      <c r="D821" s="0" t="s">
        <v>508</v>
      </c>
    </row>
    <row r="822" customFormat="false" ht="13.8" hidden="false" customHeight="false" outlineLevel="0" collapsed="false">
      <c r="A822" s="4" t="s">
        <v>427</v>
      </c>
      <c r="B822" s="4" t="s">
        <v>434</v>
      </c>
      <c r="C822" s="4" t="s">
        <v>510</v>
      </c>
      <c r="D822" s="0" t="s">
        <v>508</v>
      </c>
    </row>
    <row r="823" customFormat="false" ht="13.8" hidden="false" customHeight="false" outlineLevel="0" collapsed="false">
      <c r="A823" s="4" t="s">
        <v>427</v>
      </c>
      <c r="B823" s="4" t="s">
        <v>435</v>
      </c>
      <c r="C823" s="4" t="s">
        <v>507</v>
      </c>
      <c r="D823" s="0" t="s">
        <v>508</v>
      </c>
    </row>
    <row r="824" customFormat="false" ht="13.8" hidden="false" customHeight="false" outlineLevel="0" collapsed="false">
      <c r="A824" s="4" t="s">
        <v>427</v>
      </c>
      <c r="B824" s="4" t="s">
        <v>435</v>
      </c>
      <c r="C824" s="4" t="s">
        <v>510</v>
      </c>
      <c r="D824" s="0" t="s">
        <v>508</v>
      </c>
    </row>
    <row r="825" customFormat="false" ht="13.8" hidden="false" customHeight="false" outlineLevel="0" collapsed="false">
      <c r="A825" s="4" t="s">
        <v>427</v>
      </c>
      <c r="B825" s="4" t="s">
        <v>436</v>
      </c>
      <c r="C825" s="4" t="s">
        <v>507</v>
      </c>
      <c r="D825" s="0" t="s">
        <v>508</v>
      </c>
    </row>
    <row r="826" customFormat="false" ht="13.8" hidden="false" customHeight="false" outlineLevel="0" collapsed="false">
      <c r="A826" s="4" t="s">
        <v>427</v>
      </c>
      <c r="B826" s="4" t="s">
        <v>436</v>
      </c>
      <c r="C826" s="4" t="s">
        <v>510</v>
      </c>
      <c r="D826" s="0" t="s">
        <v>508</v>
      </c>
    </row>
    <row r="827" customFormat="false" ht="13.8" hidden="false" customHeight="false" outlineLevel="0" collapsed="false">
      <c r="A827" s="4" t="s">
        <v>427</v>
      </c>
      <c r="B827" s="4" t="s">
        <v>437</v>
      </c>
      <c r="C827" s="4" t="s">
        <v>507</v>
      </c>
      <c r="D827" s="0" t="s">
        <v>508</v>
      </c>
    </row>
    <row r="828" customFormat="false" ht="13.8" hidden="false" customHeight="false" outlineLevel="0" collapsed="false">
      <c r="A828" s="4" t="s">
        <v>427</v>
      </c>
      <c r="B828" s="4" t="s">
        <v>437</v>
      </c>
      <c r="C828" s="4" t="s">
        <v>510</v>
      </c>
      <c r="D828" s="0" t="s">
        <v>508</v>
      </c>
    </row>
    <row r="829" customFormat="false" ht="13.8" hidden="false" customHeight="false" outlineLevel="0" collapsed="false">
      <c r="A829" s="4" t="s">
        <v>427</v>
      </c>
      <c r="B829" s="4" t="s">
        <v>438</v>
      </c>
      <c r="C829" s="4" t="s">
        <v>507</v>
      </c>
      <c r="D829" s="0" t="s">
        <v>508</v>
      </c>
    </row>
    <row r="830" customFormat="false" ht="13.8" hidden="false" customHeight="false" outlineLevel="0" collapsed="false">
      <c r="A830" s="4" t="s">
        <v>427</v>
      </c>
      <c r="B830" s="4" t="s">
        <v>438</v>
      </c>
      <c r="C830" s="4" t="s">
        <v>510</v>
      </c>
      <c r="D830" s="0" t="s">
        <v>508</v>
      </c>
    </row>
    <row r="831" customFormat="false" ht="13.8" hidden="false" customHeight="false" outlineLevel="0" collapsed="false">
      <c r="A831" s="4" t="s">
        <v>427</v>
      </c>
      <c r="B831" s="4" t="s">
        <v>439</v>
      </c>
      <c r="C831" s="4" t="s">
        <v>507</v>
      </c>
      <c r="D831" s="0" t="s">
        <v>508</v>
      </c>
    </row>
    <row r="832" customFormat="false" ht="13.8" hidden="false" customHeight="false" outlineLevel="0" collapsed="false">
      <c r="A832" s="4" t="s">
        <v>427</v>
      </c>
      <c r="B832" s="4" t="s">
        <v>439</v>
      </c>
      <c r="C832" s="4" t="s">
        <v>510</v>
      </c>
      <c r="D832" s="0" t="s">
        <v>508</v>
      </c>
    </row>
    <row r="833" customFormat="false" ht="13.8" hidden="false" customHeight="false" outlineLevel="0" collapsed="false">
      <c r="A833" s="4" t="s">
        <v>427</v>
      </c>
      <c r="B833" s="4" t="s">
        <v>440</v>
      </c>
      <c r="C833" s="4" t="s">
        <v>507</v>
      </c>
      <c r="D833" s="0" t="s">
        <v>508</v>
      </c>
    </row>
    <row r="834" customFormat="false" ht="13.8" hidden="false" customHeight="false" outlineLevel="0" collapsed="false">
      <c r="A834" s="4" t="s">
        <v>427</v>
      </c>
      <c r="B834" s="4" t="s">
        <v>440</v>
      </c>
      <c r="C834" s="4" t="s">
        <v>510</v>
      </c>
      <c r="D834" s="0" t="s">
        <v>508</v>
      </c>
    </row>
    <row r="835" customFormat="false" ht="13.8" hidden="false" customHeight="false" outlineLevel="0" collapsed="false">
      <c r="A835" s="4" t="s">
        <v>427</v>
      </c>
      <c r="B835" s="4" t="s">
        <v>441</v>
      </c>
      <c r="C835" s="4" t="s">
        <v>507</v>
      </c>
      <c r="D835" s="0" t="s">
        <v>508</v>
      </c>
    </row>
    <row r="836" customFormat="false" ht="13.8" hidden="false" customHeight="false" outlineLevel="0" collapsed="false">
      <c r="A836" s="4" t="s">
        <v>427</v>
      </c>
      <c r="B836" s="4" t="s">
        <v>441</v>
      </c>
      <c r="C836" s="4" t="s">
        <v>510</v>
      </c>
      <c r="D836" s="0" t="s">
        <v>508</v>
      </c>
    </row>
    <row r="837" customFormat="false" ht="13.8" hidden="false" customHeight="false" outlineLevel="0" collapsed="false">
      <c r="A837" s="4" t="s">
        <v>427</v>
      </c>
      <c r="B837" s="4" t="s">
        <v>442</v>
      </c>
      <c r="C837" s="4" t="s">
        <v>507</v>
      </c>
      <c r="D837" s="0" t="s">
        <v>508</v>
      </c>
    </row>
    <row r="838" customFormat="false" ht="13.8" hidden="false" customHeight="false" outlineLevel="0" collapsed="false">
      <c r="A838" s="4" t="s">
        <v>427</v>
      </c>
      <c r="B838" s="4" t="s">
        <v>442</v>
      </c>
      <c r="C838" s="4" t="s">
        <v>510</v>
      </c>
      <c r="D838" s="0" t="s">
        <v>508</v>
      </c>
    </row>
    <row r="839" customFormat="false" ht="13.8" hidden="false" customHeight="false" outlineLevel="0" collapsed="false">
      <c r="A839" s="4" t="s">
        <v>427</v>
      </c>
      <c r="B839" s="4" t="s">
        <v>443</v>
      </c>
      <c r="C839" s="4" t="s">
        <v>507</v>
      </c>
      <c r="D839" s="0" t="s">
        <v>508</v>
      </c>
    </row>
    <row r="840" customFormat="false" ht="13.8" hidden="false" customHeight="false" outlineLevel="0" collapsed="false">
      <c r="A840" s="4" t="s">
        <v>427</v>
      </c>
      <c r="B840" s="4" t="s">
        <v>443</v>
      </c>
      <c r="C840" s="4" t="s">
        <v>510</v>
      </c>
      <c r="D840" s="0" t="s">
        <v>508</v>
      </c>
    </row>
    <row r="841" customFormat="false" ht="13.8" hidden="false" customHeight="false" outlineLevel="0" collapsed="false">
      <c r="A841" s="4" t="s">
        <v>427</v>
      </c>
      <c r="B841" s="4" t="s">
        <v>444</v>
      </c>
      <c r="C841" s="4" t="s">
        <v>507</v>
      </c>
      <c r="D841" s="0" t="s">
        <v>508</v>
      </c>
    </row>
    <row r="842" customFormat="false" ht="13.8" hidden="false" customHeight="false" outlineLevel="0" collapsed="false">
      <c r="A842" s="4" t="s">
        <v>427</v>
      </c>
      <c r="B842" s="4" t="s">
        <v>444</v>
      </c>
      <c r="C842" s="4" t="s">
        <v>510</v>
      </c>
      <c r="D842" s="0" t="s">
        <v>508</v>
      </c>
    </row>
    <row r="843" customFormat="false" ht="13.8" hidden="false" customHeight="false" outlineLevel="0" collapsed="false">
      <c r="A843" s="4" t="s">
        <v>427</v>
      </c>
      <c r="B843" s="4" t="s">
        <v>445</v>
      </c>
      <c r="C843" s="4" t="s">
        <v>507</v>
      </c>
      <c r="D843" s="0" t="s">
        <v>508</v>
      </c>
    </row>
    <row r="844" customFormat="false" ht="13.8" hidden="false" customHeight="false" outlineLevel="0" collapsed="false">
      <c r="A844" s="4" t="s">
        <v>427</v>
      </c>
      <c r="B844" s="4" t="s">
        <v>445</v>
      </c>
      <c r="C844" s="4" t="s">
        <v>510</v>
      </c>
      <c r="D844" s="0" t="s">
        <v>508</v>
      </c>
    </row>
    <row r="845" customFormat="false" ht="13.8" hidden="false" customHeight="false" outlineLevel="0" collapsed="false">
      <c r="A845" s="4" t="s">
        <v>427</v>
      </c>
      <c r="B845" s="4" t="s">
        <v>446</v>
      </c>
      <c r="C845" s="4" t="s">
        <v>507</v>
      </c>
      <c r="D845" s="0" t="s">
        <v>508</v>
      </c>
    </row>
    <row r="846" customFormat="false" ht="13.8" hidden="false" customHeight="false" outlineLevel="0" collapsed="false">
      <c r="A846" s="4" t="s">
        <v>427</v>
      </c>
      <c r="B846" s="4" t="s">
        <v>446</v>
      </c>
      <c r="C846" s="4" t="s">
        <v>510</v>
      </c>
      <c r="D846" s="0" t="s">
        <v>508</v>
      </c>
    </row>
    <row r="847" customFormat="false" ht="13.8" hidden="false" customHeight="false" outlineLevel="0" collapsed="false">
      <c r="A847" s="4" t="s">
        <v>427</v>
      </c>
      <c r="B847" s="4" t="s">
        <v>447</v>
      </c>
      <c r="C847" s="4" t="s">
        <v>507</v>
      </c>
      <c r="D847" s="0" t="s">
        <v>508</v>
      </c>
    </row>
    <row r="848" customFormat="false" ht="13.8" hidden="false" customHeight="false" outlineLevel="0" collapsed="false">
      <c r="A848" s="4" t="s">
        <v>427</v>
      </c>
      <c r="B848" s="4" t="s">
        <v>447</v>
      </c>
      <c r="C848" s="4" t="s">
        <v>510</v>
      </c>
      <c r="D848" s="0" t="s">
        <v>508</v>
      </c>
    </row>
    <row r="849" customFormat="false" ht="13.8" hidden="false" customHeight="false" outlineLevel="0" collapsed="false">
      <c r="A849" s="4" t="s">
        <v>427</v>
      </c>
      <c r="B849" s="4" t="s">
        <v>448</v>
      </c>
      <c r="C849" s="4" t="s">
        <v>507</v>
      </c>
      <c r="D849" s="0" t="s">
        <v>508</v>
      </c>
    </row>
    <row r="850" customFormat="false" ht="13.8" hidden="false" customHeight="false" outlineLevel="0" collapsed="false">
      <c r="A850" s="4" t="s">
        <v>427</v>
      </c>
      <c r="B850" s="4" t="s">
        <v>448</v>
      </c>
      <c r="C850" s="4" t="s">
        <v>510</v>
      </c>
      <c r="D850" s="0" t="s">
        <v>508</v>
      </c>
    </row>
    <row r="851" customFormat="false" ht="13.8" hidden="false" customHeight="false" outlineLevel="0" collapsed="false">
      <c r="A851" s="4" t="s">
        <v>427</v>
      </c>
      <c r="B851" s="4" t="s">
        <v>449</v>
      </c>
      <c r="C851" s="4" t="s">
        <v>507</v>
      </c>
      <c r="D851" s="0" t="s">
        <v>508</v>
      </c>
    </row>
    <row r="852" customFormat="false" ht="13.8" hidden="false" customHeight="false" outlineLevel="0" collapsed="false">
      <c r="A852" s="4" t="s">
        <v>427</v>
      </c>
      <c r="B852" s="4" t="s">
        <v>449</v>
      </c>
      <c r="C852" s="4" t="s">
        <v>510</v>
      </c>
      <c r="D852" s="0" t="s">
        <v>508</v>
      </c>
    </row>
    <row r="853" customFormat="false" ht="13.8" hidden="false" customHeight="false" outlineLevel="0" collapsed="false">
      <c r="A853" s="4" t="s">
        <v>427</v>
      </c>
      <c r="B853" s="4" t="s">
        <v>450</v>
      </c>
      <c r="C853" s="4" t="s">
        <v>507</v>
      </c>
      <c r="D853" s="0" t="s">
        <v>508</v>
      </c>
    </row>
    <row r="854" customFormat="false" ht="13.8" hidden="false" customHeight="false" outlineLevel="0" collapsed="false">
      <c r="A854" s="4" t="s">
        <v>427</v>
      </c>
      <c r="B854" s="4" t="s">
        <v>450</v>
      </c>
      <c r="C854" s="4" t="s">
        <v>510</v>
      </c>
      <c r="D854" s="0" t="s">
        <v>508</v>
      </c>
    </row>
    <row r="855" customFormat="false" ht="13.8" hidden="false" customHeight="false" outlineLevel="0" collapsed="false">
      <c r="A855" s="4" t="s">
        <v>427</v>
      </c>
      <c r="B855" s="4" t="s">
        <v>451</v>
      </c>
      <c r="C855" s="4" t="s">
        <v>507</v>
      </c>
      <c r="D855" s="0" t="s">
        <v>508</v>
      </c>
    </row>
    <row r="856" customFormat="false" ht="13.8" hidden="false" customHeight="false" outlineLevel="0" collapsed="false">
      <c r="A856" s="4" t="s">
        <v>427</v>
      </c>
      <c r="B856" s="4" t="s">
        <v>451</v>
      </c>
      <c r="C856" s="4" t="s">
        <v>510</v>
      </c>
      <c r="D856" s="0" t="s">
        <v>508</v>
      </c>
    </row>
    <row r="857" customFormat="false" ht="13.8" hidden="false" customHeight="false" outlineLevel="0" collapsed="false">
      <c r="A857" s="4" t="s">
        <v>427</v>
      </c>
      <c r="B857" s="4" t="s">
        <v>452</v>
      </c>
      <c r="C857" s="4" t="s">
        <v>507</v>
      </c>
      <c r="D857" s="0" t="s">
        <v>508</v>
      </c>
    </row>
    <row r="858" customFormat="false" ht="13.8" hidden="false" customHeight="false" outlineLevel="0" collapsed="false">
      <c r="A858" s="4" t="s">
        <v>427</v>
      </c>
      <c r="B858" s="4" t="s">
        <v>452</v>
      </c>
      <c r="C858" s="4" t="s">
        <v>510</v>
      </c>
      <c r="D858" s="0" t="s">
        <v>508</v>
      </c>
    </row>
    <row r="859" customFormat="false" ht="13.8" hidden="false" customHeight="false" outlineLevel="0" collapsed="false">
      <c r="A859" s="4" t="s">
        <v>427</v>
      </c>
      <c r="B859" s="4" t="s">
        <v>453</v>
      </c>
      <c r="C859" s="4" t="s">
        <v>507</v>
      </c>
      <c r="D859" s="0" t="s">
        <v>508</v>
      </c>
    </row>
    <row r="860" customFormat="false" ht="13.8" hidden="false" customHeight="false" outlineLevel="0" collapsed="false">
      <c r="A860" s="4" t="s">
        <v>427</v>
      </c>
      <c r="B860" s="4" t="s">
        <v>453</v>
      </c>
      <c r="C860" s="4" t="s">
        <v>510</v>
      </c>
      <c r="D860" s="0" t="s">
        <v>508</v>
      </c>
    </row>
    <row r="861" customFormat="false" ht="13.8" hidden="false" customHeight="false" outlineLevel="0" collapsed="false">
      <c r="A861" s="4" t="s">
        <v>427</v>
      </c>
      <c r="B861" s="4" t="s">
        <v>454</v>
      </c>
      <c r="C861" s="4" t="s">
        <v>507</v>
      </c>
      <c r="D861" s="0" t="s">
        <v>511</v>
      </c>
    </row>
    <row r="862" customFormat="false" ht="13.8" hidden="false" customHeight="false" outlineLevel="0" collapsed="false">
      <c r="A862" s="4" t="s">
        <v>427</v>
      </c>
      <c r="B862" s="4" t="s">
        <v>454</v>
      </c>
      <c r="C862" s="4" t="s">
        <v>510</v>
      </c>
      <c r="D862" s="0" t="s">
        <v>511</v>
      </c>
    </row>
    <row r="863" customFormat="false" ht="13.8" hidden="false" customHeight="false" outlineLevel="0" collapsed="false">
      <c r="A863" s="4" t="s">
        <v>427</v>
      </c>
      <c r="B863" s="4" t="s">
        <v>455</v>
      </c>
      <c r="C863" s="4" t="s">
        <v>507</v>
      </c>
      <c r="D863" s="0" t="s">
        <v>511</v>
      </c>
    </row>
    <row r="864" customFormat="false" ht="13.8" hidden="false" customHeight="false" outlineLevel="0" collapsed="false">
      <c r="A864" s="4" t="s">
        <v>427</v>
      </c>
      <c r="B864" s="4" t="s">
        <v>455</v>
      </c>
      <c r="C864" s="4" t="s">
        <v>510</v>
      </c>
      <c r="D864" s="0" t="s">
        <v>511</v>
      </c>
    </row>
    <row r="865" customFormat="false" ht="13.8" hidden="false" customHeight="false" outlineLevel="0" collapsed="false">
      <c r="A865" s="4" t="s">
        <v>427</v>
      </c>
      <c r="B865" s="4" t="s">
        <v>456</v>
      </c>
      <c r="C865" s="4" t="s">
        <v>507</v>
      </c>
      <c r="D865" s="0" t="s">
        <v>511</v>
      </c>
    </row>
    <row r="866" customFormat="false" ht="13.8" hidden="false" customHeight="false" outlineLevel="0" collapsed="false">
      <c r="A866" s="4" t="s">
        <v>427</v>
      </c>
      <c r="B866" s="4" t="s">
        <v>456</v>
      </c>
      <c r="C866" s="4" t="s">
        <v>510</v>
      </c>
      <c r="D866" s="0" t="s">
        <v>511</v>
      </c>
    </row>
    <row r="867" customFormat="false" ht="13.8" hidden="false" customHeight="false" outlineLevel="0" collapsed="false">
      <c r="A867" s="4" t="s">
        <v>427</v>
      </c>
      <c r="B867" s="4" t="s">
        <v>457</v>
      </c>
      <c r="C867" s="4" t="s">
        <v>507</v>
      </c>
      <c r="D867" s="0" t="s">
        <v>508</v>
      </c>
    </row>
    <row r="868" customFormat="false" ht="13.8" hidden="false" customHeight="false" outlineLevel="0" collapsed="false">
      <c r="A868" s="4" t="s">
        <v>427</v>
      </c>
      <c r="B868" s="4" t="s">
        <v>457</v>
      </c>
      <c r="C868" s="4" t="s">
        <v>510</v>
      </c>
      <c r="D868" s="0" t="s">
        <v>508</v>
      </c>
    </row>
    <row r="869" customFormat="false" ht="13.8" hidden="false" customHeight="false" outlineLevel="0" collapsed="false">
      <c r="A869" s="4" t="s">
        <v>427</v>
      </c>
      <c r="B869" s="4" t="s">
        <v>458</v>
      </c>
      <c r="C869" s="4" t="s">
        <v>507</v>
      </c>
      <c r="D869" s="0" t="s">
        <v>508</v>
      </c>
    </row>
    <row r="870" customFormat="false" ht="13.8" hidden="false" customHeight="false" outlineLevel="0" collapsed="false">
      <c r="A870" s="4" t="s">
        <v>427</v>
      </c>
      <c r="B870" s="4" t="s">
        <v>458</v>
      </c>
      <c r="C870" s="4" t="s">
        <v>510</v>
      </c>
      <c r="D870" s="0" t="s">
        <v>508</v>
      </c>
    </row>
    <row r="871" customFormat="false" ht="13.8" hidden="false" customHeight="false" outlineLevel="0" collapsed="false">
      <c r="A871" s="4" t="s">
        <v>427</v>
      </c>
      <c r="B871" s="4" t="s">
        <v>459</v>
      </c>
      <c r="C871" s="4" t="s">
        <v>507</v>
      </c>
      <c r="D871" s="0" t="s">
        <v>508</v>
      </c>
    </row>
    <row r="872" customFormat="false" ht="13.8" hidden="false" customHeight="false" outlineLevel="0" collapsed="false">
      <c r="A872" s="4" t="s">
        <v>427</v>
      </c>
      <c r="B872" s="4" t="s">
        <v>459</v>
      </c>
      <c r="C872" s="4" t="s">
        <v>510</v>
      </c>
      <c r="D872" s="0" t="s">
        <v>508</v>
      </c>
    </row>
    <row r="873" customFormat="false" ht="13.8" hidden="false" customHeight="false" outlineLevel="0" collapsed="false">
      <c r="A873" s="4" t="s">
        <v>427</v>
      </c>
      <c r="B873" s="4" t="s">
        <v>460</v>
      </c>
      <c r="C873" s="4" t="s">
        <v>507</v>
      </c>
      <c r="D873" s="0" t="s">
        <v>508</v>
      </c>
    </row>
    <row r="874" customFormat="false" ht="13.8" hidden="false" customHeight="false" outlineLevel="0" collapsed="false">
      <c r="A874" s="4" t="s">
        <v>427</v>
      </c>
      <c r="B874" s="4" t="s">
        <v>460</v>
      </c>
      <c r="C874" s="4" t="s">
        <v>510</v>
      </c>
      <c r="D874" s="0" t="s">
        <v>508</v>
      </c>
    </row>
    <row r="875" customFormat="false" ht="13.8" hidden="false" customHeight="false" outlineLevel="0" collapsed="false">
      <c r="A875" s="4" t="s">
        <v>427</v>
      </c>
      <c r="B875" s="4" t="s">
        <v>461</v>
      </c>
      <c r="C875" s="4" t="s">
        <v>507</v>
      </c>
      <c r="D875" s="0" t="s">
        <v>508</v>
      </c>
    </row>
    <row r="876" customFormat="false" ht="13.8" hidden="false" customHeight="false" outlineLevel="0" collapsed="false">
      <c r="A876" s="4" t="s">
        <v>427</v>
      </c>
      <c r="B876" s="4" t="s">
        <v>461</v>
      </c>
      <c r="C876" s="4" t="s">
        <v>510</v>
      </c>
      <c r="D876" s="0" t="s">
        <v>508</v>
      </c>
    </row>
    <row r="877" customFormat="false" ht="13.8" hidden="false" customHeight="false" outlineLevel="0" collapsed="false">
      <c r="A877" s="4" t="s">
        <v>427</v>
      </c>
      <c r="B877" s="4" t="s">
        <v>462</v>
      </c>
      <c r="C877" s="4" t="s">
        <v>507</v>
      </c>
      <c r="D877" s="0" t="s">
        <v>508</v>
      </c>
    </row>
    <row r="878" customFormat="false" ht="13.8" hidden="false" customHeight="false" outlineLevel="0" collapsed="false">
      <c r="A878" s="4" t="s">
        <v>427</v>
      </c>
      <c r="B878" s="4" t="s">
        <v>462</v>
      </c>
      <c r="C878" s="4" t="s">
        <v>510</v>
      </c>
      <c r="D878" s="0" t="s">
        <v>508</v>
      </c>
    </row>
    <row r="879" customFormat="false" ht="13.8" hidden="false" customHeight="false" outlineLevel="0" collapsed="false">
      <c r="A879" s="4" t="s">
        <v>427</v>
      </c>
      <c r="B879" s="4" t="s">
        <v>463</v>
      </c>
      <c r="C879" s="4" t="s">
        <v>507</v>
      </c>
      <c r="D879" s="0" t="s">
        <v>508</v>
      </c>
    </row>
    <row r="880" customFormat="false" ht="13.8" hidden="false" customHeight="false" outlineLevel="0" collapsed="false">
      <c r="A880" s="4" t="s">
        <v>427</v>
      </c>
      <c r="B880" s="4" t="s">
        <v>463</v>
      </c>
      <c r="C880" s="4" t="s">
        <v>510</v>
      </c>
      <c r="D880" s="0" t="s">
        <v>508</v>
      </c>
    </row>
    <row r="881" customFormat="false" ht="13.8" hidden="false" customHeight="false" outlineLevel="0" collapsed="false">
      <c r="A881" s="4" t="s">
        <v>427</v>
      </c>
      <c r="B881" s="4" t="s">
        <v>464</v>
      </c>
      <c r="C881" s="4" t="s">
        <v>507</v>
      </c>
      <c r="D881" s="0" t="s">
        <v>508</v>
      </c>
    </row>
    <row r="882" customFormat="false" ht="13.8" hidden="false" customHeight="false" outlineLevel="0" collapsed="false">
      <c r="A882" s="4" t="s">
        <v>427</v>
      </c>
      <c r="B882" s="4" t="s">
        <v>464</v>
      </c>
      <c r="C882" s="4" t="s">
        <v>510</v>
      </c>
      <c r="D882" s="0" t="s">
        <v>508</v>
      </c>
    </row>
    <row r="883" customFormat="false" ht="13.8" hidden="false" customHeight="false" outlineLevel="0" collapsed="false">
      <c r="A883" s="4" t="s">
        <v>427</v>
      </c>
      <c r="B883" s="4" t="s">
        <v>465</v>
      </c>
      <c r="C883" s="4" t="s">
        <v>507</v>
      </c>
      <c r="D883" s="0" t="s">
        <v>508</v>
      </c>
    </row>
    <row r="884" customFormat="false" ht="13.8" hidden="false" customHeight="false" outlineLevel="0" collapsed="false">
      <c r="A884" s="4" t="s">
        <v>427</v>
      </c>
      <c r="B884" s="4" t="s">
        <v>465</v>
      </c>
      <c r="C884" s="4" t="s">
        <v>510</v>
      </c>
      <c r="D884" s="0" t="s">
        <v>508</v>
      </c>
    </row>
    <row r="885" customFormat="false" ht="13.8" hidden="false" customHeight="false" outlineLevel="0" collapsed="false">
      <c r="A885" s="4" t="s">
        <v>427</v>
      </c>
      <c r="B885" s="4" t="s">
        <v>466</v>
      </c>
      <c r="C885" s="4" t="s">
        <v>507</v>
      </c>
      <c r="D885" s="0" t="s">
        <v>508</v>
      </c>
    </row>
    <row r="886" customFormat="false" ht="13.8" hidden="false" customHeight="false" outlineLevel="0" collapsed="false">
      <c r="A886" s="4" t="s">
        <v>427</v>
      </c>
      <c r="B886" s="4" t="s">
        <v>466</v>
      </c>
      <c r="C886" s="4" t="s">
        <v>510</v>
      </c>
      <c r="D886" s="0" t="s">
        <v>508</v>
      </c>
    </row>
    <row r="887" customFormat="false" ht="13.8" hidden="false" customHeight="false" outlineLevel="0" collapsed="false">
      <c r="A887" s="4" t="s">
        <v>427</v>
      </c>
      <c r="B887" s="4" t="s">
        <v>467</v>
      </c>
      <c r="C887" s="4" t="s">
        <v>507</v>
      </c>
      <c r="D887" s="0" t="s">
        <v>508</v>
      </c>
    </row>
    <row r="888" customFormat="false" ht="13.8" hidden="false" customHeight="false" outlineLevel="0" collapsed="false">
      <c r="A888" s="4" t="s">
        <v>427</v>
      </c>
      <c r="B888" s="4" t="s">
        <v>467</v>
      </c>
      <c r="C888" s="4" t="s">
        <v>510</v>
      </c>
      <c r="D888" s="0" t="s">
        <v>508</v>
      </c>
    </row>
    <row r="889" customFormat="false" ht="13.8" hidden="false" customHeight="false" outlineLevel="0" collapsed="false">
      <c r="A889" s="4" t="s">
        <v>427</v>
      </c>
      <c r="B889" s="4" t="s">
        <v>468</v>
      </c>
      <c r="C889" s="4" t="s">
        <v>507</v>
      </c>
      <c r="D889" s="0" t="s">
        <v>508</v>
      </c>
    </row>
    <row r="890" customFormat="false" ht="13.8" hidden="false" customHeight="false" outlineLevel="0" collapsed="false">
      <c r="A890" s="4" t="s">
        <v>427</v>
      </c>
      <c r="B890" s="4" t="s">
        <v>468</v>
      </c>
      <c r="C890" s="4" t="s">
        <v>510</v>
      </c>
      <c r="D890" s="0" t="s">
        <v>508</v>
      </c>
    </row>
    <row r="891" customFormat="false" ht="13.8" hidden="false" customHeight="false" outlineLevel="0" collapsed="false">
      <c r="A891" s="4" t="s">
        <v>427</v>
      </c>
      <c r="B891" s="4" t="s">
        <v>469</v>
      </c>
      <c r="C891" s="4" t="s">
        <v>507</v>
      </c>
      <c r="D891" s="0" t="s">
        <v>508</v>
      </c>
    </row>
    <row r="892" customFormat="false" ht="13.8" hidden="false" customHeight="false" outlineLevel="0" collapsed="false">
      <c r="A892" s="4" t="s">
        <v>427</v>
      </c>
      <c r="B892" s="4" t="s">
        <v>469</v>
      </c>
      <c r="C892" s="4" t="s">
        <v>510</v>
      </c>
      <c r="D892" s="0" t="s">
        <v>508</v>
      </c>
    </row>
    <row r="893" customFormat="false" ht="13.8" hidden="false" customHeight="false" outlineLevel="0" collapsed="false">
      <c r="A893" s="4" t="s">
        <v>427</v>
      </c>
      <c r="B893" s="4" t="s">
        <v>470</v>
      </c>
      <c r="C893" s="4" t="s">
        <v>507</v>
      </c>
      <c r="D893" s="0" t="s">
        <v>508</v>
      </c>
    </row>
    <row r="894" customFormat="false" ht="13.8" hidden="false" customHeight="false" outlineLevel="0" collapsed="false">
      <c r="A894" s="4" t="s">
        <v>427</v>
      </c>
      <c r="B894" s="4" t="s">
        <v>470</v>
      </c>
      <c r="C894" s="4" t="s">
        <v>510</v>
      </c>
      <c r="D894" s="0" t="s">
        <v>508</v>
      </c>
    </row>
    <row r="895" customFormat="false" ht="13.8" hidden="false" customHeight="false" outlineLevel="0" collapsed="false">
      <c r="A895" s="4" t="s">
        <v>427</v>
      </c>
      <c r="B895" s="4" t="s">
        <v>471</v>
      </c>
      <c r="C895" s="4" t="s">
        <v>507</v>
      </c>
      <c r="D895" s="0" t="s">
        <v>508</v>
      </c>
    </row>
    <row r="896" customFormat="false" ht="13.8" hidden="false" customHeight="false" outlineLevel="0" collapsed="false">
      <c r="A896" s="4" t="s">
        <v>427</v>
      </c>
      <c r="B896" s="4" t="s">
        <v>471</v>
      </c>
      <c r="C896" s="4" t="s">
        <v>510</v>
      </c>
      <c r="D896" s="0" t="s">
        <v>508</v>
      </c>
    </row>
    <row r="897" customFormat="false" ht="13.8" hidden="false" customHeight="false" outlineLevel="0" collapsed="false">
      <c r="A897" s="4" t="s">
        <v>427</v>
      </c>
      <c r="B897" s="4" t="s">
        <v>472</v>
      </c>
      <c r="C897" s="4" t="s">
        <v>507</v>
      </c>
      <c r="D897" s="0" t="s">
        <v>508</v>
      </c>
    </row>
    <row r="898" customFormat="false" ht="13.8" hidden="false" customHeight="false" outlineLevel="0" collapsed="false">
      <c r="A898" s="4" t="s">
        <v>427</v>
      </c>
      <c r="B898" s="4" t="s">
        <v>472</v>
      </c>
      <c r="C898" s="4" t="s">
        <v>510</v>
      </c>
      <c r="D898" s="0" t="s">
        <v>508</v>
      </c>
    </row>
    <row r="899" customFormat="false" ht="13.8" hidden="false" customHeight="false" outlineLevel="0" collapsed="false">
      <c r="A899" s="4" t="s">
        <v>427</v>
      </c>
      <c r="B899" s="4" t="s">
        <v>473</v>
      </c>
      <c r="C899" s="4" t="s">
        <v>507</v>
      </c>
      <c r="D899" s="0" t="s">
        <v>508</v>
      </c>
    </row>
    <row r="900" customFormat="false" ht="13.8" hidden="false" customHeight="false" outlineLevel="0" collapsed="false">
      <c r="A900" s="4" t="s">
        <v>427</v>
      </c>
      <c r="B900" s="4" t="s">
        <v>473</v>
      </c>
      <c r="C900" s="4" t="s">
        <v>510</v>
      </c>
      <c r="D900" s="0" t="s">
        <v>508</v>
      </c>
    </row>
    <row r="901" customFormat="false" ht="13.8" hidden="false" customHeight="false" outlineLevel="0" collapsed="false">
      <c r="A901" s="4" t="s">
        <v>427</v>
      </c>
      <c r="B901" s="4" t="s">
        <v>474</v>
      </c>
      <c r="C901" s="4" t="s">
        <v>507</v>
      </c>
      <c r="D901" s="0" t="s">
        <v>508</v>
      </c>
    </row>
    <row r="902" customFormat="false" ht="13.8" hidden="false" customHeight="false" outlineLevel="0" collapsed="false">
      <c r="A902" s="4" t="s">
        <v>427</v>
      </c>
      <c r="B902" s="4" t="s">
        <v>474</v>
      </c>
      <c r="C902" s="4" t="s">
        <v>510</v>
      </c>
      <c r="D902" s="0" t="s">
        <v>508</v>
      </c>
    </row>
    <row r="903" customFormat="false" ht="13.8" hidden="false" customHeight="false" outlineLevel="0" collapsed="false">
      <c r="A903" s="4" t="s">
        <v>427</v>
      </c>
      <c r="B903" s="4" t="s">
        <v>475</v>
      </c>
      <c r="C903" s="4" t="s">
        <v>507</v>
      </c>
      <c r="D903" s="0" t="s">
        <v>508</v>
      </c>
    </row>
    <row r="904" customFormat="false" ht="13.8" hidden="false" customHeight="false" outlineLevel="0" collapsed="false">
      <c r="A904" s="4" t="s">
        <v>427</v>
      </c>
      <c r="B904" s="4" t="s">
        <v>475</v>
      </c>
      <c r="C904" s="4" t="s">
        <v>510</v>
      </c>
      <c r="D904" s="0" t="s">
        <v>508</v>
      </c>
    </row>
    <row r="905" customFormat="false" ht="13.8" hidden="false" customHeight="false" outlineLevel="0" collapsed="false">
      <c r="A905" s="4" t="s">
        <v>427</v>
      </c>
      <c r="B905" s="4" t="s">
        <v>476</v>
      </c>
      <c r="C905" s="4" t="s">
        <v>507</v>
      </c>
      <c r="D905" s="0" t="s">
        <v>508</v>
      </c>
    </row>
    <row r="906" customFormat="false" ht="13.8" hidden="false" customHeight="false" outlineLevel="0" collapsed="false">
      <c r="A906" s="4" t="s">
        <v>427</v>
      </c>
      <c r="B906" s="4" t="s">
        <v>476</v>
      </c>
      <c r="C906" s="4" t="s">
        <v>510</v>
      </c>
      <c r="D906" s="0" t="s">
        <v>508</v>
      </c>
    </row>
    <row r="907" customFormat="false" ht="13.8" hidden="false" customHeight="false" outlineLevel="0" collapsed="false">
      <c r="A907" s="4" t="s">
        <v>477</v>
      </c>
      <c r="B907" s="4" t="s">
        <v>478</v>
      </c>
      <c r="C907" s="4" t="s">
        <v>507</v>
      </c>
      <c r="D907" s="0" t="s">
        <v>508</v>
      </c>
    </row>
    <row r="908" customFormat="false" ht="13.8" hidden="false" customHeight="false" outlineLevel="0" collapsed="false">
      <c r="A908" s="4" t="s">
        <v>477</v>
      </c>
      <c r="B908" s="4" t="s">
        <v>478</v>
      </c>
      <c r="C908" s="4" t="s">
        <v>510</v>
      </c>
      <c r="D908" s="0" t="s">
        <v>508</v>
      </c>
    </row>
    <row r="909" customFormat="false" ht="13.8" hidden="false" customHeight="false" outlineLevel="0" collapsed="false">
      <c r="A909" s="4" t="s">
        <v>477</v>
      </c>
      <c r="B909" s="4" t="s">
        <v>479</v>
      </c>
      <c r="C909" s="4" t="s">
        <v>507</v>
      </c>
      <c r="D909" s="0" t="s">
        <v>508</v>
      </c>
    </row>
    <row r="910" customFormat="false" ht="13.8" hidden="false" customHeight="false" outlineLevel="0" collapsed="false">
      <c r="A910" s="4" t="s">
        <v>477</v>
      </c>
      <c r="B910" s="4" t="s">
        <v>479</v>
      </c>
      <c r="C910" s="4" t="s">
        <v>510</v>
      </c>
      <c r="D910" s="0" t="s">
        <v>508</v>
      </c>
    </row>
    <row r="911" customFormat="false" ht="13.8" hidden="false" customHeight="false" outlineLevel="0" collapsed="false">
      <c r="A911" s="4" t="s">
        <v>477</v>
      </c>
      <c r="B911" s="4" t="s">
        <v>513</v>
      </c>
      <c r="C911" s="4" t="s">
        <v>507</v>
      </c>
      <c r="D911" s="0" t="s">
        <v>508</v>
      </c>
    </row>
    <row r="912" customFormat="false" ht="13.8" hidden="false" customHeight="false" outlineLevel="0" collapsed="false">
      <c r="A912" s="4" t="s">
        <v>477</v>
      </c>
      <c r="B912" s="4" t="s">
        <v>513</v>
      </c>
      <c r="C912" s="4" t="s">
        <v>510</v>
      </c>
      <c r="D912" s="0" t="s">
        <v>508</v>
      </c>
    </row>
    <row r="913" customFormat="false" ht="13.8" hidden="false" customHeight="false" outlineLevel="0" collapsed="false">
      <c r="A913" s="4" t="s">
        <v>477</v>
      </c>
      <c r="B913" s="4" t="s">
        <v>481</v>
      </c>
      <c r="C913" s="4" t="s">
        <v>507</v>
      </c>
      <c r="D913" s="0" t="s">
        <v>508</v>
      </c>
    </row>
    <row r="914" customFormat="false" ht="13.8" hidden="false" customHeight="false" outlineLevel="0" collapsed="false">
      <c r="A914" s="4" t="s">
        <v>477</v>
      </c>
      <c r="B914" s="4" t="s">
        <v>481</v>
      </c>
      <c r="C914" s="4" t="s">
        <v>510</v>
      </c>
      <c r="D914" s="0" t="s">
        <v>508</v>
      </c>
    </row>
    <row r="915" customFormat="false" ht="13.8" hidden="false" customHeight="false" outlineLevel="0" collapsed="false">
      <c r="A915" s="4" t="s">
        <v>477</v>
      </c>
      <c r="B915" s="4" t="s">
        <v>514</v>
      </c>
      <c r="C915" s="4" t="s">
        <v>507</v>
      </c>
      <c r="D915" s="0" t="s">
        <v>508</v>
      </c>
    </row>
    <row r="916" customFormat="false" ht="13.8" hidden="false" customHeight="false" outlineLevel="0" collapsed="false">
      <c r="A916" s="4" t="s">
        <v>477</v>
      </c>
      <c r="B916" s="4" t="s">
        <v>514</v>
      </c>
      <c r="C916" s="4" t="s">
        <v>510</v>
      </c>
      <c r="D916" s="0" t="s">
        <v>508</v>
      </c>
    </row>
    <row r="917" customFormat="false" ht="13.8" hidden="false" customHeight="false" outlineLevel="0" collapsed="false">
      <c r="A917" s="4" t="s">
        <v>477</v>
      </c>
      <c r="B917" s="4" t="s">
        <v>483</v>
      </c>
      <c r="C917" s="4" t="s">
        <v>507</v>
      </c>
      <c r="D917" s="0" t="s">
        <v>508</v>
      </c>
    </row>
    <row r="918" customFormat="false" ht="13.8" hidden="false" customHeight="false" outlineLevel="0" collapsed="false">
      <c r="A918" s="4" t="s">
        <v>477</v>
      </c>
      <c r="B918" s="4" t="s">
        <v>483</v>
      </c>
      <c r="C918" s="4" t="s">
        <v>510</v>
      </c>
      <c r="D918" s="0" t="s">
        <v>508</v>
      </c>
    </row>
    <row r="919" customFormat="false" ht="13.8" hidden="false" customHeight="false" outlineLevel="0" collapsed="false">
      <c r="A919" s="4" t="s">
        <v>477</v>
      </c>
      <c r="B919" s="4" t="s">
        <v>484</v>
      </c>
      <c r="C919" s="4" t="s">
        <v>507</v>
      </c>
      <c r="D919" s="0" t="s">
        <v>508</v>
      </c>
    </row>
    <row r="920" customFormat="false" ht="13.8" hidden="false" customHeight="false" outlineLevel="0" collapsed="false">
      <c r="A920" s="4" t="s">
        <v>477</v>
      </c>
      <c r="B920" s="4" t="s">
        <v>484</v>
      </c>
      <c r="C920" s="4" t="s">
        <v>510</v>
      </c>
      <c r="D920" s="0" t="s">
        <v>508</v>
      </c>
    </row>
    <row r="921" customFormat="false" ht="13.8" hidden="false" customHeight="false" outlineLevel="0" collapsed="false">
      <c r="A921" s="4" t="s">
        <v>477</v>
      </c>
      <c r="B921" s="4" t="s">
        <v>485</v>
      </c>
      <c r="C921" s="4" t="s">
        <v>507</v>
      </c>
      <c r="D921" s="0" t="s">
        <v>508</v>
      </c>
    </row>
    <row r="922" customFormat="false" ht="13.8" hidden="false" customHeight="false" outlineLevel="0" collapsed="false">
      <c r="A922" s="4" t="s">
        <v>477</v>
      </c>
      <c r="B922" s="4" t="s">
        <v>485</v>
      </c>
      <c r="C922" s="4" t="s">
        <v>510</v>
      </c>
      <c r="D922" s="0" t="s">
        <v>508</v>
      </c>
    </row>
    <row r="923" customFormat="false" ht="24.05" hidden="false" customHeight="false" outlineLevel="0" collapsed="false">
      <c r="A923" s="4" t="s">
        <v>486</v>
      </c>
      <c r="B923" s="4" t="s">
        <v>487</v>
      </c>
      <c r="C923" s="4" t="s">
        <v>507</v>
      </c>
      <c r="D923" s="0" t="s">
        <v>508</v>
      </c>
    </row>
    <row r="924" customFormat="false" ht="24.05" hidden="false" customHeight="false" outlineLevel="0" collapsed="false">
      <c r="A924" s="4" t="s">
        <v>486</v>
      </c>
      <c r="B924" s="4" t="s">
        <v>487</v>
      </c>
      <c r="C924" s="4" t="s">
        <v>510</v>
      </c>
      <c r="D924" s="0" t="s">
        <v>508</v>
      </c>
    </row>
    <row r="925" customFormat="false" ht="24.05" hidden="false" customHeight="false" outlineLevel="0" collapsed="false">
      <c r="A925" s="4" t="s">
        <v>486</v>
      </c>
      <c r="B925" s="4" t="s">
        <v>488</v>
      </c>
      <c r="C925" s="4" t="s">
        <v>507</v>
      </c>
      <c r="D925" s="0" t="s">
        <v>508</v>
      </c>
    </row>
    <row r="926" customFormat="false" ht="24.05" hidden="false" customHeight="false" outlineLevel="0" collapsed="false">
      <c r="A926" s="4" t="s">
        <v>486</v>
      </c>
      <c r="B926" s="4" t="s">
        <v>488</v>
      </c>
      <c r="C926" s="4" t="s">
        <v>510</v>
      </c>
      <c r="D926" s="0" t="s">
        <v>508</v>
      </c>
    </row>
    <row r="927" customFormat="false" ht="24.05" hidden="false" customHeight="false" outlineLevel="0" collapsed="false">
      <c r="A927" s="4" t="s">
        <v>486</v>
      </c>
      <c r="B927" s="4" t="s">
        <v>489</v>
      </c>
      <c r="C927" s="4" t="s">
        <v>507</v>
      </c>
      <c r="D927" s="0" t="s">
        <v>508</v>
      </c>
    </row>
    <row r="928" customFormat="false" ht="24.05" hidden="false" customHeight="false" outlineLevel="0" collapsed="false">
      <c r="A928" s="4" t="s">
        <v>486</v>
      </c>
      <c r="B928" s="4" t="s">
        <v>489</v>
      </c>
      <c r="C928" s="4" t="s">
        <v>510</v>
      </c>
      <c r="D928" s="0" t="s">
        <v>508</v>
      </c>
    </row>
    <row r="929" customFormat="false" ht="24.05" hidden="false" customHeight="false" outlineLevel="0" collapsed="false">
      <c r="A929" s="4" t="s">
        <v>486</v>
      </c>
      <c r="B929" s="4" t="s">
        <v>490</v>
      </c>
      <c r="C929" s="4" t="s">
        <v>507</v>
      </c>
      <c r="D929" s="0" t="s">
        <v>508</v>
      </c>
    </row>
    <row r="930" customFormat="false" ht="24.05" hidden="false" customHeight="false" outlineLevel="0" collapsed="false">
      <c r="A930" s="4" t="s">
        <v>486</v>
      </c>
      <c r="B930" s="4" t="s">
        <v>490</v>
      </c>
      <c r="C930" s="4" t="s">
        <v>510</v>
      </c>
      <c r="D930" s="0" t="s">
        <v>508</v>
      </c>
    </row>
    <row r="931" customFormat="false" ht="24.05" hidden="false" customHeight="false" outlineLevel="0" collapsed="false">
      <c r="A931" s="4" t="s">
        <v>486</v>
      </c>
      <c r="B931" s="4" t="s">
        <v>491</v>
      </c>
      <c r="C931" s="4" t="s">
        <v>507</v>
      </c>
      <c r="D931" s="0" t="s">
        <v>508</v>
      </c>
    </row>
    <row r="932" customFormat="false" ht="24.05" hidden="false" customHeight="false" outlineLevel="0" collapsed="false">
      <c r="A932" s="4" t="s">
        <v>486</v>
      </c>
      <c r="B932" s="4" t="s">
        <v>491</v>
      </c>
      <c r="C932" s="4" t="s">
        <v>510</v>
      </c>
      <c r="D932" s="0" t="s">
        <v>508</v>
      </c>
    </row>
    <row r="933" customFormat="false" ht="24.05" hidden="false" customHeight="false" outlineLevel="0" collapsed="false">
      <c r="A933" s="4" t="s">
        <v>486</v>
      </c>
      <c r="B933" s="4" t="s">
        <v>492</v>
      </c>
      <c r="C933" s="4" t="s">
        <v>507</v>
      </c>
      <c r="D933" s="0" t="s">
        <v>508</v>
      </c>
    </row>
    <row r="934" customFormat="false" ht="24.05" hidden="false" customHeight="false" outlineLevel="0" collapsed="false">
      <c r="A934" s="4" t="s">
        <v>486</v>
      </c>
      <c r="B934" s="4" t="s">
        <v>492</v>
      </c>
      <c r="C934" s="4" t="s">
        <v>510</v>
      </c>
      <c r="D934" s="0" t="s">
        <v>508</v>
      </c>
    </row>
    <row r="935" customFormat="false" ht="24.05" hidden="false" customHeight="false" outlineLevel="0" collapsed="false">
      <c r="A935" s="4" t="s">
        <v>486</v>
      </c>
      <c r="B935" s="4" t="s">
        <v>493</v>
      </c>
      <c r="C935" s="4" t="s">
        <v>507</v>
      </c>
      <c r="D935" s="0" t="s">
        <v>508</v>
      </c>
    </row>
    <row r="936" customFormat="false" ht="24.05" hidden="false" customHeight="false" outlineLevel="0" collapsed="false">
      <c r="A936" s="4" t="s">
        <v>486</v>
      </c>
      <c r="B936" s="4" t="s">
        <v>493</v>
      </c>
      <c r="C936" s="4" t="s">
        <v>510</v>
      </c>
      <c r="D936" s="0" t="s">
        <v>508</v>
      </c>
    </row>
    <row r="937" customFormat="false" ht="24.05" hidden="false" customHeight="false" outlineLevel="0" collapsed="false">
      <c r="A937" s="4" t="s">
        <v>486</v>
      </c>
      <c r="B937" s="4" t="s">
        <v>494</v>
      </c>
      <c r="C937" s="4" t="s">
        <v>507</v>
      </c>
      <c r="D937" s="0" t="s">
        <v>508</v>
      </c>
    </row>
    <row r="938" customFormat="false" ht="24.05" hidden="false" customHeight="false" outlineLevel="0" collapsed="false">
      <c r="A938" s="4" t="s">
        <v>486</v>
      </c>
      <c r="B938" s="4" t="s">
        <v>494</v>
      </c>
      <c r="C938" s="4" t="s">
        <v>510</v>
      </c>
      <c r="D938" s="0" t="s">
        <v>508</v>
      </c>
    </row>
    <row r="939" customFormat="false" ht="24.05" hidden="false" customHeight="false" outlineLevel="0" collapsed="false">
      <c r="A939" s="4" t="s">
        <v>486</v>
      </c>
      <c r="B939" s="4" t="s">
        <v>495</v>
      </c>
      <c r="C939" s="4" t="s">
        <v>507</v>
      </c>
      <c r="D939" s="0" t="s">
        <v>508</v>
      </c>
    </row>
    <row r="940" customFormat="false" ht="24.05" hidden="false" customHeight="false" outlineLevel="0" collapsed="false">
      <c r="A940" s="4" t="s">
        <v>486</v>
      </c>
      <c r="B940" s="4" t="s">
        <v>495</v>
      </c>
      <c r="C940" s="4" t="s">
        <v>510</v>
      </c>
      <c r="D940" s="0" t="s">
        <v>508</v>
      </c>
    </row>
    <row r="941" customFormat="false" ht="24.05" hidden="false" customHeight="false" outlineLevel="0" collapsed="false">
      <c r="A941" s="4" t="s">
        <v>486</v>
      </c>
      <c r="B941" s="4" t="s">
        <v>496</v>
      </c>
      <c r="C941" s="4" t="s">
        <v>507</v>
      </c>
      <c r="D941" s="0" t="s">
        <v>508</v>
      </c>
    </row>
    <row r="942" customFormat="false" ht="24.05" hidden="false" customHeight="false" outlineLevel="0" collapsed="false">
      <c r="A942" s="4" t="s">
        <v>486</v>
      </c>
      <c r="B942" s="4" t="s">
        <v>496</v>
      </c>
      <c r="C942" s="4" t="s">
        <v>510</v>
      </c>
      <c r="D942" s="0" t="s">
        <v>508</v>
      </c>
    </row>
    <row r="943" customFormat="false" ht="24.05" hidden="false" customHeight="false" outlineLevel="0" collapsed="false">
      <c r="A943" s="4" t="s">
        <v>486</v>
      </c>
      <c r="B943" s="4" t="s">
        <v>497</v>
      </c>
      <c r="C943" s="4" t="s">
        <v>507</v>
      </c>
      <c r="D943" s="0" t="s">
        <v>508</v>
      </c>
    </row>
    <row r="944" customFormat="false" ht="24.05" hidden="false" customHeight="false" outlineLevel="0" collapsed="false">
      <c r="A944" s="4" t="s">
        <v>486</v>
      </c>
      <c r="B944" s="4" t="s">
        <v>497</v>
      </c>
      <c r="C944" s="4" t="s">
        <v>510</v>
      </c>
      <c r="D944" s="0" t="s">
        <v>508</v>
      </c>
    </row>
    <row r="945" customFormat="false" ht="24.05" hidden="false" customHeight="false" outlineLevel="0" collapsed="false">
      <c r="A945" s="4" t="s">
        <v>486</v>
      </c>
      <c r="B945" s="4" t="s">
        <v>498</v>
      </c>
      <c r="C945" s="4" t="s">
        <v>507</v>
      </c>
      <c r="D945" s="0" t="s">
        <v>508</v>
      </c>
    </row>
    <row r="946" customFormat="false" ht="24.05" hidden="false" customHeight="false" outlineLevel="0" collapsed="false">
      <c r="A946" s="4" t="s">
        <v>486</v>
      </c>
      <c r="B946" s="4" t="s">
        <v>498</v>
      </c>
      <c r="C946" s="4" t="s">
        <v>510</v>
      </c>
      <c r="D946" s="0" t="s">
        <v>508</v>
      </c>
    </row>
    <row r="947" customFormat="false" ht="24.05" hidden="false" customHeight="false" outlineLevel="0" collapsed="false">
      <c r="A947" s="4" t="s">
        <v>486</v>
      </c>
      <c r="B947" s="4" t="s">
        <v>499</v>
      </c>
      <c r="C947" s="4" t="s">
        <v>507</v>
      </c>
      <c r="D947" s="0" t="s">
        <v>508</v>
      </c>
    </row>
    <row r="948" customFormat="false" ht="24.05" hidden="false" customHeight="false" outlineLevel="0" collapsed="false">
      <c r="A948" s="4" t="s">
        <v>486</v>
      </c>
      <c r="B948" s="4" t="s">
        <v>499</v>
      </c>
      <c r="C948" s="4" t="s">
        <v>510</v>
      </c>
      <c r="D948" s="0" t="s">
        <v>508</v>
      </c>
    </row>
    <row r="949" customFormat="false" ht="24.05" hidden="false" customHeight="false" outlineLevel="0" collapsed="false">
      <c r="A949" s="4" t="s">
        <v>486</v>
      </c>
      <c r="B949" s="4" t="s">
        <v>500</v>
      </c>
      <c r="C949" s="4" t="s">
        <v>507</v>
      </c>
      <c r="D949" s="0" t="s">
        <v>508</v>
      </c>
    </row>
    <row r="950" customFormat="false" ht="24.05" hidden="false" customHeight="false" outlineLevel="0" collapsed="false">
      <c r="A950" s="4" t="s">
        <v>486</v>
      </c>
      <c r="B950" s="4" t="s">
        <v>500</v>
      </c>
      <c r="C950" s="4" t="s">
        <v>510</v>
      </c>
      <c r="D950" s="0" t="s">
        <v>508</v>
      </c>
    </row>
    <row r="951" customFormat="false" ht="24.05" hidden="false" customHeight="false" outlineLevel="0" collapsed="false">
      <c r="A951" s="4" t="s">
        <v>486</v>
      </c>
      <c r="B951" s="4" t="s">
        <v>501</v>
      </c>
      <c r="C951" s="4" t="s">
        <v>507</v>
      </c>
      <c r="D951" s="0" t="s">
        <v>508</v>
      </c>
    </row>
    <row r="952" customFormat="false" ht="24.05" hidden="false" customHeight="false" outlineLevel="0" collapsed="false">
      <c r="A952" s="4" t="s">
        <v>486</v>
      </c>
      <c r="B952" s="4" t="s">
        <v>501</v>
      </c>
      <c r="C952" s="4" t="s">
        <v>510</v>
      </c>
      <c r="D952" s="0" t="s">
        <v>508</v>
      </c>
    </row>
    <row r="953" customFormat="false" ht="24.05" hidden="false" customHeight="false" outlineLevel="0" collapsed="false">
      <c r="A953" s="4" t="s">
        <v>486</v>
      </c>
      <c r="B953" s="4" t="s">
        <v>502</v>
      </c>
      <c r="C953" s="4" t="s">
        <v>507</v>
      </c>
      <c r="D953" s="0" t="s">
        <v>508</v>
      </c>
    </row>
    <row r="954" customFormat="false" ht="24.05" hidden="false" customHeight="false" outlineLevel="0" collapsed="false">
      <c r="A954" s="4" t="s">
        <v>486</v>
      </c>
      <c r="B954" s="4" t="s">
        <v>502</v>
      </c>
      <c r="C954" s="4" t="s">
        <v>510</v>
      </c>
      <c r="D954" s="0" t="s">
        <v>508</v>
      </c>
    </row>
    <row r="955" customFormat="false" ht="24.05" hidden="false" customHeight="false" outlineLevel="0" collapsed="false">
      <c r="A955" s="4" t="s">
        <v>486</v>
      </c>
      <c r="B955" s="4" t="s">
        <v>503</v>
      </c>
      <c r="C955" s="4" t="s">
        <v>507</v>
      </c>
      <c r="D955" s="0" t="s">
        <v>508</v>
      </c>
    </row>
    <row r="956" customFormat="false" ht="24.05" hidden="false" customHeight="false" outlineLevel="0" collapsed="false">
      <c r="A956" s="4" t="s">
        <v>486</v>
      </c>
      <c r="B956" s="4" t="s">
        <v>503</v>
      </c>
      <c r="C956" s="4" t="s">
        <v>510</v>
      </c>
      <c r="D956" s="0" t="s">
        <v>508</v>
      </c>
    </row>
    <row r="957" customFormat="false" ht="24.05" hidden="false" customHeight="false" outlineLevel="0" collapsed="false">
      <c r="A957" s="4" t="s">
        <v>486</v>
      </c>
      <c r="B957" s="4" t="s">
        <v>504</v>
      </c>
      <c r="C957" s="4" t="s">
        <v>507</v>
      </c>
      <c r="D957" s="0" t="s">
        <v>508</v>
      </c>
    </row>
    <row r="958" customFormat="false" ht="24.05" hidden="false" customHeight="false" outlineLevel="0" collapsed="false">
      <c r="A958" s="4" t="s">
        <v>486</v>
      </c>
      <c r="B958" s="4" t="s">
        <v>504</v>
      </c>
      <c r="C958" s="4" t="s">
        <v>510</v>
      </c>
      <c r="D958" s="0" t="s">
        <v>508</v>
      </c>
    </row>
    <row r="959" customFormat="false" ht="13.8" hidden="false" customHeight="false" outlineLevel="0" collapsed="false">
      <c r="A959" s="1"/>
      <c r="B959" s="1"/>
      <c r="C959" s="1"/>
    </row>
    <row r="960" customFormat="false" ht="13.8" hidden="false" customHeight="false" outlineLevel="0" collapsed="false">
      <c r="A960" s="1"/>
      <c r="B960" s="1"/>
      <c r="C960" s="1"/>
    </row>
    <row r="961" customFormat="false" ht="13.8" hidden="false" customHeight="false" outlineLevel="0" collapsed="false">
      <c r="A961" s="1"/>
      <c r="B961" s="1"/>
      <c r="C961" s="1"/>
    </row>
    <row r="962" customFormat="false" ht="13.8" hidden="false" customHeight="false" outlineLevel="0" collapsed="false">
      <c r="A962" s="1"/>
      <c r="B962" s="1"/>
      <c r="C962" s="1"/>
    </row>
    <row r="963" customFormat="false" ht="13.8" hidden="false" customHeight="false" outlineLevel="0" collapsed="false">
      <c r="A963" s="1"/>
      <c r="B963" s="1"/>
      <c r="C963" s="1"/>
    </row>
    <row r="964" customFormat="false" ht="13.8" hidden="false" customHeight="false" outlineLevel="0" collapsed="false">
      <c r="A964" s="1"/>
      <c r="B964" s="1"/>
      <c r="C964" s="1"/>
    </row>
    <row r="965" customFormat="false" ht="13.8" hidden="false" customHeight="false" outlineLevel="0" collapsed="false">
      <c r="A965" s="1"/>
      <c r="B965" s="1"/>
      <c r="C965" s="1"/>
    </row>
    <row r="966" customFormat="false" ht="13.8" hidden="false" customHeight="false" outlineLevel="0" collapsed="false">
      <c r="A966" s="1"/>
      <c r="B966" s="1"/>
      <c r="C966" s="1"/>
    </row>
    <row r="967" customFormat="false" ht="13.8" hidden="false" customHeight="false" outlineLevel="0" collapsed="false">
      <c r="A967" s="1"/>
      <c r="B967" s="1"/>
      <c r="C967" s="1"/>
    </row>
    <row r="968" customFormat="false" ht="13.8" hidden="false" customHeight="false" outlineLevel="0" collapsed="false">
      <c r="A968" s="1"/>
      <c r="B968" s="1"/>
      <c r="C968" s="1"/>
    </row>
    <row r="969" customFormat="false" ht="13.8" hidden="false" customHeight="false" outlineLevel="0" collapsed="false">
      <c r="A969" s="1"/>
      <c r="B969" s="1"/>
      <c r="C969" s="1"/>
    </row>
    <row r="970" customFormat="false" ht="13.8" hidden="false" customHeight="false" outlineLevel="0" collapsed="false">
      <c r="A970" s="1"/>
      <c r="B970" s="1"/>
      <c r="C970" s="1"/>
    </row>
    <row r="971" customFormat="false" ht="13.8" hidden="false" customHeight="false" outlineLevel="0" collapsed="false">
      <c r="A971" s="1"/>
      <c r="B971" s="1"/>
      <c r="C971" s="1"/>
    </row>
    <row r="972" customFormat="false" ht="13.8" hidden="false" customHeight="false" outlineLevel="0" collapsed="false">
      <c r="A972" s="1"/>
      <c r="B972" s="1"/>
      <c r="C972" s="1"/>
    </row>
    <row r="973" customFormat="false" ht="13.8" hidden="false" customHeight="false" outlineLevel="0" collapsed="false">
      <c r="A973" s="1"/>
      <c r="B973" s="1"/>
      <c r="C973" s="1"/>
    </row>
    <row r="974" customFormat="false" ht="13.8" hidden="false" customHeight="false" outlineLevel="0" collapsed="false">
      <c r="A974" s="1"/>
      <c r="B974" s="1"/>
      <c r="C974" s="1"/>
    </row>
    <row r="975" customFormat="false" ht="13.8" hidden="false" customHeight="false" outlineLevel="0" collapsed="false">
      <c r="A975" s="1"/>
      <c r="B975" s="1"/>
      <c r="C975" s="1"/>
    </row>
    <row r="976" customFormat="false" ht="13.8" hidden="false" customHeight="false" outlineLevel="0" collapsed="false">
      <c r="A976" s="1"/>
      <c r="B976" s="1"/>
      <c r="C976" s="1"/>
    </row>
    <row r="977" customFormat="false" ht="13.8" hidden="false" customHeight="false" outlineLevel="0" collapsed="false">
      <c r="A977" s="1"/>
      <c r="B977" s="1"/>
      <c r="C977" s="1"/>
    </row>
    <row r="978" customFormat="false" ht="13.8" hidden="false" customHeight="false" outlineLevel="0" collapsed="false">
      <c r="A978" s="1"/>
      <c r="B978" s="1"/>
      <c r="C978" s="1"/>
    </row>
    <row r="979" customFormat="false" ht="13.8" hidden="false" customHeight="false" outlineLevel="0" collapsed="false">
      <c r="A979" s="1"/>
      <c r="B979" s="1"/>
      <c r="C979" s="1"/>
    </row>
    <row r="980" customFormat="false" ht="13.8" hidden="false" customHeight="false" outlineLevel="0" collapsed="false">
      <c r="A980" s="1"/>
      <c r="B980" s="1"/>
      <c r="C980" s="1"/>
    </row>
    <row r="981" customFormat="false" ht="13.8" hidden="false" customHeight="false" outlineLevel="0" collapsed="false">
      <c r="A981" s="1"/>
      <c r="B981" s="1"/>
      <c r="C981" s="1"/>
    </row>
    <row r="982" customFormat="false" ht="13.8" hidden="false" customHeight="false" outlineLevel="0" collapsed="false">
      <c r="A982" s="1"/>
      <c r="B982" s="1"/>
      <c r="C982" s="1"/>
    </row>
    <row r="983" customFormat="false" ht="13.8" hidden="false" customHeight="false" outlineLevel="0" collapsed="false">
      <c r="A983" s="1"/>
      <c r="B983" s="1"/>
      <c r="C983" s="1"/>
    </row>
    <row r="984" customFormat="false" ht="13.8" hidden="false" customHeight="false" outlineLevel="0" collapsed="false">
      <c r="A984" s="1"/>
      <c r="B984" s="1"/>
      <c r="C984" s="1"/>
    </row>
    <row r="985" customFormat="false" ht="13.8" hidden="false" customHeight="false" outlineLevel="0" collapsed="false">
      <c r="A985" s="1"/>
      <c r="B985" s="1"/>
      <c r="C985" s="1"/>
    </row>
    <row r="986" customFormat="false" ht="13.8" hidden="false" customHeight="false" outlineLevel="0" collapsed="false">
      <c r="A986" s="1"/>
      <c r="B986" s="1"/>
      <c r="C986" s="1"/>
    </row>
    <row r="987" customFormat="false" ht="13.8" hidden="false" customHeight="false" outlineLevel="0" collapsed="false">
      <c r="A987" s="1"/>
      <c r="B987" s="1"/>
      <c r="C987" s="1"/>
    </row>
    <row r="988" customFormat="false" ht="13.8" hidden="false" customHeight="false" outlineLevel="0" collapsed="false">
      <c r="A988" s="1"/>
      <c r="B988" s="1"/>
      <c r="C988" s="1"/>
    </row>
    <row r="989" customFormat="false" ht="13.8" hidden="false" customHeight="false" outlineLevel="0" collapsed="false">
      <c r="A989" s="1"/>
      <c r="B989" s="1"/>
      <c r="C989" s="1"/>
    </row>
    <row r="990" customFormat="false" ht="13.8" hidden="false" customHeight="false" outlineLevel="0" collapsed="false">
      <c r="A990" s="1"/>
      <c r="B990" s="1"/>
      <c r="C990" s="1"/>
    </row>
    <row r="991" customFormat="false" ht="13.8" hidden="false" customHeight="false" outlineLevel="0" collapsed="false">
      <c r="A991" s="1"/>
      <c r="B991" s="1"/>
      <c r="C991" s="1"/>
    </row>
    <row r="992" customFormat="false" ht="13.8" hidden="false" customHeight="false" outlineLevel="0" collapsed="false">
      <c r="A992" s="1"/>
      <c r="B992" s="1"/>
      <c r="C992" s="1"/>
    </row>
    <row r="993" customFormat="false" ht="13.8" hidden="false" customHeight="false" outlineLevel="0" collapsed="false">
      <c r="A993" s="1"/>
      <c r="B993" s="1"/>
      <c r="C993" s="1"/>
    </row>
    <row r="994" customFormat="false" ht="13.8" hidden="false" customHeight="false" outlineLevel="0" collapsed="false">
      <c r="A994" s="1"/>
      <c r="B994" s="1"/>
      <c r="C994" s="1"/>
    </row>
    <row r="995" customFormat="false" ht="13.8" hidden="false" customHeight="false" outlineLevel="0" collapsed="false">
      <c r="A995" s="1"/>
      <c r="B995" s="1"/>
      <c r="C995" s="1"/>
    </row>
    <row r="996" customFormat="false" ht="13.8" hidden="false" customHeight="false" outlineLevel="0" collapsed="false">
      <c r="A996" s="1"/>
      <c r="B996" s="1"/>
      <c r="C996" s="1"/>
    </row>
    <row r="997" customFormat="false" ht="13.8" hidden="false" customHeight="false" outlineLevel="0" collapsed="false">
      <c r="A997" s="1"/>
      <c r="B997" s="1"/>
      <c r="C997" s="1"/>
    </row>
    <row r="998" customFormat="false" ht="13.8" hidden="false" customHeight="false" outlineLevel="0" collapsed="false">
      <c r="A998" s="1"/>
      <c r="B998" s="1"/>
      <c r="C998" s="1"/>
    </row>
    <row r="999" customFormat="false" ht="13.8" hidden="false" customHeight="false" outlineLevel="0" collapsed="false">
      <c r="A999" s="1"/>
      <c r="B999" s="1"/>
      <c r="C999" s="1"/>
    </row>
    <row r="1000" customFormat="false" ht="13.8" hidden="false" customHeight="false" outlineLevel="0" collapsed="false">
      <c r="A1000" s="1"/>
      <c r="B1000" s="1"/>
      <c r="C1000" s="1"/>
    </row>
    <row r="1001" customFormat="false" ht="13.8" hidden="false" customHeight="false" outlineLevel="0" collapsed="false">
      <c r="A1001" s="1"/>
      <c r="B1001" s="1"/>
      <c r="C1001" s="1"/>
    </row>
    <row r="1002" customFormat="false" ht="13.8" hidden="false" customHeight="false" outlineLevel="0" collapsed="false">
      <c r="A1002" s="1"/>
      <c r="B1002" s="1"/>
      <c r="C1002" s="1"/>
    </row>
    <row r="1003" customFormat="false" ht="13.8" hidden="false" customHeight="false" outlineLevel="0" collapsed="false">
      <c r="A1003" s="1"/>
      <c r="B1003" s="1"/>
      <c r="C1003" s="1"/>
    </row>
    <row r="1004" customFormat="false" ht="13.8" hidden="false" customHeight="false" outlineLevel="0" collapsed="false">
      <c r="A1004" s="1"/>
      <c r="B1004" s="1"/>
      <c r="C1004" s="1"/>
    </row>
    <row r="1005" customFormat="false" ht="13.8" hidden="false" customHeight="false" outlineLevel="0" collapsed="false">
      <c r="A1005" s="1"/>
      <c r="B1005" s="1"/>
      <c r="C1005" s="1"/>
    </row>
    <row r="1006" customFormat="false" ht="13.8" hidden="false" customHeight="false" outlineLevel="0" collapsed="false">
      <c r="A1006" s="1"/>
      <c r="B1006" s="1"/>
      <c r="C1006" s="1"/>
    </row>
    <row r="1007" customFormat="false" ht="13.8" hidden="false" customHeight="false" outlineLevel="0" collapsed="false">
      <c r="A1007" s="1"/>
      <c r="B1007" s="1"/>
      <c r="C1007" s="1"/>
    </row>
    <row r="1008" customFormat="false" ht="13.8" hidden="false" customHeight="false" outlineLevel="0" collapsed="false">
      <c r="A1008" s="1"/>
      <c r="B1008" s="1"/>
      <c r="C1008" s="1"/>
    </row>
    <row r="1009" customFormat="false" ht="13.8" hidden="false" customHeight="false" outlineLevel="0" collapsed="false">
      <c r="A1009" s="1"/>
      <c r="B1009" s="1"/>
      <c r="C1009" s="1"/>
    </row>
    <row r="1010" customFormat="false" ht="13.8" hidden="false" customHeight="false" outlineLevel="0" collapsed="false">
      <c r="A1010" s="1"/>
      <c r="B1010" s="1"/>
      <c r="C1010" s="1"/>
    </row>
    <row r="1011" customFormat="false" ht="13.8" hidden="false" customHeight="false" outlineLevel="0" collapsed="false">
      <c r="A1011" s="1"/>
      <c r="B1011" s="1"/>
      <c r="C1011" s="1"/>
    </row>
    <row r="1012" customFormat="false" ht="13.8" hidden="false" customHeight="false" outlineLevel="0" collapsed="false">
      <c r="A1012" s="1"/>
      <c r="B1012" s="1"/>
      <c r="C1012" s="1"/>
    </row>
    <row r="1013" customFormat="false" ht="13.8" hidden="false" customHeight="false" outlineLevel="0" collapsed="false">
      <c r="A1013" s="1"/>
      <c r="B1013" s="1"/>
      <c r="C1013" s="1"/>
    </row>
    <row r="1014" customFormat="false" ht="13.8" hidden="false" customHeight="false" outlineLevel="0" collapsed="false">
      <c r="A1014" s="1"/>
      <c r="B1014" s="1"/>
      <c r="C1014" s="1"/>
    </row>
    <row r="1015" customFormat="false" ht="13.8" hidden="false" customHeight="false" outlineLevel="0" collapsed="false">
      <c r="A1015" s="1"/>
      <c r="B1015" s="1"/>
      <c r="C1015" s="1"/>
    </row>
    <row r="1016" customFormat="false" ht="13.8" hidden="false" customHeight="false" outlineLevel="0" collapsed="false">
      <c r="A1016" s="1"/>
      <c r="B1016" s="1"/>
      <c r="C1016" s="1"/>
    </row>
    <row r="1017" customFormat="false" ht="13.8" hidden="false" customHeight="false" outlineLevel="0" collapsed="false">
      <c r="A1017" s="1"/>
      <c r="B1017" s="1"/>
      <c r="C1017" s="1"/>
    </row>
    <row r="1018" customFormat="false" ht="13.8" hidden="false" customHeight="false" outlineLevel="0" collapsed="false">
      <c r="A1018" s="1"/>
      <c r="B1018" s="1"/>
      <c r="C1018" s="1"/>
    </row>
    <row r="1019" customFormat="false" ht="13.8" hidden="false" customHeight="false" outlineLevel="0" collapsed="false">
      <c r="A1019" s="1"/>
      <c r="B1019" s="1"/>
      <c r="C1019" s="1"/>
    </row>
    <row r="1020" customFormat="false" ht="13.8" hidden="false" customHeight="false" outlineLevel="0" collapsed="false">
      <c r="A1020" s="1"/>
      <c r="B1020" s="1"/>
      <c r="C1020" s="1"/>
    </row>
    <row r="1021" customFormat="false" ht="13.8" hidden="false" customHeight="false" outlineLevel="0" collapsed="false">
      <c r="A1021" s="1"/>
      <c r="B1021" s="1"/>
      <c r="C1021" s="1"/>
    </row>
    <row r="1022" customFormat="false" ht="13.8" hidden="false" customHeight="false" outlineLevel="0" collapsed="false">
      <c r="A1022" s="1"/>
      <c r="B1022" s="1"/>
      <c r="C1022" s="1"/>
    </row>
    <row r="1023" customFormat="false" ht="13.8" hidden="false" customHeight="false" outlineLevel="0" collapsed="false">
      <c r="A1023" s="1"/>
      <c r="B1023" s="1"/>
      <c r="C1023" s="1"/>
    </row>
    <row r="1024" customFormat="false" ht="13.8" hidden="false" customHeight="false" outlineLevel="0" collapsed="false">
      <c r="A1024" s="1"/>
      <c r="B1024" s="1"/>
      <c r="C1024" s="1"/>
    </row>
    <row r="1025" customFormat="false" ht="13.8" hidden="false" customHeight="false" outlineLevel="0" collapsed="false">
      <c r="A1025" s="1"/>
      <c r="B1025" s="1"/>
      <c r="C1025" s="1"/>
    </row>
    <row r="1026" customFormat="false" ht="13.8" hidden="false" customHeight="false" outlineLevel="0" collapsed="false">
      <c r="A1026" s="1"/>
      <c r="B1026" s="1"/>
      <c r="C1026" s="1"/>
    </row>
    <row r="1027" customFormat="false" ht="13.8" hidden="false" customHeight="false" outlineLevel="0" collapsed="false">
      <c r="A1027" s="1"/>
      <c r="B1027" s="1"/>
      <c r="C1027" s="1"/>
    </row>
    <row r="1028" customFormat="false" ht="13.8" hidden="false" customHeight="false" outlineLevel="0" collapsed="false">
      <c r="A1028" s="1"/>
      <c r="B1028" s="1"/>
      <c r="C1028" s="1"/>
    </row>
    <row r="1029" customFormat="false" ht="13.8" hidden="false" customHeight="false" outlineLevel="0" collapsed="false">
      <c r="A1029" s="1"/>
      <c r="B1029" s="1"/>
      <c r="C1029" s="1"/>
    </row>
    <row r="1030" customFormat="false" ht="13.8" hidden="false" customHeight="false" outlineLevel="0" collapsed="false">
      <c r="A1030" s="1"/>
      <c r="B1030" s="1"/>
      <c r="C1030" s="1"/>
    </row>
    <row r="1031" customFormat="false" ht="13.8" hidden="false" customHeight="false" outlineLevel="0" collapsed="false">
      <c r="A1031" s="1"/>
      <c r="B1031" s="1"/>
      <c r="C1031" s="1"/>
    </row>
    <row r="1032" customFormat="false" ht="13.8" hidden="false" customHeight="false" outlineLevel="0" collapsed="false">
      <c r="A1032" s="1"/>
      <c r="B1032" s="1"/>
      <c r="C1032" s="1"/>
    </row>
    <row r="1033" customFormat="false" ht="13.8" hidden="false" customHeight="false" outlineLevel="0" collapsed="false">
      <c r="A1033" s="1"/>
      <c r="B1033" s="1"/>
      <c r="C1033" s="1"/>
    </row>
    <row r="1034" customFormat="false" ht="13.8" hidden="false" customHeight="false" outlineLevel="0" collapsed="false">
      <c r="A1034" s="1"/>
      <c r="B1034" s="1"/>
      <c r="C1034" s="1"/>
    </row>
    <row r="1035" customFormat="false" ht="13.8" hidden="false" customHeight="false" outlineLevel="0" collapsed="false">
      <c r="A1035" s="1"/>
      <c r="B1035" s="1"/>
      <c r="C1035" s="1"/>
    </row>
    <row r="1036" customFormat="false" ht="13.8" hidden="false" customHeight="false" outlineLevel="0" collapsed="false">
      <c r="A1036" s="1"/>
      <c r="B1036" s="1"/>
      <c r="C1036" s="1"/>
    </row>
    <row r="1037" customFormat="false" ht="13.8" hidden="false" customHeight="false" outlineLevel="0" collapsed="false">
      <c r="A1037" s="1"/>
      <c r="B1037" s="1"/>
      <c r="C1037" s="1"/>
    </row>
    <row r="1038" customFormat="false" ht="13.8" hidden="false" customHeight="false" outlineLevel="0" collapsed="false">
      <c r="A1038" s="1"/>
      <c r="B1038" s="1"/>
      <c r="C1038" s="1"/>
    </row>
    <row r="1039" customFormat="false" ht="13.8" hidden="false" customHeight="false" outlineLevel="0" collapsed="false">
      <c r="A1039" s="1"/>
      <c r="B1039" s="1"/>
      <c r="C1039" s="1"/>
    </row>
    <row r="1040" customFormat="false" ht="13.8" hidden="false" customHeight="false" outlineLevel="0" collapsed="false">
      <c r="A1040" s="1"/>
      <c r="B1040" s="1"/>
      <c r="C1040" s="1"/>
    </row>
    <row r="1041" customFormat="false" ht="13.8" hidden="false" customHeight="false" outlineLevel="0" collapsed="false">
      <c r="A1041" s="1"/>
      <c r="B1041" s="1"/>
      <c r="C1041" s="1"/>
    </row>
    <row r="1042" customFormat="false" ht="13.8" hidden="false" customHeight="false" outlineLevel="0" collapsed="false">
      <c r="A1042" s="1"/>
      <c r="B1042" s="1"/>
      <c r="C1042" s="1"/>
    </row>
    <row r="1043" customFormat="false" ht="13.8" hidden="false" customHeight="false" outlineLevel="0" collapsed="false">
      <c r="A1043" s="1"/>
      <c r="B1043" s="1"/>
      <c r="C1043" s="1"/>
    </row>
    <row r="1044" customFormat="false" ht="13.8" hidden="false" customHeight="false" outlineLevel="0" collapsed="false">
      <c r="A1044" s="1"/>
      <c r="B1044" s="1"/>
      <c r="C1044" s="1"/>
    </row>
    <row r="1045" customFormat="false" ht="13.8" hidden="false" customHeight="false" outlineLevel="0" collapsed="false">
      <c r="A1045" s="1"/>
      <c r="B1045" s="1"/>
      <c r="C1045" s="1"/>
    </row>
    <row r="1046" customFormat="false" ht="13.8" hidden="false" customHeight="false" outlineLevel="0" collapsed="false">
      <c r="A1046" s="1"/>
      <c r="B1046" s="1"/>
      <c r="C1046" s="1"/>
    </row>
    <row r="1047" customFormat="false" ht="13.8" hidden="false" customHeight="false" outlineLevel="0" collapsed="false">
      <c r="A1047" s="1"/>
      <c r="B1047" s="1"/>
      <c r="C1047" s="1"/>
    </row>
    <row r="1048" customFormat="false" ht="13.8" hidden="false" customHeight="false" outlineLevel="0" collapsed="false">
      <c r="A1048" s="1"/>
      <c r="B1048" s="1"/>
      <c r="C1048" s="1"/>
    </row>
    <row r="1049" customFormat="false" ht="13.8" hidden="false" customHeight="false" outlineLevel="0" collapsed="false">
      <c r="A1049" s="1"/>
      <c r="B1049" s="1"/>
      <c r="C1049" s="1"/>
    </row>
    <row r="1050" customFormat="false" ht="13.8" hidden="false" customHeight="false" outlineLevel="0" collapsed="false">
      <c r="A1050" s="1"/>
      <c r="B1050" s="1"/>
      <c r="C1050" s="1"/>
    </row>
    <row r="1051" customFormat="false" ht="13.8" hidden="false" customHeight="false" outlineLevel="0" collapsed="false">
      <c r="A1051" s="1"/>
      <c r="B1051" s="1"/>
      <c r="C1051" s="1"/>
    </row>
    <row r="1052" customFormat="false" ht="13.8" hidden="false" customHeight="false" outlineLevel="0" collapsed="false">
      <c r="A1052" s="1"/>
      <c r="B1052" s="1"/>
      <c r="C1052" s="1"/>
    </row>
    <row r="1053" customFormat="false" ht="13.8" hidden="false" customHeight="false" outlineLevel="0" collapsed="false">
      <c r="A1053" s="1"/>
      <c r="B1053" s="1"/>
      <c r="C1053" s="1"/>
    </row>
    <row r="1054" customFormat="false" ht="13.8" hidden="false" customHeight="false" outlineLevel="0" collapsed="false">
      <c r="A1054" s="1"/>
      <c r="B1054" s="1"/>
      <c r="C1054" s="1"/>
    </row>
    <row r="1055" customFormat="false" ht="13.8" hidden="false" customHeight="false" outlineLevel="0" collapsed="false">
      <c r="A1055" s="1"/>
      <c r="B1055" s="1"/>
      <c r="C1055" s="1"/>
    </row>
    <row r="1056" customFormat="false" ht="13.8" hidden="false" customHeight="false" outlineLevel="0" collapsed="false">
      <c r="A1056" s="1"/>
      <c r="B1056" s="1"/>
      <c r="C1056" s="1"/>
    </row>
    <row r="1057" customFormat="false" ht="13.8" hidden="false" customHeight="false" outlineLevel="0" collapsed="false">
      <c r="A1057" s="1"/>
      <c r="B1057" s="1"/>
      <c r="C1057" s="1"/>
    </row>
    <row r="1058" customFormat="false" ht="13.8" hidden="false" customHeight="false" outlineLevel="0" collapsed="false">
      <c r="A1058" s="1"/>
      <c r="B1058" s="1"/>
      <c r="C1058" s="1"/>
    </row>
    <row r="1059" customFormat="false" ht="13.8" hidden="false" customHeight="false" outlineLevel="0" collapsed="false">
      <c r="A1059" s="1"/>
      <c r="B1059" s="1"/>
      <c r="C1059" s="1"/>
    </row>
    <row r="1060" customFormat="false" ht="13.8" hidden="false" customHeight="false" outlineLevel="0" collapsed="false">
      <c r="A1060" s="1"/>
      <c r="B1060" s="1"/>
      <c r="C1060" s="1"/>
    </row>
    <row r="1061" customFormat="false" ht="13.8" hidden="false" customHeight="false" outlineLevel="0" collapsed="false">
      <c r="A1061" s="1"/>
      <c r="B1061" s="1"/>
      <c r="C1061" s="1"/>
    </row>
    <row r="1062" customFormat="false" ht="13.8" hidden="false" customHeight="false" outlineLevel="0" collapsed="false">
      <c r="A1062" s="1"/>
      <c r="B1062" s="1"/>
      <c r="C1062" s="1"/>
    </row>
    <row r="1063" customFormat="false" ht="13.8" hidden="false" customHeight="false" outlineLevel="0" collapsed="false">
      <c r="A1063" s="1"/>
      <c r="B1063" s="1"/>
      <c r="C1063" s="1"/>
    </row>
    <row r="1064" customFormat="false" ht="13.8" hidden="false" customHeight="false" outlineLevel="0" collapsed="false">
      <c r="A1064" s="1"/>
      <c r="B1064" s="1"/>
      <c r="C1064" s="1"/>
    </row>
    <row r="1065" customFormat="false" ht="13.8" hidden="false" customHeight="false" outlineLevel="0" collapsed="false">
      <c r="A1065" s="1"/>
      <c r="B1065" s="1"/>
      <c r="C1065" s="1"/>
    </row>
    <row r="1066" customFormat="false" ht="13.8" hidden="false" customHeight="false" outlineLevel="0" collapsed="false">
      <c r="A1066" s="1"/>
      <c r="B1066" s="1"/>
      <c r="C1066" s="1"/>
    </row>
    <row r="1067" customFormat="false" ht="13.8" hidden="false" customHeight="false" outlineLevel="0" collapsed="false">
      <c r="A1067" s="1"/>
      <c r="B1067" s="1"/>
      <c r="C1067" s="1"/>
    </row>
    <row r="1068" customFormat="false" ht="13.8" hidden="false" customHeight="false" outlineLevel="0" collapsed="false">
      <c r="A1068" s="1"/>
      <c r="B1068" s="1"/>
      <c r="C1068" s="1"/>
    </row>
    <row r="1069" customFormat="false" ht="13.8" hidden="false" customHeight="false" outlineLevel="0" collapsed="false">
      <c r="A1069" s="1"/>
      <c r="B1069" s="1"/>
      <c r="C1069" s="1"/>
    </row>
    <row r="1070" customFormat="false" ht="13.8" hidden="false" customHeight="false" outlineLevel="0" collapsed="false">
      <c r="A1070" s="1"/>
      <c r="B1070" s="1"/>
      <c r="C1070" s="1"/>
    </row>
    <row r="1071" customFormat="false" ht="13.8" hidden="false" customHeight="false" outlineLevel="0" collapsed="false">
      <c r="A1071" s="1"/>
      <c r="B1071" s="1"/>
      <c r="C1071" s="1"/>
    </row>
    <row r="1072" customFormat="false" ht="13.8" hidden="false" customHeight="false" outlineLevel="0" collapsed="false">
      <c r="A1072" s="1"/>
      <c r="B1072" s="1"/>
      <c r="C1072" s="1"/>
    </row>
    <row r="1073" customFormat="false" ht="13.8" hidden="false" customHeight="false" outlineLevel="0" collapsed="false">
      <c r="A1073" s="1"/>
      <c r="B1073" s="1"/>
      <c r="C1073" s="1"/>
    </row>
    <row r="1074" customFormat="false" ht="13.8" hidden="false" customHeight="false" outlineLevel="0" collapsed="false">
      <c r="A1074" s="1"/>
      <c r="B1074" s="1"/>
      <c r="C1074" s="1"/>
    </row>
    <row r="1075" customFormat="false" ht="13.8" hidden="false" customHeight="false" outlineLevel="0" collapsed="false">
      <c r="A1075" s="1"/>
      <c r="B1075" s="1"/>
      <c r="C1075" s="1"/>
    </row>
    <row r="1076" customFormat="false" ht="13.8" hidden="false" customHeight="false" outlineLevel="0" collapsed="false">
      <c r="A1076" s="1"/>
      <c r="B1076" s="1"/>
      <c r="C1076" s="1"/>
    </row>
    <row r="1077" customFormat="false" ht="13.8" hidden="false" customHeight="false" outlineLevel="0" collapsed="false">
      <c r="A1077" s="1"/>
      <c r="B1077" s="1"/>
      <c r="C1077" s="1"/>
    </row>
    <row r="1078" customFormat="false" ht="13.8" hidden="false" customHeight="false" outlineLevel="0" collapsed="false">
      <c r="A1078" s="1"/>
      <c r="B1078" s="1"/>
      <c r="C1078" s="1"/>
    </row>
    <row r="1079" customFormat="false" ht="13.8" hidden="false" customHeight="false" outlineLevel="0" collapsed="false">
      <c r="A1079" s="1"/>
      <c r="B1079" s="1"/>
      <c r="C1079" s="1"/>
    </row>
    <row r="1080" customFormat="false" ht="13.8" hidden="false" customHeight="false" outlineLevel="0" collapsed="false">
      <c r="A1080" s="1"/>
      <c r="B1080" s="1"/>
      <c r="C1080" s="1"/>
    </row>
    <row r="1081" customFormat="false" ht="13.8" hidden="false" customHeight="false" outlineLevel="0" collapsed="false">
      <c r="A1081" s="1"/>
      <c r="B1081" s="1"/>
      <c r="C1081" s="1"/>
    </row>
    <row r="1082" customFormat="false" ht="13.8" hidden="false" customHeight="false" outlineLevel="0" collapsed="false">
      <c r="A1082" s="1"/>
      <c r="B1082" s="1"/>
      <c r="C1082" s="1"/>
    </row>
    <row r="1083" customFormat="false" ht="13.8" hidden="false" customHeight="false" outlineLevel="0" collapsed="false">
      <c r="A1083" s="1"/>
      <c r="B1083" s="1"/>
      <c r="C1083" s="1"/>
    </row>
    <row r="1084" customFormat="false" ht="13.8" hidden="false" customHeight="false" outlineLevel="0" collapsed="false">
      <c r="A1084" s="1"/>
      <c r="B1084" s="1"/>
      <c r="C1084" s="1"/>
    </row>
    <row r="1085" customFormat="false" ht="13.8" hidden="false" customHeight="false" outlineLevel="0" collapsed="false">
      <c r="A1085" s="1"/>
      <c r="B1085" s="1"/>
      <c r="C1085" s="1"/>
    </row>
    <row r="1086" customFormat="false" ht="13.8" hidden="false" customHeight="false" outlineLevel="0" collapsed="false">
      <c r="A1086" s="1"/>
      <c r="B1086" s="1"/>
      <c r="C1086" s="1"/>
    </row>
    <row r="1087" customFormat="false" ht="13.8" hidden="false" customHeight="false" outlineLevel="0" collapsed="false">
      <c r="A1087" s="1"/>
      <c r="B1087" s="1"/>
      <c r="C1087" s="1"/>
    </row>
    <row r="1088" customFormat="false" ht="13.8" hidden="false" customHeight="false" outlineLevel="0" collapsed="false">
      <c r="A1088" s="1"/>
      <c r="B1088" s="1"/>
      <c r="C1088" s="1"/>
    </row>
    <row r="1089" customFormat="false" ht="13.8" hidden="false" customHeight="false" outlineLevel="0" collapsed="false">
      <c r="A1089" s="1"/>
      <c r="B1089" s="1"/>
      <c r="C1089" s="1"/>
    </row>
    <row r="1090" customFormat="false" ht="13.8" hidden="false" customHeight="false" outlineLevel="0" collapsed="false">
      <c r="A1090" s="1"/>
      <c r="B1090" s="1"/>
      <c r="C1090" s="1"/>
    </row>
    <row r="1091" customFormat="false" ht="13.8" hidden="false" customHeight="false" outlineLevel="0" collapsed="false">
      <c r="A1091" s="1"/>
      <c r="B1091" s="1"/>
      <c r="C1091" s="1"/>
    </row>
    <row r="1092" customFormat="false" ht="13.8" hidden="false" customHeight="false" outlineLevel="0" collapsed="false">
      <c r="A1092" s="1"/>
      <c r="B1092" s="1"/>
      <c r="C1092" s="1"/>
    </row>
    <row r="1093" customFormat="false" ht="13.8" hidden="false" customHeight="false" outlineLevel="0" collapsed="false">
      <c r="A1093" s="1"/>
      <c r="B1093" s="1"/>
      <c r="C1093" s="1"/>
    </row>
    <row r="1094" customFormat="false" ht="13.8" hidden="false" customHeight="false" outlineLevel="0" collapsed="false">
      <c r="A1094" s="1"/>
      <c r="B1094" s="1"/>
      <c r="C1094" s="1"/>
    </row>
    <row r="1095" customFormat="false" ht="13.8" hidden="false" customHeight="false" outlineLevel="0" collapsed="false">
      <c r="A1095" s="1"/>
      <c r="B1095" s="1"/>
      <c r="C1095" s="1"/>
    </row>
    <row r="1096" customFormat="false" ht="13.8" hidden="false" customHeight="false" outlineLevel="0" collapsed="false">
      <c r="A1096" s="1"/>
      <c r="B1096" s="1"/>
      <c r="C1096" s="1"/>
    </row>
    <row r="1097" customFormat="false" ht="13.8" hidden="false" customHeight="false" outlineLevel="0" collapsed="false">
      <c r="A1097" s="1"/>
      <c r="B1097" s="1"/>
      <c r="C1097" s="1"/>
    </row>
    <row r="1098" customFormat="false" ht="13.8" hidden="false" customHeight="false" outlineLevel="0" collapsed="false">
      <c r="A1098" s="1"/>
      <c r="B1098" s="1"/>
      <c r="C1098" s="1"/>
    </row>
    <row r="1099" customFormat="false" ht="13.8" hidden="false" customHeight="false" outlineLevel="0" collapsed="false">
      <c r="A1099" s="1"/>
      <c r="B1099" s="1"/>
      <c r="C1099" s="1"/>
    </row>
    <row r="1100" customFormat="false" ht="13.8" hidden="false" customHeight="false" outlineLevel="0" collapsed="false">
      <c r="A1100" s="1"/>
      <c r="B1100" s="1"/>
      <c r="C1100" s="1"/>
    </row>
    <row r="1101" customFormat="false" ht="13.8" hidden="false" customHeight="false" outlineLevel="0" collapsed="false">
      <c r="A1101" s="1"/>
      <c r="B1101" s="1"/>
      <c r="C1101" s="1"/>
    </row>
    <row r="1102" customFormat="false" ht="13.8" hidden="false" customHeight="false" outlineLevel="0" collapsed="false">
      <c r="A1102" s="1"/>
      <c r="B1102" s="1"/>
      <c r="C1102" s="1"/>
    </row>
    <row r="1103" customFormat="false" ht="13.8" hidden="false" customHeight="false" outlineLevel="0" collapsed="false">
      <c r="A1103" s="1"/>
      <c r="B1103" s="1"/>
      <c r="C1103" s="1"/>
    </row>
    <row r="1104" customFormat="false" ht="13.8" hidden="false" customHeight="false" outlineLevel="0" collapsed="false">
      <c r="A1104" s="1"/>
      <c r="B1104" s="1"/>
      <c r="C1104" s="1"/>
    </row>
    <row r="1105" customFormat="false" ht="13.8" hidden="false" customHeight="false" outlineLevel="0" collapsed="false">
      <c r="A1105" s="1"/>
      <c r="B1105" s="1"/>
      <c r="C1105" s="1"/>
    </row>
    <row r="1106" customFormat="false" ht="13.8" hidden="false" customHeight="false" outlineLevel="0" collapsed="false">
      <c r="A1106" s="1"/>
      <c r="B1106" s="1"/>
      <c r="C1106" s="1"/>
    </row>
    <row r="1107" customFormat="false" ht="13.8" hidden="false" customHeight="false" outlineLevel="0" collapsed="false">
      <c r="A1107" s="1"/>
      <c r="B1107" s="1"/>
      <c r="C1107" s="1"/>
    </row>
    <row r="1108" customFormat="false" ht="13.8" hidden="false" customHeight="false" outlineLevel="0" collapsed="false">
      <c r="A1108" s="1"/>
      <c r="B1108" s="1"/>
      <c r="C1108" s="1"/>
    </row>
    <row r="1109" customFormat="false" ht="13.8" hidden="false" customHeight="false" outlineLevel="0" collapsed="false">
      <c r="A1109" s="1"/>
      <c r="B1109" s="1"/>
      <c r="C1109" s="1"/>
    </row>
    <row r="1110" customFormat="false" ht="13.8" hidden="false" customHeight="false" outlineLevel="0" collapsed="false">
      <c r="A1110" s="1"/>
      <c r="B1110" s="1"/>
      <c r="C1110" s="1"/>
    </row>
    <row r="1111" customFormat="false" ht="13.8" hidden="false" customHeight="false" outlineLevel="0" collapsed="false">
      <c r="A1111" s="1"/>
      <c r="B1111" s="1"/>
      <c r="C1111" s="1"/>
    </row>
    <row r="1112" customFormat="false" ht="13.8" hidden="false" customHeight="false" outlineLevel="0" collapsed="false">
      <c r="A1112" s="1"/>
      <c r="B1112" s="1"/>
      <c r="C1112" s="1"/>
    </row>
    <row r="1113" customFormat="false" ht="13.8" hidden="false" customHeight="false" outlineLevel="0" collapsed="false">
      <c r="A1113" s="1"/>
      <c r="B1113" s="1"/>
      <c r="C1113" s="1"/>
    </row>
    <row r="1114" customFormat="false" ht="13.8" hidden="false" customHeight="false" outlineLevel="0" collapsed="false">
      <c r="A1114" s="1"/>
      <c r="B1114" s="1"/>
      <c r="C1114" s="1"/>
    </row>
    <row r="1115" customFormat="false" ht="13.8" hidden="false" customHeight="false" outlineLevel="0" collapsed="false">
      <c r="A1115" s="1"/>
      <c r="B1115" s="1"/>
      <c r="C1115" s="1"/>
    </row>
    <row r="1116" customFormat="false" ht="13.8" hidden="false" customHeight="false" outlineLevel="0" collapsed="false">
      <c r="A1116" s="1"/>
      <c r="B1116" s="1"/>
      <c r="C1116" s="1"/>
    </row>
    <row r="1117" customFormat="false" ht="13.8" hidden="false" customHeight="false" outlineLevel="0" collapsed="false">
      <c r="A1117" s="1"/>
      <c r="B1117" s="1"/>
      <c r="C1117" s="1"/>
    </row>
    <row r="1118" customFormat="false" ht="13.8" hidden="false" customHeight="false" outlineLevel="0" collapsed="false">
      <c r="A1118" s="1"/>
      <c r="B1118" s="1"/>
      <c r="C1118" s="1"/>
    </row>
    <row r="1119" customFormat="false" ht="13.8" hidden="false" customHeight="false" outlineLevel="0" collapsed="false">
      <c r="A1119" s="1"/>
      <c r="B1119" s="1"/>
      <c r="C1119" s="1"/>
    </row>
    <row r="1120" customFormat="false" ht="13.8" hidden="false" customHeight="false" outlineLevel="0" collapsed="false">
      <c r="A1120" s="1"/>
      <c r="B1120" s="1"/>
      <c r="C1120" s="1"/>
    </row>
    <row r="1121" customFormat="false" ht="13.8" hidden="false" customHeight="false" outlineLevel="0" collapsed="false">
      <c r="A1121" s="1"/>
      <c r="B1121" s="1"/>
      <c r="C1121" s="1"/>
    </row>
    <row r="1122" customFormat="false" ht="13.8" hidden="false" customHeight="false" outlineLevel="0" collapsed="false">
      <c r="A1122" s="1"/>
      <c r="B1122" s="1"/>
      <c r="C1122" s="1"/>
    </row>
    <row r="1123" customFormat="false" ht="13.8" hidden="false" customHeight="false" outlineLevel="0" collapsed="false">
      <c r="A1123" s="1"/>
      <c r="B1123" s="1"/>
      <c r="C1123" s="1"/>
    </row>
    <row r="1124" customFormat="false" ht="13.8" hidden="false" customHeight="false" outlineLevel="0" collapsed="false">
      <c r="A1124" s="1"/>
      <c r="B1124" s="1"/>
      <c r="C1124" s="1"/>
    </row>
    <row r="1125" customFormat="false" ht="13.8" hidden="false" customHeight="false" outlineLevel="0" collapsed="false">
      <c r="A1125" s="1"/>
      <c r="B1125" s="1"/>
      <c r="C1125" s="1"/>
    </row>
    <row r="1126" customFormat="false" ht="13.8" hidden="false" customHeight="false" outlineLevel="0" collapsed="false">
      <c r="A1126" s="1"/>
      <c r="B1126" s="1"/>
      <c r="C1126" s="1"/>
    </row>
    <row r="1127" customFormat="false" ht="13.8" hidden="false" customHeight="false" outlineLevel="0" collapsed="false">
      <c r="A1127" s="1"/>
      <c r="B1127" s="1"/>
      <c r="C1127" s="1"/>
    </row>
    <row r="1128" customFormat="false" ht="13.8" hidden="false" customHeight="false" outlineLevel="0" collapsed="false">
      <c r="A1128" s="1"/>
      <c r="B1128" s="1"/>
      <c r="C1128" s="1"/>
    </row>
    <row r="1129" customFormat="false" ht="13.8" hidden="false" customHeight="false" outlineLevel="0" collapsed="false">
      <c r="A1129" s="1"/>
      <c r="B1129" s="1"/>
      <c r="C1129" s="1"/>
    </row>
    <row r="1130" customFormat="false" ht="13.8" hidden="false" customHeight="false" outlineLevel="0" collapsed="false">
      <c r="A1130" s="1"/>
      <c r="B1130" s="1"/>
      <c r="C1130" s="1"/>
    </row>
    <row r="1131" customFormat="false" ht="13.8" hidden="false" customHeight="false" outlineLevel="0" collapsed="false">
      <c r="A1131" s="1"/>
      <c r="B1131" s="1"/>
      <c r="C1131" s="1"/>
    </row>
    <row r="1132" customFormat="false" ht="13.8" hidden="false" customHeight="false" outlineLevel="0" collapsed="false">
      <c r="A1132" s="1"/>
      <c r="B1132" s="1"/>
      <c r="C1132" s="1"/>
    </row>
    <row r="1133" customFormat="false" ht="13.8" hidden="false" customHeight="false" outlineLevel="0" collapsed="false">
      <c r="A1133" s="1"/>
      <c r="B1133" s="1"/>
      <c r="C1133" s="1"/>
    </row>
    <row r="1134" customFormat="false" ht="13.8" hidden="false" customHeight="false" outlineLevel="0" collapsed="false">
      <c r="A1134" s="1"/>
      <c r="B1134" s="1"/>
      <c r="C1134" s="1"/>
    </row>
    <row r="1135" customFormat="false" ht="13.8" hidden="false" customHeight="false" outlineLevel="0" collapsed="false">
      <c r="A1135" s="1"/>
      <c r="B1135" s="1"/>
      <c r="C1135" s="1"/>
    </row>
    <row r="1136" customFormat="false" ht="13.8" hidden="false" customHeight="false" outlineLevel="0" collapsed="false">
      <c r="A1136" s="1"/>
      <c r="B1136" s="1"/>
      <c r="C1136" s="1"/>
    </row>
    <row r="1137" customFormat="false" ht="13.8" hidden="false" customHeight="false" outlineLevel="0" collapsed="false">
      <c r="A1137" s="1"/>
      <c r="B1137" s="1"/>
      <c r="C1137" s="1"/>
    </row>
    <row r="1138" customFormat="false" ht="13.8" hidden="false" customHeight="false" outlineLevel="0" collapsed="false">
      <c r="A1138" s="1"/>
      <c r="B1138" s="1"/>
      <c r="C1138" s="1"/>
    </row>
    <row r="1139" customFormat="false" ht="13.8" hidden="false" customHeight="false" outlineLevel="0" collapsed="false">
      <c r="A1139" s="1"/>
      <c r="B1139" s="1"/>
      <c r="C1139" s="1"/>
    </row>
    <row r="1140" customFormat="false" ht="13.8" hidden="false" customHeight="false" outlineLevel="0" collapsed="false">
      <c r="A1140" s="1"/>
      <c r="B1140" s="1"/>
      <c r="C1140" s="1"/>
    </row>
    <row r="1141" customFormat="false" ht="13.8" hidden="false" customHeight="false" outlineLevel="0" collapsed="false">
      <c r="A1141" s="1"/>
      <c r="B1141" s="1"/>
      <c r="C1141" s="1"/>
    </row>
    <row r="1142" customFormat="false" ht="13.8" hidden="false" customHeight="false" outlineLevel="0" collapsed="false">
      <c r="A1142" s="1"/>
      <c r="B1142" s="1"/>
      <c r="C1142" s="1"/>
    </row>
    <row r="1143" customFormat="false" ht="13.8" hidden="false" customHeight="false" outlineLevel="0" collapsed="false">
      <c r="A1143" s="1"/>
      <c r="B1143" s="1"/>
      <c r="C1143" s="1"/>
    </row>
    <row r="1144" customFormat="false" ht="13.8" hidden="false" customHeight="false" outlineLevel="0" collapsed="false">
      <c r="A1144" s="1"/>
      <c r="B1144" s="1"/>
      <c r="C1144" s="1"/>
    </row>
    <row r="1145" customFormat="false" ht="13.8" hidden="false" customHeight="false" outlineLevel="0" collapsed="false">
      <c r="A1145" s="1"/>
      <c r="B1145" s="1"/>
      <c r="C1145" s="1"/>
    </row>
    <row r="1146" customFormat="false" ht="13.8" hidden="false" customHeight="false" outlineLevel="0" collapsed="false">
      <c r="A1146" s="1"/>
      <c r="B1146" s="1"/>
      <c r="C1146" s="1"/>
    </row>
    <row r="1147" customFormat="false" ht="13.8" hidden="false" customHeight="false" outlineLevel="0" collapsed="false">
      <c r="A1147" s="1"/>
      <c r="B1147" s="1"/>
      <c r="C1147" s="1"/>
    </row>
    <row r="1148" customFormat="false" ht="13.8" hidden="false" customHeight="false" outlineLevel="0" collapsed="false">
      <c r="A1148" s="1"/>
      <c r="B1148" s="1"/>
      <c r="C1148" s="1"/>
    </row>
    <row r="1149" customFormat="false" ht="13.8" hidden="false" customHeight="false" outlineLevel="0" collapsed="false">
      <c r="A1149" s="1"/>
      <c r="B1149" s="1"/>
      <c r="C1149" s="1"/>
    </row>
    <row r="1150" customFormat="false" ht="13.8" hidden="false" customHeight="false" outlineLevel="0" collapsed="false">
      <c r="A1150" s="1"/>
      <c r="B1150" s="1"/>
      <c r="C1150" s="1"/>
    </row>
    <row r="1151" customFormat="false" ht="13.8" hidden="false" customHeight="false" outlineLevel="0" collapsed="false">
      <c r="A1151" s="1"/>
      <c r="B1151" s="1"/>
      <c r="C1151" s="1"/>
    </row>
    <row r="1152" customFormat="false" ht="13.8" hidden="false" customHeight="false" outlineLevel="0" collapsed="false">
      <c r="A1152" s="1"/>
      <c r="B1152" s="1"/>
      <c r="C1152" s="1"/>
    </row>
    <row r="1153" customFormat="false" ht="13.8" hidden="false" customHeight="false" outlineLevel="0" collapsed="false">
      <c r="A1153" s="1"/>
      <c r="B1153" s="1"/>
      <c r="C1153" s="1"/>
    </row>
    <row r="1154" customFormat="false" ht="13.8" hidden="false" customHeight="false" outlineLevel="0" collapsed="false">
      <c r="A1154" s="1"/>
      <c r="B1154" s="1"/>
      <c r="C1154" s="1"/>
    </row>
    <row r="1155" customFormat="false" ht="13.8" hidden="false" customHeight="false" outlineLevel="0" collapsed="false">
      <c r="A1155" s="1"/>
      <c r="B1155" s="1"/>
      <c r="C1155" s="1"/>
    </row>
    <row r="1156" customFormat="false" ht="13.8" hidden="false" customHeight="false" outlineLevel="0" collapsed="false">
      <c r="A1156" s="1"/>
      <c r="B1156" s="1"/>
      <c r="C1156" s="1"/>
    </row>
    <row r="1157" customFormat="false" ht="13.8" hidden="false" customHeight="false" outlineLevel="0" collapsed="false">
      <c r="A1157" s="1"/>
      <c r="B1157" s="1"/>
      <c r="C1157" s="1"/>
    </row>
    <row r="1158" customFormat="false" ht="13.8" hidden="false" customHeight="false" outlineLevel="0" collapsed="false">
      <c r="A1158" s="1"/>
      <c r="B1158" s="1"/>
      <c r="C1158" s="1"/>
    </row>
    <row r="1159" customFormat="false" ht="13.8" hidden="false" customHeight="false" outlineLevel="0" collapsed="false">
      <c r="A1159" s="1"/>
      <c r="B1159" s="1"/>
      <c r="C1159" s="1"/>
    </row>
    <row r="1160" customFormat="false" ht="13.8" hidden="false" customHeight="false" outlineLevel="0" collapsed="false">
      <c r="A1160" s="1"/>
      <c r="B1160" s="1"/>
      <c r="C1160" s="1"/>
    </row>
    <row r="1161" customFormat="false" ht="13.8" hidden="false" customHeight="false" outlineLevel="0" collapsed="false">
      <c r="A1161" s="1"/>
      <c r="B1161" s="1"/>
      <c r="C1161" s="1"/>
    </row>
    <row r="1162" customFormat="false" ht="13.8" hidden="false" customHeight="false" outlineLevel="0" collapsed="false">
      <c r="A1162" s="1"/>
      <c r="B1162" s="1"/>
      <c r="C1162" s="1"/>
    </row>
    <row r="1163" customFormat="false" ht="13.8" hidden="false" customHeight="false" outlineLevel="0" collapsed="false">
      <c r="A1163" s="1"/>
      <c r="B1163" s="1"/>
      <c r="C1163" s="1"/>
    </row>
    <row r="1164" customFormat="false" ht="13.8" hidden="false" customHeight="false" outlineLevel="0" collapsed="false">
      <c r="A1164" s="1"/>
      <c r="B1164" s="1"/>
      <c r="C1164" s="1"/>
    </row>
    <row r="1165" customFormat="false" ht="13.8" hidden="false" customHeight="false" outlineLevel="0" collapsed="false">
      <c r="A1165" s="1"/>
      <c r="B1165" s="1"/>
      <c r="C1165" s="1"/>
    </row>
    <row r="1166" customFormat="false" ht="13.8" hidden="false" customHeight="false" outlineLevel="0" collapsed="false">
      <c r="A1166" s="1"/>
      <c r="B1166" s="1"/>
      <c r="C1166" s="1"/>
    </row>
    <row r="1167" customFormat="false" ht="13.8" hidden="false" customHeight="false" outlineLevel="0" collapsed="false">
      <c r="A1167" s="1"/>
      <c r="B1167" s="1"/>
      <c r="C1167" s="1"/>
    </row>
    <row r="1168" customFormat="false" ht="13.8" hidden="false" customHeight="false" outlineLevel="0" collapsed="false">
      <c r="A1168" s="1"/>
      <c r="B1168" s="1"/>
      <c r="C1168" s="1"/>
    </row>
    <row r="1169" customFormat="false" ht="13.8" hidden="false" customHeight="false" outlineLevel="0" collapsed="false">
      <c r="A1169" s="1"/>
      <c r="B1169" s="1"/>
      <c r="C1169" s="1"/>
    </row>
    <row r="1170" customFormat="false" ht="13.8" hidden="false" customHeight="false" outlineLevel="0" collapsed="false">
      <c r="A1170" s="1"/>
      <c r="B1170" s="1"/>
      <c r="C1170" s="1"/>
    </row>
    <row r="1171" customFormat="false" ht="13.8" hidden="false" customHeight="false" outlineLevel="0" collapsed="false">
      <c r="A1171" s="1"/>
      <c r="B1171" s="1"/>
      <c r="C1171" s="1"/>
    </row>
    <row r="1172" customFormat="false" ht="13.8" hidden="false" customHeight="false" outlineLevel="0" collapsed="false">
      <c r="A1172" s="1"/>
      <c r="B1172" s="1"/>
      <c r="C1172" s="1"/>
    </row>
    <row r="1173" customFormat="false" ht="13.8" hidden="false" customHeight="false" outlineLevel="0" collapsed="false">
      <c r="A1173" s="1"/>
      <c r="B1173" s="1"/>
      <c r="C1173" s="1"/>
    </row>
    <row r="1174" customFormat="false" ht="13.8" hidden="false" customHeight="false" outlineLevel="0" collapsed="false">
      <c r="A1174" s="1"/>
      <c r="B1174" s="1"/>
      <c r="C1174" s="1"/>
    </row>
    <row r="1175" customFormat="false" ht="13.8" hidden="false" customHeight="false" outlineLevel="0" collapsed="false">
      <c r="A1175" s="1"/>
      <c r="B1175" s="1"/>
      <c r="C1175" s="1"/>
    </row>
    <row r="1176" customFormat="false" ht="13.8" hidden="false" customHeight="false" outlineLevel="0" collapsed="false">
      <c r="A1176" s="1"/>
      <c r="B1176" s="1"/>
      <c r="C1176" s="1"/>
    </row>
    <row r="1177" customFormat="false" ht="13.8" hidden="false" customHeight="false" outlineLevel="0" collapsed="false">
      <c r="A1177" s="1"/>
      <c r="B1177" s="1"/>
      <c r="C1177" s="1"/>
    </row>
    <row r="1178" customFormat="false" ht="13.8" hidden="false" customHeight="false" outlineLevel="0" collapsed="false">
      <c r="A1178" s="1"/>
      <c r="B1178" s="1"/>
      <c r="C1178" s="1"/>
    </row>
    <row r="1179" customFormat="false" ht="13.8" hidden="false" customHeight="false" outlineLevel="0" collapsed="false">
      <c r="A1179" s="1"/>
      <c r="B1179" s="1"/>
      <c r="C1179" s="1"/>
    </row>
    <row r="1180" customFormat="false" ht="13.8" hidden="false" customHeight="false" outlineLevel="0" collapsed="false">
      <c r="A1180" s="1"/>
      <c r="B1180" s="1"/>
      <c r="C1180" s="1"/>
    </row>
    <row r="1181" customFormat="false" ht="13.8" hidden="false" customHeight="false" outlineLevel="0" collapsed="false">
      <c r="A1181" s="1"/>
      <c r="B1181" s="1"/>
      <c r="C1181" s="1"/>
    </row>
    <row r="1182" customFormat="false" ht="13.8" hidden="false" customHeight="false" outlineLevel="0" collapsed="false">
      <c r="A1182" s="1"/>
      <c r="B1182" s="1"/>
      <c r="C1182" s="1"/>
    </row>
    <row r="1183" customFormat="false" ht="13.8" hidden="false" customHeight="false" outlineLevel="0" collapsed="false">
      <c r="A1183" s="1"/>
      <c r="B1183" s="1"/>
      <c r="C1183" s="1"/>
    </row>
    <row r="1184" customFormat="false" ht="13.8" hidden="false" customHeight="false" outlineLevel="0" collapsed="false">
      <c r="A1184" s="1"/>
      <c r="B1184" s="1"/>
      <c r="C1184" s="1"/>
    </row>
    <row r="1185" customFormat="false" ht="13.8" hidden="false" customHeight="false" outlineLevel="0" collapsed="false">
      <c r="A1185" s="1"/>
      <c r="B1185" s="1"/>
      <c r="C1185" s="1"/>
    </row>
    <row r="1186" customFormat="false" ht="13.8" hidden="false" customHeight="false" outlineLevel="0" collapsed="false">
      <c r="A1186" s="1"/>
      <c r="B1186" s="1"/>
      <c r="C1186" s="1"/>
    </row>
    <row r="1187" customFormat="false" ht="13.8" hidden="false" customHeight="false" outlineLevel="0" collapsed="false">
      <c r="A1187" s="1"/>
      <c r="B1187" s="1"/>
      <c r="C1187" s="1"/>
    </row>
    <row r="1188" customFormat="false" ht="13.8" hidden="false" customHeight="false" outlineLevel="0" collapsed="false">
      <c r="A1188" s="1"/>
      <c r="B1188" s="1"/>
      <c r="C1188" s="1"/>
    </row>
    <row r="1189" customFormat="false" ht="13.8" hidden="false" customHeight="false" outlineLevel="0" collapsed="false">
      <c r="A1189" s="1"/>
      <c r="B1189" s="1"/>
      <c r="C1189" s="1"/>
    </row>
    <row r="1190" customFormat="false" ht="13.8" hidden="false" customHeight="false" outlineLevel="0" collapsed="false">
      <c r="A1190" s="1"/>
      <c r="B1190" s="1"/>
      <c r="C1190" s="1"/>
    </row>
    <row r="1191" customFormat="false" ht="13.8" hidden="false" customHeight="false" outlineLevel="0" collapsed="false">
      <c r="A1191" s="1"/>
      <c r="B1191" s="1"/>
      <c r="C1191" s="1"/>
    </row>
    <row r="1192" customFormat="false" ht="13.8" hidden="false" customHeight="false" outlineLevel="0" collapsed="false">
      <c r="A1192" s="1"/>
      <c r="B1192" s="1"/>
      <c r="C1192" s="1"/>
    </row>
    <row r="1193" customFormat="false" ht="13.8" hidden="false" customHeight="false" outlineLevel="0" collapsed="false">
      <c r="A1193" s="1"/>
      <c r="B1193" s="1"/>
      <c r="C1193" s="1"/>
    </row>
    <row r="1194" customFormat="false" ht="13.8" hidden="false" customHeight="false" outlineLevel="0" collapsed="false">
      <c r="A1194" s="1"/>
      <c r="B1194" s="1"/>
      <c r="C1194" s="1"/>
    </row>
    <row r="1195" customFormat="false" ht="13.8" hidden="false" customHeight="false" outlineLevel="0" collapsed="false">
      <c r="A1195" s="1"/>
      <c r="B1195" s="1"/>
      <c r="C1195" s="1"/>
    </row>
    <row r="1196" customFormat="false" ht="13.8" hidden="false" customHeight="false" outlineLevel="0" collapsed="false">
      <c r="A1196" s="1"/>
      <c r="B1196" s="1"/>
      <c r="C1196" s="1"/>
    </row>
    <row r="1197" customFormat="false" ht="13.8" hidden="false" customHeight="false" outlineLevel="0" collapsed="false">
      <c r="A1197" s="1"/>
      <c r="B1197" s="1"/>
      <c r="C1197" s="1"/>
    </row>
    <row r="1198" customFormat="false" ht="13.8" hidden="false" customHeight="false" outlineLevel="0" collapsed="false">
      <c r="A1198" s="1"/>
      <c r="B1198" s="1"/>
      <c r="C1198" s="1"/>
    </row>
    <row r="1199" customFormat="false" ht="13.8" hidden="false" customHeight="false" outlineLevel="0" collapsed="false">
      <c r="A1199" s="1"/>
      <c r="B1199" s="1"/>
      <c r="C1199" s="1"/>
    </row>
    <row r="1200" customFormat="false" ht="13.8" hidden="false" customHeight="false" outlineLevel="0" collapsed="false">
      <c r="A1200" s="1"/>
      <c r="B1200" s="1"/>
      <c r="C1200" s="1"/>
    </row>
    <row r="1201" customFormat="false" ht="13.8" hidden="false" customHeight="false" outlineLevel="0" collapsed="false">
      <c r="A1201" s="1"/>
      <c r="B1201" s="1"/>
      <c r="C1201" s="1"/>
    </row>
    <row r="1202" customFormat="false" ht="13.8" hidden="false" customHeight="false" outlineLevel="0" collapsed="false">
      <c r="A1202" s="1"/>
      <c r="B1202" s="1"/>
      <c r="C1202" s="1"/>
    </row>
    <row r="1203" customFormat="false" ht="13.8" hidden="false" customHeight="false" outlineLevel="0" collapsed="false">
      <c r="A1203" s="1"/>
      <c r="B1203" s="1"/>
      <c r="C1203" s="1"/>
    </row>
    <row r="1204" customFormat="false" ht="13.8" hidden="false" customHeight="false" outlineLevel="0" collapsed="false">
      <c r="A1204" s="1"/>
      <c r="B1204" s="1"/>
      <c r="C1204" s="1"/>
    </row>
    <row r="1205" customFormat="false" ht="13.8" hidden="false" customHeight="false" outlineLevel="0" collapsed="false">
      <c r="A1205" s="1"/>
      <c r="B1205" s="1"/>
      <c r="C1205" s="1"/>
    </row>
    <row r="1206" customFormat="false" ht="13.8" hidden="false" customHeight="false" outlineLevel="0" collapsed="false">
      <c r="A1206" s="1"/>
      <c r="B1206" s="1"/>
      <c r="C1206" s="1"/>
    </row>
    <row r="1207" customFormat="false" ht="13.8" hidden="false" customHeight="false" outlineLevel="0" collapsed="false">
      <c r="A1207" s="1"/>
      <c r="B1207" s="1"/>
      <c r="C1207" s="1"/>
    </row>
    <row r="1208" customFormat="false" ht="13.8" hidden="false" customHeight="false" outlineLevel="0" collapsed="false">
      <c r="A1208" s="1"/>
      <c r="B1208" s="1"/>
      <c r="C1208" s="1"/>
    </row>
    <row r="1209" customFormat="false" ht="13.8" hidden="false" customHeight="false" outlineLevel="0" collapsed="false">
      <c r="A1209" s="1"/>
      <c r="B1209" s="1"/>
      <c r="C1209" s="1"/>
    </row>
    <row r="1210" customFormat="false" ht="13.8" hidden="false" customHeight="false" outlineLevel="0" collapsed="false">
      <c r="A1210" s="1"/>
      <c r="B1210" s="1"/>
      <c r="C1210" s="1"/>
    </row>
    <row r="1211" customFormat="false" ht="13.8" hidden="false" customHeight="false" outlineLevel="0" collapsed="false">
      <c r="A1211" s="1"/>
      <c r="B1211" s="1"/>
      <c r="C1211" s="1"/>
    </row>
    <row r="1212" customFormat="false" ht="13.8" hidden="false" customHeight="false" outlineLevel="0" collapsed="false">
      <c r="A1212" s="1"/>
      <c r="B1212" s="1"/>
      <c r="C1212" s="1"/>
    </row>
    <row r="1213" customFormat="false" ht="13.8" hidden="false" customHeight="false" outlineLevel="0" collapsed="false">
      <c r="A1213" s="1"/>
      <c r="B1213" s="1"/>
      <c r="C1213" s="1"/>
    </row>
    <row r="1214" customFormat="false" ht="13.8" hidden="false" customHeight="false" outlineLevel="0" collapsed="false">
      <c r="A1214" s="1"/>
      <c r="B1214" s="1"/>
      <c r="C1214" s="1"/>
    </row>
    <row r="1215" customFormat="false" ht="13.8" hidden="false" customHeight="false" outlineLevel="0" collapsed="false">
      <c r="A1215" s="1"/>
      <c r="B1215" s="1"/>
      <c r="C1215" s="1"/>
    </row>
    <row r="1216" customFormat="false" ht="13.8" hidden="false" customHeight="false" outlineLevel="0" collapsed="false">
      <c r="A1216" s="1"/>
      <c r="B1216" s="1"/>
      <c r="C1216" s="1"/>
    </row>
    <row r="1217" customFormat="false" ht="13.8" hidden="false" customHeight="false" outlineLevel="0" collapsed="false">
      <c r="A1217" s="1"/>
      <c r="B1217" s="1"/>
      <c r="C1217" s="1"/>
    </row>
    <row r="1218" customFormat="false" ht="13.8" hidden="false" customHeight="false" outlineLevel="0" collapsed="false">
      <c r="A1218" s="1"/>
      <c r="B1218" s="1"/>
      <c r="C1218" s="1"/>
    </row>
    <row r="1219" customFormat="false" ht="13.8" hidden="false" customHeight="false" outlineLevel="0" collapsed="false">
      <c r="A1219" s="1"/>
      <c r="B1219" s="1"/>
      <c r="C1219" s="1"/>
    </row>
    <row r="1220" customFormat="false" ht="13.8" hidden="false" customHeight="false" outlineLevel="0" collapsed="false">
      <c r="A1220" s="1"/>
      <c r="B1220" s="1"/>
      <c r="C1220" s="1"/>
    </row>
    <row r="1221" customFormat="false" ht="13.8" hidden="false" customHeight="false" outlineLevel="0" collapsed="false">
      <c r="A1221" s="1"/>
      <c r="B1221" s="1"/>
      <c r="C1221" s="1"/>
    </row>
    <row r="1222" customFormat="false" ht="13.8" hidden="false" customHeight="false" outlineLevel="0" collapsed="false">
      <c r="A1222" s="1"/>
      <c r="B1222" s="1"/>
      <c r="C1222" s="1"/>
    </row>
    <row r="1223" customFormat="false" ht="13.8" hidden="false" customHeight="false" outlineLevel="0" collapsed="false">
      <c r="A1223" s="1"/>
      <c r="B1223" s="1"/>
      <c r="C1223" s="1"/>
    </row>
    <row r="1224" customFormat="false" ht="13.8" hidden="false" customHeight="false" outlineLevel="0" collapsed="false">
      <c r="A1224" s="1"/>
      <c r="B1224" s="1"/>
      <c r="C1224" s="1"/>
    </row>
    <row r="1225" customFormat="false" ht="13.8" hidden="false" customHeight="false" outlineLevel="0" collapsed="false">
      <c r="A1225" s="1"/>
      <c r="B1225" s="1"/>
      <c r="C1225" s="1"/>
    </row>
    <row r="1226" customFormat="false" ht="13.8" hidden="false" customHeight="false" outlineLevel="0" collapsed="false">
      <c r="A1226" s="1"/>
      <c r="B1226" s="1"/>
      <c r="C1226" s="1"/>
    </row>
    <row r="1227" customFormat="false" ht="13.8" hidden="false" customHeight="false" outlineLevel="0" collapsed="false">
      <c r="A1227" s="1"/>
      <c r="B1227" s="1"/>
      <c r="C1227" s="1"/>
    </row>
    <row r="1228" customFormat="false" ht="13.8" hidden="false" customHeight="false" outlineLevel="0" collapsed="false">
      <c r="A1228" s="1"/>
      <c r="B1228" s="1"/>
      <c r="C1228" s="1"/>
    </row>
    <row r="1229" customFormat="false" ht="13.8" hidden="false" customHeight="false" outlineLevel="0" collapsed="false">
      <c r="A1229" s="1"/>
      <c r="B1229" s="1"/>
      <c r="C1229" s="1"/>
    </row>
    <row r="1230" customFormat="false" ht="13.8" hidden="false" customHeight="false" outlineLevel="0" collapsed="false">
      <c r="A1230" s="1"/>
      <c r="B1230" s="1"/>
      <c r="C1230" s="1"/>
    </row>
    <row r="1231" customFormat="false" ht="13.8" hidden="false" customHeight="false" outlineLevel="0" collapsed="false">
      <c r="A1231" s="1"/>
      <c r="B1231" s="1"/>
      <c r="C1231" s="1"/>
    </row>
    <row r="1232" customFormat="false" ht="13.8" hidden="false" customHeight="false" outlineLevel="0" collapsed="false">
      <c r="A1232" s="1"/>
      <c r="B1232" s="1"/>
      <c r="C1232" s="1"/>
    </row>
    <row r="1233" customFormat="false" ht="13.8" hidden="false" customHeight="false" outlineLevel="0" collapsed="false">
      <c r="A1233" s="1"/>
      <c r="B1233" s="1"/>
      <c r="C1233" s="1"/>
    </row>
    <row r="1234" customFormat="false" ht="13.8" hidden="false" customHeight="false" outlineLevel="0" collapsed="false">
      <c r="A1234" s="1"/>
      <c r="B1234" s="1"/>
      <c r="C1234" s="1"/>
    </row>
    <row r="1235" customFormat="false" ht="13.8" hidden="false" customHeight="false" outlineLevel="0" collapsed="false">
      <c r="A1235" s="1"/>
      <c r="B1235" s="1"/>
      <c r="C1235" s="1"/>
    </row>
    <row r="1236" customFormat="false" ht="13.8" hidden="false" customHeight="false" outlineLevel="0" collapsed="false">
      <c r="A1236" s="1"/>
      <c r="B1236" s="1"/>
      <c r="C1236" s="1"/>
    </row>
    <row r="1237" customFormat="false" ht="13.8" hidden="false" customHeight="false" outlineLevel="0" collapsed="false">
      <c r="A1237" s="1"/>
      <c r="B1237" s="1"/>
      <c r="C1237" s="1"/>
    </row>
    <row r="1238" customFormat="false" ht="13.8" hidden="false" customHeight="false" outlineLevel="0" collapsed="false">
      <c r="A1238" s="1"/>
      <c r="B1238" s="1"/>
      <c r="C1238" s="1"/>
    </row>
    <row r="1239" customFormat="false" ht="13.8" hidden="false" customHeight="false" outlineLevel="0" collapsed="false">
      <c r="A1239" s="1"/>
      <c r="B1239" s="1"/>
      <c r="C1239" s="1"/>
    </row>
    <row r="1240" customFormat="false" ht="13.8" hidden="false" customHeight="false" outlineLevel="0" collapsed="false">
      <c r="A1240" s="1"/>
      <c r="B1240" s="1"/>
      <c r="C1240" s="1"/>
    </row>
    <row r="1241" customFormat="false" ht="13.8" hidden="false" customHeight="false" outlineLevel="0" collapsed="false">
      <c r="A1241" s="1"/>
      <c r="B1241" s="1"/>
      <c r="C1241" s="1"/>
    </row>
    <row r="1242" customFormat="false" ht="13.8" hidden="false" customHeight="false" outlineLevel="0" collapsed="false">
      <c r="A1242" s="1"/>
      <c r="B1242" s="1"/>
      <c r="C1242" s="1"/>
    </row>
    <row r="1243" customFormat="false" ht="13.8" hidden="false" customHeight="false" outlineLevel="0" collapsed="false">
      <c r="A1243" s="1"/>
      <c r="B1243" s="1"/>
      <c r="C1243" s="1"/>
    </row>
    <row r="1244" customFormat="false" ht="13.8" hidden="false" customHeight="false" outlineLevel="0" collapsed="false">
      <c r="A1244" s="1"/>
      <c r="B1244" s="1"/>
      <c r="C1244" s="1"/>
    </row>
    <row r="1245" customFormat="false" ht="13.8" hidden="false" customHeight="false" outlineLevel="0" collapsed="false">
      <c r="A1245" s="1"/>
      <c r="B1245" s="1"/>
      <c r="C1245" s="1"/>
    </row>
    <row r="1246" customFormat="false" ht="13.8" hidden="false" customHeight="false" outlineLevel="0" collapsed="false">
      <c r="A1246" s="1"/>
      <c r="B1246" s="1"/>
      <c r="C1246" s="1"/>
    </row>
    <row r="1247" customFormat="false" ht="13.8" hidden="false" customHeight="false" outlineLevel="0" collapsed="false">
      <c r="A1247" s="1"/>
      <c r="B1247" s="1"/>
      <c r="C1247" s="1"/>
    </row>
    <row r="1248" customFormat="false" ht="13.8" hidden="false" customHeight="false" outlineLevel="0" collapsed="false">
      <c r="A1248" s="1"/>
      <c r="B1248" s="1"/>
      <c r="C1248" s="1"/>
    </row>
    <row r="1249" customFormat="false" ht="13.8" hidden="false" customHeight="false" outlineLevel="0" collapsed="false">
      <c r="A1249" s="1"/>
      <c r="B1249" s="1"/>
      <c r="C1249" s="1"/>
    </row>
    <row r="1250" customFormat="false" ht="13.8" hidden="false" customHeight="false" outlineLevel="0" collapsed="false">
      <c r="A1250" s="1"/>
      <c r="B1250" s="1"/>
      <c r="C1250" s="1"/>
    </row>
    <row r="1251" customFormat="false" ht="13.8" hidden="false" customHeight="false" outlineLevel="0" collapsed="false">
      <c r="A1251" s="1"/>
      <c r="B1251" s="1"/>
      <c r="C1251" s="1"/>
    </row>
    <row r="1252" customFormat="false" ht="13.8" hidden="false" customHeight="false" outlineLevel="0" collapsed="false">
      <c r="A1252" s="1"/>
      <c r="B1252" s="1"/>
      <c r="C1252" s="1"/>
    </row>
    <row r="1253" customFormat="false" ht="13.8" hidden="false" customHeight="false" outlineLevel="0" collapsed="false">
      <c r="A1253" s="1"/>
      <c r="B1253" s="1"/>
      <c r="C1253" s="1"/>
    </row>
    <row r="1254" customFormat="false" ht="13.8" hidden="false" customHeight="false" outlineLevel="0" collapsed="false">
      <c r="A1254" s="1"/>
      <c r="B1254" s="1"/>
      <c r="C1254" s="1"/>
    </row>
    <row r="1255" customFormat="false" ht="13.8" hidden="false" customHeight="false" outlineLevel="0" collapsed="false">
      <c r="A1255" s="1"/>
      <c r="B1255" s="1"/>
      <c r="C1255" s="1"/>
    </row>
    <row r="1256" customFormat="false" ht="13.8" hidden="false" customHeight="false" outlineLevel="0" collapsed="false">
      <c r="A1256" s="1"/>
      <c r="B1256" s="1"/>
      <c r="C1256" s="1"/>
    </row>
    <row r="1257" customFormat="false" ht="13.8" hidden="false" customHeight="false" outlineLevel="0" collapsed="false">
      <c r="A1257" s="1"/>
      <c r="B1257" s="1"/>
      <c r="C1257" s="1"/>
    </row>
    <row r="1258" customFormat="false" ht="13.8" hidden="false" customHeight="false" outlineLevel="0" collapsed="false">
      <c r="A1258" s="1"/>
      <c r="B1258" s="1"/>
      <c r="C1258" s="1"/>
    </row>
    <row r="1259" customFormat="false" ht="13.8" hidden="false" customHeight="false" outlineLevel="0" collapsed="false">
      <c r="A1259" s="1"/>
      <c r="B1259" s="1"/>
      <c r="C1259" s="1"/>
    </row>
    <row r="1260" customFormat="false" ht="13.8" hidden="false" customHeight="false" outlineLevel="0" collapsed="false">
      <c r="A1260" s="1"/>
      <c r="B1260" s="1"/>
      <c r="C1260" s="1"/>
    </row>
    <row r="1261" customFormat="false" ht="13.8" hidden="false" customHeight="false" outlineLevel="0" collapsed="false">
      <c r="A1261" s="1"/>
      <c r="B1261" s="1"/>
      <c r="C1261" s="1"/>
    </row>
    <row r="1262" customFormat="false" ht="13.8" hidden="false" customHeight="false" outlineLevel="0" collapsed="false">
      <c r="A1262" s="1"/>
      <c r="B1262" s="1"/>
      <c r="C1262" s="1"/>
    </row>
    <row r="1263" customFormat="false" ht="13.8" hidden="false" customHeight="false" outlineLevel="0" collapsed="false">
      <c r="A1263" s="1"/>
      <c r="B1263" s="1"/>
      <c r="C1263" s="1"/>
    </row>
    <row r="1264" customFormat="false" ht="13.8" hidden="false" customHeight="false" outlineLevel="0" collapsed="false">
      <c r="A1264" s="1"/>
      <c r="B1264" s="1"/>
      <c r="C1264" s="1"/>
    </row>
    <row r="1265" customFormat="false" ht="13.8" hidden="false" customHeight="false" outlineLevel="0" collapsed="false">
      <c r="A1265" s="1"/>
      <c r="B1265" s="1"/>
      <c r="C1265" s="1"/>
    </row>
    <row r="1266" customFormat="false" ht="13.8" hidden="false" customHeight="false" outlineLevel="0" collapsed="false">
      <c r="A1266" s="1"/>
      <c r="B1266" s="1"/>
      <c r="C1266" s="1"/>
    </row>
    <row r="1267" customFormat="false" ht="13.8" hidden="false" customHeight="false" outlineLevel="0" collapsed="false">
      <c r="A1267" s="1"/>
      <c r="B1267" s="1"/>
      <c r="C1267" s="1"/>
    </row>
    <row r="1268" customFormat="false" ht="13.8" hidden="false" customHeight="false" outlineLevel="0" collapsed="false">
      <c r="A1268" s="1"/>
      <c r="B1268" s="1"/>
      <c r="C1268" s="1"/>
    </row>
    <row r="1269" customFormat="false" ht="13.8" hidden="false" customHeight="false" outlineLevel="0" collapsed="false">
      <c r="A1269" s="1"/>
      <c r="B1269" s="1"/>
      <c r="C1269" s="1"/>
    </row>
    <row r="1270" customFormat="false" ht="13.8" hidden="false" customHeight="false" outlineLevel="0" collapsed="false">
      <c r="A1270" s="1"/>
      <c r="B1270" s="1"/>
      <c r="C1270" s="1"/>
    </row>
    <row r="1271" customFormat="false" ht="13.8" hidden="false" customHeight="false" outlineLevel="0" collapsed="false">
      <c r="A1271" s="1"/>
      <c r="B1271" s="1"/>
      <c r="C1271" s="1"/>
    </row>
    <row r="1272" customFormat="false" ht="13.8" hidden="false" customHeight="false" outlineLevel="0" collapsed="false">
      <c r="A1272" s="1"/>
      <c r="B1272" s="1"/>
      <c r="C1272" s="1"/>
    </row>
    <row r="1273" customFormat="false" ht="13.8" hidden="false" customHeight="false" outlineLevel="0" collapsed="false">
      <c r="A1273" s="1"/>
      <c r="B1273" s="1"/>
      <c r="C1273" s="1"/>
    </row>
    <row r="1274" customFormat="false" ht="13.8" hidden="false" customHeight="false" outlineLevel="0" collapsed="false">
      <c r="A1274" s="1"/>
      <c r="B1274" s="1"/>
      <c r="C1274" s="1"/>
    </row>
    <row r="1275" customFormat="false" ht="13.8" hidden="false" customHeight="false" outlineLevel="0" collapsed="false">
      <c r="A1275" s="1"/>
      <c r="B1275" s="1"/>
      <c r="C1275" s="1"/>
    </row>
    <row r="1276" customFormat="false" ht="13.8" hidden="false" customHeight="false" outlineLevel="0" collapsed="false">
      <c r="A1276" s="1"/>
      <c r="B1276" s="1"/>
      <c r="C1276" s="1"/>
    </row>
    <row r="1277" customFormat="false" ht="13.8" hidden="false" customHeight="false" outlineLevel="0" collapsed="false">
      <c r="A1277" s="1"/>
      <c r="B1277" s="1"/>
      <c r="C1277" s="1"/>
    </row>
    <row r="1278" customFormat="false" ht="13.8" hidden="false" customHeight="false" outlineLevel="0" collapsed="false">
      <c r="A1278" s="1"/>
      <c r="B1278" s="1"/>
      <c r="C1278" s="1"/>
    </row>
    <row r="1279" customFormat="false" ht="13.8" hidden="false" customHeight="false" outlineLevel="0" collapsed="false">
      <c r="A1279" s="1"/>
      <c r="B1279" s="1"/>
      <c r="C1279" s="1"/>
    </row>
    <row r="1280" customFormat="false" ht="13.8" hidden="false" customHeight="false" outlineLevel="0" collapsed="false">
      <c r="A1280" s="1"/>
      <c r="B1280" s="1"/>
      <c r="C1280" s="1"/>
    </row>
    <row r="1281" customFormat="false" ht="13.8" hidden="false" customHeight="false" outlineLevel="0" collapsed="false">
      <c r="A1281" s="1"/>
      <c r="B1281" s="1"/>
      <c r="C1281" s="1"/>
    </row>
    <row r="1282" customFormat="false" ht="13.8" hidden="false" customHeight="false" outlineLevel="0" collapsed="false">
      <c r="A1282" s="1"/>
      <c r="B1282" s="1"/>
      <c r="C1282" s="1"/>
    </row>
    <row r="1283" customFormat="false" ht="13.8" hidden="false" customHeight="false" outlineLevel="0" collapsed="false">
      <c r="A1283" s="1"/>
      <c r="B1283" s="1"/>
      <c r="C1283" s="1"/>
    </row>
    <row r="1284" customFormat="false" ht="13.8" hidden="false" customHeight="false" outlineLevel="0" collapsed="false">
      <c r="A1284" s="1"/>
      <c r="B1284" s="1"/>
      <c r="C1284" s="1"/>
    </row>
    <row r="1285" customFormat="false" ht="13.8" hidden="false" customHeight="false" outlineLevel="0" collapsed="false">
      <c r="A1285" s="1"/>
      <c r="B1285" s="1"/>
      <c r="C1285" s="1"/>
    </row>
    <row r="1286" customFormat="false" ht="13.8" hidden="false" customHeight="false" outlineLevel="0" collapsed="false">
      <c r="A1286" s="1"/>
      <c r="B1286" s="1"/>
      <c r="C1286" s="1"/>
    </row>
    <row r="1287" customFormat="false" ht="13.8" hidden="false" customHeight="false" outlineLevel="0" collapsed="false">
      <c r="A1287" s="1"/>
      <c r="B1287" s="1"/>
      <c r="C1287" s="1"/>
    </row>
    <row r="1288" customFormat="false" ht="13.8" hidden="false" customHeight="false" outlineLevel="0" collapsed="false">
      <c r="A1288" s="1"/>
      <c r="B1288" s="1"/>
      <c r="C1288" s="1"/>
    </row>
    <row r="1289" customFormat="false" ht="13.8" hidden="false" customHeight="false" outlineLevel="0" collapsed="false">
      <c r="A1289" s="1"/>
      <c r="B1289" s="1"/>
      <c r="C1289" s="1"/>
    </row>
    <row r="1290" customFormat="false" ht="13.8" hidden="false" customHeight="false" outlineLevel="0" collapsed="false">
      <c r="A1290" s="1"/>
      <c r="B1290" s="1"/>
      <c r="C1290" s="1"/>
    </row>
    <row r="1291" customFormat="false" ht="13.8" hidden="false" customHeight="false" outlineLevel="0" collapsed="false">
      <c r="A1291" s="1"/>
      <c r="B1291" s="1"/>
      <c r="C1291" s="1"/>
    </row>
    <row r="1292" customFormat="false" ht="13.8" hidden="false" customHeight="false" outlineLevel="0" collapsed="false">
      <c r="A1292" s="1"/>
      <c r="B1292" s="1"/>
      <c r="C1292" s="1"/>
    </row>
    <row r="1293" customFormat="false" ht="13.8" hidden="false" customHeight="false" outlineLevel="0" collapsed="false">
      <c r="A1293" s="1"/>
      <c r="B1293" s="1"/>
      <c r="C1293" s="1"/>
    </row>
    <row r="1294" customFormat="false" ht="13.8" hidden="false" customHeight="false" outlineLevel="0" collapsed="false">
      <c r="A1294" s="1"/>
      <c r="B1294" s="1"/>
      <c r="C1294" s="1"/>
    </row>
    <row r="1295" customFormat="false" ht="13.8" hidden="false" customHeight="false" outlineLevel="0" collapsed="false">
      <c r="A1295" s="1"/>
      <c r="B1295" s="1"/>
      <c r="C1295" s="1"/>
    </row>
    <row r="1296" customFormat="false" ht="13.8" hidden="false" customHeight="false" outlineLevel="0" collapsed="false">
      <c r="A1296" s="1"/>
      <c r="B1296" s="1"/>
      <c r="C1296" s="1"/>
    </row>
    <row r="1297" customFormat="false" ht="13.8" hidden="false" customHeight="false" outlineLevel="0" collapsed="false">
      <c r="A1297" s="1"/>
      <c r="B1297" s="1"/>
      <c r="C1297" s="1"/>
    </row>
    <row r="1298" customFormat="false" ht="13.8" hidden="false" customHeight="false" outlineLevel="0" collapsed="false">
      <c r="A1298" s="1"/>
      <c r="B1298" s="1"/>
      <c r="C1298" s="1"/>
    </row>
    <row r="1299" customFormat="false" ht="13.8" hidden="false" customHeight="false" outlineLevel="0" collapsed="false">
      <c r="A1299" s="1"/>
      <c r="B1299" s="1"/>
      <c r="C1299" s="1"/>
    </row>
    <row r="1300" customFormat="false" ht="13.8" hidden="false" customHeight="false" outlineLevel="0" collapsed="false">
      <c r="A1300" s="1"/>
      <c r="B1300" s="1"/>
      <c r="C1300" s="1"/>
    </row>
    <row r="1301" customFormat="false" ht="13.8" hidden="false" customHeight="false" outlineLevel="0" collapsed="false">
      <c r="A1301" s="1"/>
      <c r="B1301" s="1"/>
      <c r="C1301" s="1"/>
    </row>
    <row r="1302" customFormat="false" ht="13.8" hidden="false" customHeight="false" outlineLevel="0" collapsed="false">
      <c r="A1302" s="1"/>
      <c r="B1302" s="1"/>
      <c r="C1302" s="1"/>
    </row>
    <row r="1303" customFormat="false" ht="13.8" hidden="false" customHeight="false" outlineLevel="0" collapsed="false">
      <c r="A1303" s="1"/>
      <c r="B1303" s="1"/>
      <c r="C1303" s="1"/>
    </row>
    <row r="1304" customFormat="false" ht="13.8" hidden="false" customHeight="false" outlineLevel="0" collapsed="false">
      <c r="A1304" s="1"/>
      <c r="B1304" s="1"/>
      <c r="C1304" s="1"/>
    </row>
    <row r="1305" customFormat="false" ht="13.8" hidden="false" customHeight="false" outlineLevel="0" collapsed="false">
      <c r="A1305" s="1"/>
      <c r="B1305" s="1"/>
      <c r="C1305" s="1"/>
    </row>
    <row r="1306" customFormat="false" ht="13.8" hidden="false" customHeight="false" outlineLevel="0" collapsed="false">
      <c r="A1306" s="1"/>
      <c r="B1306" s="1"/>
      <c r="C1306" s="1"/>
    </row>
    <row r="1307" customFormat="false" ht="13.8" hidden="false" customHeight="false" outlineLevel="0" collapsed="false">
      <c r="A1307" s="1"/>
      <c r="B1307" s="1"/>
      <c r="C1307" s="1"/>
    </row>
    <row r="1308" customFormat="false" ht="13.8" hidden="false" customHeight="false" outlineLevel="0" collapsed="false">
      <c r="A1308" s="1"/>
      <c r="B1308" s="1"/>
      <c r="C1308" s="1"/>
    </row>
    <row r="1309" customFormat="false" ht="13.8" hidden="false" customHeight="false" outlineLevel="0" collapsed="false">
      <c r="A1309" s="1"/>
      <c r="B1309" s="1"/>
      <c r="C1309" s="1"/>
    </row>
    <row r="1310" customFormat="false" ht="13.8" hidden="false" customHeight="false" outlineLevel="0" collapsed="false">
      <c r="A1310" s="1"/>
      <c r="B1310" s="1"/>
      <c r="C1310" s="1"/>
    </row>
    <row r="1311" customFormat="false" ht="13.8" hidden="false" customHeight="false" outlineLevel="0" collapsed="false">
      <c r="A1311" s="1"/>
      <c r="B1311" s="1"/>
      <c r="C1311" s="1"/>
    </row>
    <row r="1312" customFormat="false" ht="13.8" hidden="false" customHeight="false" outlineLevel="0" collapsed="false">
      <c r="A1312" s="1"/>
      <c r="B1312" s="1"/>
      <c r="C1312" s="1"/>
    </row>
    <row r="1313" customFormat="false" ht="13.8" hidden="false" customHeight="false" outlineLevel="0" collapsed="false">
      <c r="A1313" s="1"/>
      <c r="B1313" s="1"/>
      <c r="C1313" s="1"/>
    </row>
    <row r="1314" customFormat="false" ht="13.8" hidden="false" customHeight="false" outlineLevel="0" collapsed="false">
      <c r="A1314" s="1"/>
      <c r="B1314" s="1"/>
      <c r="C1314" s="1"/>
    </row>
    <row r="1315" customFormat="false" ht="13.8" hidden="false" customHeight="false" outlineLevel="0" collapsed="false">
      <c r="A1315" s="1"/>
      <c r="B1315" s="1"/>
      <c r="C1315" s="1"/>
    </row>
    <row r="1316" customFormat="false" ht="13.8" hidden="false" customHeight="false" outlineLevel="0" collapsed="false">
      <c r="A1316" s="1"/>
      <c r="B1316" s="1"/>
      <c r="C1316" s="1"/>
    </row>
    <row r="1317" customFormat="false" ht="13.8" hidden="false" customHeight="false" outlineLevel="0" collapsed="false">
      <c r="A1317" s="1"/>
      <c r="B1317" s="1"/>
      <c r="C1317" s="1"/>
    </row>
    <row r="1318" customFormat="false" ht="13.8" hidden="false" customHeight="false" outlineLevel="0" collapsed="false">
      <c r="A1318" s="1"/>
      <c r="B1318" s="1"/>
      <c r="C1318" s="1"/>
    </row>
    <row r="1319" customFormat="false" ht="13.8" hidden="false" customHeight="false" outlineLevel="0" collapsed="false">
      <c r="A1319" s="1"/>
      <c r="B1319" s="1"/>
      <c r="C1319" s="1"/>
    </row>
    <row r="1320" customFormat="false" ht="13.8" hidden="false" customHeight="false" outlineLevel="0" collapsed="false">
      <c r="A1320" s="1"/>
      <c r="B1320" s="1"/>
      <c r="C1320" s="1"/>
    </row>
    <row r="1321" customFormat="false" ht="13.8" hidden="false" customHeight="false" outlineLevel="0" collapsed="false">
      <c r="A1321" s="1"/>
      <c r="B1321" s="1"/>
      <c r="C1321" s="1"/>
    </row>
    <row r="1322" customFormat="false" ht="13.8" hidden="false" customHeight="false" outlineLevel="0" collapsed="false">
      <c r="A1322" s="1"/>
      <c r="B1322" s="1"/>
      <c r="C1322" s="1"/>
    </row>
    <row r="1323" customFormat="false" ht="13.8" hidden="false" customHeight="false" outlineLevel="0" collapsed="false">
      <c r="A1323" s="1"/>
      <c r="B1323" s="1"/>
      <c r="C1323" s="1"/>
    </row>
    <row r="1324" customFormat="false" ht="13.8" hidden="false" customHeight="false" outlineLevel="0" collapsed="false">
      <c r="A1324" s="1"/>
      <c r="B1324" s="1"/>
      <c r="C1324" s="1"/>
    </row>
    <row r="1325" customFormat="false" ht="13.8" hidden="false" customHeight="false" outlineLevel="0" collapsed="false">
      <c r="A1325" s="1"/>
      <c r="B1325" s="1"/>
      <c r="C1325" s="1"/>
    </row>
    <row r="1326" customFormat="false" ht="13.8" hidden="false" customHeight="false" outlineLevel="0" collapsed="false">
      <c r="A1326" s="1"/>
      <c r="B1326" s="1"/>
      <c r="C1326" s="1"/>
    </row>
    <row r="1327" customFormat="false" ht="13.8" hidden="false" customHeight="false" outlineLevel="0" collapsed="false">
      <c r="A1327" s="1"/>
      <c r="B1327" s="1"/>
      <c r="C1327" s="1"/>
    </row>
    <row r="1328" customFormat="false" ht="13.8" hidden="false" customHeight="false" outlineLevel="0" collapsed="false">
      <c r="A1328" s="1"/>
      <c r="B1328" s="1"/>
      <c r="C1328" s="1"/>
    </row>
    <row r="1329" customFormat="false" ht="13.8" hidden="false" customHeight="false" outlineLevel="0" collapsed="false">
      <c r="A1329" s="1"/>
      <c r="B1329" s="1"/>
      <c r="C1329" s="1"/>
    </row>
    <row r="1330" customFormat="false" ht="13.8" hidden="false" customHeight="false" outlineLevel="0" collapsed="false">
      <c r="A1330" s="1"/>
      <c r="B1330" s="1"/>
      <c r="C1330" s="1"/>
    </row>
    <row r="1331" customFormat="false" ht="13.8" hidden="false" customHeight="false" outlineLevel="0" collapsed="false">
      <c r="A1331" s="1"/>
      <c r="B1331" s="1"/>
      <c r="C1331" s="1"/>
    </row>
    <row r="1332" customFormat="false" ht="13.8" hidden="false" customHeight="false" outlineLevel="0" collapsed="false">
      <c r="A1332" s="1"/>
      <c r="B1332" s="1"/>
      <c r="C1332" s="1"/>
    </row>
    <row r="1333" customFormat="false" ht="13.8" hidden="false" customHeight="false" outlineLevel="0" collapsed="false">
      <c r="A1333" s="1"/>
      <c r="B1333" s="1"/>
      <c r="C1333" s="1"/>
    </row>
    <row r="1334" customFormat="false" ht="13.8" hidden="false" customHeight="false" outlineLevel="0" collapsed="false">
      <c r="A1334" s="1"/>
      <c r="B1334" s="1"/>
      <c r="C1334" s="1"/>
    </row>
    <row r="1335" customFormat="false" ht="13.8" hidden="false" customHeight="false" outlineLevel="0" collapsed="false">
      <c r="A1335" s="1"/>
      <c r="B1335" s="1"/>
      <c r="C1335" s="1"/>
    </row>
    <row r="1336" customFormat="false" ht="13.8" hidden="false" customHeight="false" outlineLevel="0" collapsed="false">
      <c r="A1336" s="1"/>
      <c r="B1336" s="1"/>
      <c r="C1336" s="1"/>
    </row>
    <row r="1337" customFormat="false" ht="13.8" hidden="false" customHeight="false" outlineLevel="0" collapsed="false">
      <c r="A1337" s="1"/>
      <c r="B1337" s="1"/>
      <c r="C1337" s="1"/>
    </row>
    <row r="1338" customFormat="false" ht="13.8" hidden="false" customHeight="false" outlineLevel="0" collapsed="false">
      <c r="A1338" s="1"/>
      <c r="B1338" s="1"/>
      <c r="C1338" s="1"/>
    </row>
    <row r="1339" customFormat="false" ht="13.8" hidden="false" customHeight="false" outlineLevel="0" collapsed="false">
      <c r="A1339" s="1"/>
      <c r="B1339" s="1"/>
      <c r="C1339" s="1"/>
    </row>
    <row r="1340" customFormat="false" ht="13.8" hidden="false" customHeight="false" outlineLevel="0" collapsed="false">
      <c r="A1340" s="1"/>
      <c r="B1340" s="1"/>
      <c r="C1340" s="1"/>
    </row>
    <row r="1341" customFormat="false" ht="13.8" hidden="false" customHeight="false" outlineLevel="0" collapsed="false">
      <c r="A1341" s="1"/>
      <c r="B1341" s="1"/>
      <c r="C1341" s="1"/>
    </row>
    <row r="1342" customFormat="false" ht="13.8" hidden="false" customHeight="false" outlineLevel="0" collapsed="false">
      <c r="A1342" s="1"/>
      <c r="B1342" s="1"/>
      <c r="C1342" s="1"/>
    </row>
    <row r="1343" customFormat="false" ht="13.8" hidden="false" customHeight="false" outlineLevel="0" collapsed="false">
      <c r="A1343" s="1"/>
      <c r="B1343" s="1"/>
      <c r="C1343" s="1"/>
    </row>
    <row r="1344" customFormat="false" ht="13.8" hidden="false" customHeight="false" outlineLevel="0" collapsed="false">
      <c r="A1344" s="1"/>
      <c r="B1344" s="1"/>
      <c r="C1344" s="1"/>
    </row>
    <row r="1345" customFormat="false" ht="13.8" hidden="false" customHeight="false" outlineLevel="0" collapsed="false">
      <c r="A1345" s="1"/>
      <c r="B1345" s="1"/>
      <c r="C1345" s="1"/>
    </row>
    <row r="1346" customFormat="false" ht="13.8" hidden="false" customHeight="false" outlineLevel="0" collapsed="false">
      <c r="A1346" s="1"/>
      <c r="B1346" s="1"/>
      <c r="C1346" s="1"/>
    </row>
    <row r="1347" customFormat="false" ht="13.8" hidden="false" customHeight="false" outlineLevel="0" collapsed="false">
      <c r="A1347" s="1"/>
      <c r="B1347" s="1"/>
      <c r="C1347" s="1"/>
    </row>
    <row r="1348" customFormat="false" ht="13.8" hidden="false" customHeight="false" outlineLevel="0" collapsed="false">
      <c r="A1348" s="1"/>
      <c r="B1348" s="1"/>
      <c r="C1348" s="1"/>
    </row>
    <row r="1349" customFormat="false" ht="13.8" hidden="false" customHeight="false" outlineLevel="0" collapsed="false">
      <c r="A1349" s="1"/>
      <c r="B1349" s="1"/>
      <c r="C1349" s="1"/>
    </row>
    <row r="1350" customFormat="false" ht="13.8" hidden="false" customHeight="false" outlineLevel="0" collapsed="false">
      <c r="A1350" s="1"/>
      <c r="B1350" s="1"/>
      <c r="C1350" s="1"/>
    </row>
    <row r="1351" customFormat="false" ht="13.8" hidden="false" customHeight="false" outlineLevel="0" collapsed="false">
      <c r="A1351" s="1"/>
      <c r="B1351" s="1"/>
      <c r="C1351" s="1"/>
    </row>
    <row r="1352" customFormat="false" ht="13.8" hidden="false" customHeight="false" outlineLevel="0" collapsed="false">
      <c r="A1352" s="1"/>
      <c r="B1352" s="1"/>
      <c r="C1352" s="1"/>
    </row>
    <row r="1353" customFormat="false" ht="13.8" hidden="false" customHeight="false" outlineLevel="0" collapsed="false">
      <c r="A1353" s="1"/>
      <c r="B1353" s="1"/>
      <c r="C1353" s="1"/>
    </row>
    <row r="1354" customFormat="false" ht="13.8" hidden="false" customHeight="false" outlineLevel="0" collapsed="false">
      <c r="A1354" s="1"/>
      <c r="B1354" s="1"/>
      <c r="C1354" s="1"/>
    </row>
    <row r="1355" customFormat="false" ht="13.8" hidden="false" customHeight="false" outlineLevel="0" collapsed="false">
      <c r="A1355" s="1"/>
      <c r="B1355" s="1"/>
      <c r="C1355" s="1"/>
    </row>
    <row r="1356" customFormat="false" ht="13.8" hidden="false" customHeight="false" outlineLevel="0" collapsed="false">
      <c r="A1356" s="1"/>
      <c r="B1356" s="1"/>
      <c r="C1356" s="1"/>
    </row>
    <row r="1357" customFormat="false" ht="13.8" hidden="false" customHeight="false" outlineLevel="0" collapsed="false">
      <c r="A1357" s="1"/>
      <c r="B1357" s="1"/>
      <c r="C1357" s="1"/>
    </row>
    <row r="1358" customFormat="false" ht="13.8" hidden="false" customHeight="false" outlineLevel="0" collapsed="false">
      <c r="A1358" s="1"/>
      <c r="B1358" s="1"/>
      <c r="C1358" s="1"/>
    </row>
    <row r="1359" customFormat="false" ht="13.8" hidden="false" customHeight="false" outlineLevel="0" collapsed="false">
      <c r="A1359" s="1"/>
      <c r="B1359" s="1"/>
      <c r="C1359" s="1"/>
    </row>
    <row r="1360" customFormat="false" ht="13.8" hidden="false" customHeight="false" outlineLevel="0" collapsed="false">
      <c r="A1360" s="1"/>
      <c r="B1360" s="1"/>
      <c r="C1360" s="1"/>
    </row>
    <row r="1361" customFormat="false" ht="13.8" hidden="false" customHeight="false" outlineLevel="0" collapsed="false">
      <c r="A1361" s="1"/>
      <c r="B1361" s="1"/>
      <c r="C1361" s="1"/>
    </row>
    <row r="1362" customFormat="false" ht="13.8" hidden="false" customHeight="false" outlineLevel="0" collapsed="false">
      <c r="A1362" s="1"/>
      <c r="B1362" s="1"/>
      <c r="C1362" s="1"/>
    </row>
    <row r="1363" customFormat="false" ht="13.8" hidden="false" customHeight="false" outlineLevel="0" collapsed="false">
      <c r="A1363" s="1"/>
      <c r="B1363" s="1"/>
      <c r="C1363" s="1"/>
    </row>
    <row r="1364" customFormat="false" ht="13.8" hidden="false" customHeight="false" outlineLevel="0" collapsed="false">
      <c r="A1364" s="1"/>
      <c r="B1364" s="1"/>
      <c r="C1364" s="1"/>
    </row>
    <row r="1365" customFormat="false" ht="13.8" hidden="false" customHeight="false" outlineLevel="0" collapsed="false">
      <c r="A1365" s="1"/>
      <c r="B1365" s="1"/>
      <c r="C1365" s="1"/>
    </row>
    <row r="1366" customFormat="false" ht="13.8" hidden="false" customHeight="false" outlineLevel="0" collapsed="false">
      <c r="A1366" s="1"/>
      <c r="B1366" s="1"/>
      <c r="C1366" s="1"/>
    </row>
    <row r="1367" customFormat="false" ht="13.8" hidden="false" customHeight="false" outlineLevel="0" collapsed="false">
      <c r="A1367" s="1"/>
      <c r="B1367" s="1"/>
      <c r="C1367" s="1"/>
    </row>
    <row r="1368" customFormat="false" ht="13.8" hidden="false" customHeight="false" outlineLevel="0" collapsed="false">
      <c r="A1368" s="1"/>
      <c r="B1368" s="1"/>
      <c r="C1368" s="1"/>
    </row>
    <row r="1369" customFormat="false" ht="13.8" hidden="false" customHeight="false" outlineLevel="0" collapsed="false">
      <c r="A1369" s="1"/>
      <c r="B1369" s="1"/>
      <c r="C1369" s="1"/>
    </row>
    <row r="1370" customFormat="false" ht="13.8" hidden="false" customHeight="false" outlineLevel="0" collapsed="false">
      <c r="A1370" s="1"/>
      <c r="B1370" s="1"/>
      <c r="C1370" s="1"/>
    </row>
    <row r="1371" customFormat="false" ht="13.8" hidden="false" customHeight="false" outlineLevel="0" collapsed="false">
      <c r="A1371" s="1"/>
      <c r="B1371" s="1"/>
      <c r="C1371" s="1"/>
    </row>
    <row r="1372" customFormat="false" ht="13.8" hidden="false" customHeight="false" outlineLevel="0" collapsed="false">
      <c r="A1372" s="1"/>
      <c r="B1372" s="1"/>
      <c r="C1372" s="1"/>
    </row>
    <row r="1373" customFormat="false" ht="13.8" hidden="false" customHeight="false" outlineLevel="0" collapsed="false">
      <c r="A1373" s="1"/>
      <c r="B1373" s="1"/>
      <c r="C1373" s="1"/>
    </row>
    <row r="1374" customFormat="false" ht="13.8" hidden="false" customHeight="false" outlineLevel="0" collapsed="false">
      <c r="A1374" s="1"/>
      <c r="B1374" s="1"/>
      <c r="C1374" s="1"/>
    </row>
    <row r="1375" customFormat="false" ht="13.8" hidden="false" customHeight="false" outlineLevel="0" collapsed="false">
      <c r="A1375" s="1"/>
      <c r="B1375" s="1"/>
      <c r="C1375" s="1"/>
    </row>
    <row r="1376" customFormat="false" ht="13.8" hidden="false" customHeight="false" outlineLevel="0" collapsed="false">
      <c r="A1376" s="1"/>
      <c r="B1376" s="1"/>
      <c r="C1376" s="1"/>
    </row>
    <row r="1377" customFormat="false" ht="13.8" hidden="false" customHeight="false" outlineLevel="0" collapsed="false">
      <c r="A1377" s="1"/>
      <c r="B1377" s="1"/>
      <c r="C1377" s="1"/>
    </row>
    <row r="1378" customFormat="false" ht="13.8" hidden="false" customHeight="false" outlineLevel="0" collapsed="false">
      <c r="A1378" s="1"/>
      <c r="B1378" s="1"/>
      <c r="C1378" s="1"/>
    </row>
    <row r="1379" customFormat="false" ht="13.8" hidden="false" customHeight="false" outlineLevel="0" collapsed="false">
      <c r="A1379" s="1"/>
      <c r="B1379" s="1"/>
      <c r="C1379" s="1"/>
    </row>
    <row r="1380" customFormat="false" ht="13.8" hidden="false" customHeight="false" outlineLevel="0" collapsed="false">
      <c r="A1380" s="1"/>
      <c r="B1380" s="1"/>
      <c r="C1380" s="1"/>
    </row>
    <row r="1381" customFormat="false" ht="13.8" hidden="false" customHeight="false" outlineLevel="0" collapsed="false">
      <c r="A1381" s="1"/>
      <c r="B1381" s="1"/>
      <c r="C1381" s="1"/>
    </row>
    <row r="1382" customFormat="false" ht="13.8" hidden="false" customHeight="false" outlineLevel="0" collapsed="false">
      <c r="A1382" s="1"/>
      <c r="B1382" s="1"/>
      <c r="C1382" s="1"/>
    </row>
    <row r="1383" customFormat="false" ht="13.8" hidden="false" customHeight="false" outlineLevel="0" collapsed="false">
      <c r="A1383" s="1"/>
      <c r="B1383" s="1"/>
      <c r="C1383" s="1"/>
    </row>
    <row r="1384" customFormat="false" ht="13.8" hidden="false" customHeight="false" outlineLevel="0" collapsed="false">
      <c r="A1384" s="1"/>
      <c r="B1384" s="1"/>
      <c r="C1384" s="1"/>
    </row>
    <row r="1385" customFormat="false" ht="13.8" hidden="false" customHeight="false" outlineLevel="0" collapsed="false">
      <c r="A1385" s="1"/>
      <c r="B1385" s="1"/>
      <c r="C1385" s="1"/>
    </row>
    <row r="1386" customFormat="false" ht="13.8" hidden="false" customHeight="false" outlineLevel="0" collapsed="false">
      <c r="A1386" s="1"/>
      <c r="B1386" s="1"/>
      <c r="C1386" s="1"/>
    </row>
    <row r="1387" customFormat="false" ht="13.8" hidden="false" customHeight="false" outlineLevel="0" collapsed="false">
      <c r="A1387" s="1"/>
      <c r="B1387" s="1"/>
      <c r="C1387" s="1"/>
    </row>
    <row r="1388" customFormat="false" ht="13.8" hidden="false" customHeight="false" outlineLevel="0" collapsed="false">
      <c r="A1388" s="1"/>
      <c r="B1388" s="1"/>
      <c r="C1388" s="1"/>
    </row>
    <row r="1389" customFormat="false" ht="13.8" hidden="false" customHeight="false" outlineLevel="0" collapsed="false">
      <c r="A1389" s="1"/>
      <c r="B1389" s="1"/>
      <c r="C1389" s="1"/>
    </row>
    <row r="1390" customFormat="false" ht="13.8" hidden="false" customHeight="false" outlineLevel="0" collapsed="false">
      <c r="A1390" s="1"/>
      <c r="B1390" s="1"/>
      <c r="C1390" s="1"/>
    </row>
    <row r="1391" customFormat="false" ht="13.8" hidden="false" customHeight="false" outlineLevel="0" collapsed="false">
      <c r="A1391" s="1"/>
      <c r="B1391" s="1"/>
      <c r="C1391" s="1"/>
    </row>
    <row r="1392" customFormat="false" ht="13.8" hidden="false" customHeight="false" outlineLevel="0" collapsed="false">
      <c r="A1392" s="1"/>
      <c r="B1392" s="1"/>
      <c r="C1392" s="1"/>
    </row>
    <row r="1393" customFormat="false" ht="13.8" hidden="false" customHeight="false" outlineLevel="0" collapsed="false">
      <c r="A1393" s="1"/>
      <c r="B1393" s="1"/>
      <c r="C1393" s="1"/>
    </row>
    <row r="1394" customFormat="false" ht="13.8" hidden="false" customHeight="false" outlineLevel="0" collapsed="false">
      <c r="A1394" s="1"/>
      <c r="B1394" s="1"/>
      <c r="C1394" s="1"/>
    </row>
    <row r="1395" customFormat="false" ht="13.8" hidden="false" customHeight="false" outlineLevel="0" collapsed="false">
      <c r="A1395" s="1"/>
      <c r="B1395" s="1"/>
      <c r="C1395" s="1"/>
    </row>
    <row r="1396" customFormat="false" ht="13.8" hidden="false" customHeight="false" outlineLevel="0" collapsed="false">
      <c r="A1396" s="1"/>
      <c r="B1396" s="1"/>
      <c r="C1396" s="1"/>
    </row>
    <row r="1397" customFormat="false" ht="13.8" hidden="false" customHeight="false" outlineLevel="0" collapsed="false">
      <c r="A1397" s="1"/>
      <c r="B1397" s="1"/>
      <c r="C1397" s="1"/>
    </row>
    <row r="1398" customFormat="false" ht="13.8" hidden="false" customHeight="false" outlineLevel="0" collapsed="false">
      <c r="A1398" s="1"/>
      <c r="B1398" s="1"/>
      <c r="C1398" s="1"/>
    </row>
    <row r="1399" customFormat="false" ht="13.8" hidden="false" customHeight="false" outlineLevel="0" collapsed="false">
      <c r="A1399" s="1"/>
      <c r="B1399" s="1"/>
      <c r="C1399" s="1"/>
    </row>
    <row r="1400" customFormat="false" ht="13.8" hidden="false" customHeight="false" outlineLevel="0" collapsed="false">
      <c r="A1400" s="1"/>
      <c r="B1400" s="1"/>
      <c r="C1400" s="1"/>
    </row>
    <row r="1401" customFormat="false" ht="13.8" hidden="false" customHeight="false" outlineLevel="0" collapsed="false">
      <c r="A1401" s="1"/>
      <c r="B1401" s="1"/>
      <c r="C1401" s="1"/>
    </row>
    <row r="1402" customFormat="false" ht="13.8" hidden="false" customHeight="false" outlineLevel="0" collapsed="false">
      <c r="A1402" s="1"/>
      <c r="B1402" s="1"/>
      <c r="C1402" s="1"/>
    </row>
    <row r="1403" customFormat="false" ht="13.8" hidden="false" customHeight="false" outlineLevel="0" collapsed="false">
      <c r="A1403" s="1"/>
      <c r="B1403" s="1"/>
      <c r="C1403" s="1"/>
    </row>
    <row r="1404" customFormat="false" ht="13.8" hidden="false" customHeight="false" outlineLevel="0" collapsed="false">
      <c r="A1404" s="1"/>
      <c r="B1404" s="1"/>
      <c r="C1404" s="1"/>
    </row>
    <row r="1405" customFormat="false" ht="13.8" hidden="false" customHeight="false" outlineLevel="0" collapsed="false">
      <c r="A1405" s="1"/>
      <c r="B1405" s="1"/>
      <c r="C1405" s="1"/>
    </row>
    <row r="1406" customFormat="false" ht="13.8" hidden="false" customHeight="false" outlineLevel="0" collapsed="false">
      <c r="A1406" s="1"/>
      <c r="B1406" s="1"/>
      <c r="C1406" s="1"/>
    </row>
    <row r="1407" customFormat="false" ht="13.8" hidden="false" customHeight="false" outlineLevel="0" collapsed="false">
      <c r="A1407" s="1"/>
      <c r="B1407" s="1"/>
      <c r="C1407" s="1"/>
    </row>
    <row r="1408" customFormat="false" ht="13.8" hidden="false" customHeight="false" outlineLevel="0" collapsed="false">
      <c r="A1408" s="1"/>
      <c r="B1408" s="1"/>
      <c r="C1408" s="1"/>
    </row>
    <row r="1409" customFormat="false" ht="13.8" hidden="false" customHeight="false" outlineLevel="0" collapsed="false">
      <c r="A1409" s="1"/>
      <c r="B1409" s="1"/>
      <c r="C1409" s="1"/>
    </row>
    <row r="1410" customFormat="false" ht="13.8" hidden="false" customHeight="false" outlineLevel="0" collapsed="false">
      <c r="A1410" s="1"/>
      <c r="B1410" s="1"/>
      <c r="C1410" s="1"/>
    </row>
    <row r="1411" customFormat="false" ht="13.8" hidden="false" customHeight="false" outlineLevel="0" collapsed="false">
      <c r="A1411" s="1"/>
      <c r="B1411" s="1"/>
      <c r="C1411" s="1"/>
    </row>
    <row r="1412" customFormat="false" ht="13.8" hidden="false" customHeight="false" outlineLevel="0" collapsed="false">
      <c r="A1412" s="1"/>
      <c r="B1412" s="1"/>
      <c r="C1412" s="1"/>
    </row>
    <row r="1413" customFormat="false" ht="13.8" hidden="false" customHeight="false" outlineLevel="0" collapsed="false">
      <c r="A1413" s="1"/>
      <c r="B1413" s="1"/>
      <c r="C1413" s="1"/>
    </row>
    <row r="1414" customFormat="false" ht="13.8" hidden="false" customHeight="false" outlineLevel="0" collapsed="false">
      <c r="A1414" s="1"/>
      <c r="B1414" s="1"/>
      <c r="C1414" s="1"/>
    </row>
    <row r="1415" customFormat="false" ht="13.8" hidden="false" customHeight="false" outlineLevel="0" collapsed="false">
      <c r="A1415" s="1"/>
      <c r="B1415" s="1"/>
      <c r="C1415" s="1"/>
    </row>
    <row r="1416" customFormat="false" ht="13.8" hidden="false" customHeight="false" outlineLevel="0" collapsed="false">
      <c r="A1416" s="1"/>
      <c r="B1416" s="1"/>
      <c r="C1416" s="1"/>
    </row>
    <row r="1417" customFormat="false" ht="13.8" hidden="false" customHeight="false" outlineLevel="0" collapsed="false">
      <c r="A1417" s="1"/>
      <c r="B1417" s="1"/>
      <c r="C1417" s="1"/>
    </row>
    <row r="1418" customFormat="false" ht="13.8" hidden="false" customHeight="false" outlineLevel="0" collapsed="false">
      <c r="A1418" s="1"/>
      <c r="B1418" s="1"/>
      <c r="C1418" s="1"/>
    </row>
    <row r="1419" customFormat="false" ht="13.8" hidden="false" customHeight="false" outlineLevel="0" collapsed="false">
      <c r="A1419" s="1"/>
      <c r="B1419" s="1"/>
      <c r="C1419" s="1"/>
    </row>
    <row r="1420" customFormat="false" ht="13.8" hidden="false" customHeight="false" outlineLevel="0" collapsed="false">
      <c r="A1420" s="1"/>
      <c r="B1420" s="1"/>
      <c r="C1420" s="1"/>
    </row>
    <row r="1421" customFormat="false" ht="13.8" hidden="false" customHeight="false" outlineLevel="0" collapsed="false">
      <c r="A1421" s="1"/>
      <c r="B1421" s="1"/>
      <c r="C1421" s="1"/>
    </row>
    <row r="1422" customFormat="false" ht="13.8" hidden="false" customHeight="false" outlineLevel="0" collapsed="false">
      <c r="A1422" s="1"/>
      <c r="B1422" s="1"/>
      <c r="C1422" s="1"/>
    </row>
    <row r="1423" customFormat="false" ht="13.8" hidden="false" customHeight="false" outlineLevel="0" collapsed="false">
      <c r="A1423" s="1"/>
      <c r="B1423" s="1"/>
      <c r="C1423" s="1"/>
    </row>
    <row r="1424" customFormat="false" ht="13.8" hidden="false" customHeight="false" outlineLevel="0" collapsed="false">
      <c r="A1424" s="1"/>
      <c r="B1424" s="1"/>
      <c r="C1424" s="1"/>
    </row>
    <row r="1425" customFormat="false" ht="13.8" hidden="false" customHeight="false" outlineLevel="0" collapsed="false">
      <c r="A1425" s="1"/>
      <c r="B1425" s="1"/>
      <c r="C1425" s="1"/>
    </row>
    <row r="1426" customFormat="false" ht="13.8" hidden="false" customHeight="false" outlineLevel="0" collapsed="false">
      <c r="A1426" s="1"/>
      <c r="B1426" s="1"/>
      <c r="C1426" s="1"/>
    </row>
    <row r="1427" customFormat="false" ht="13.8" hidden="false" customHeight="false" outlineLevel="0" collapsed="false">
      <c r="A1427" s="1"/>
      <c r="B1427" s="1"/>
      <c r="C1427" s="1"/>
    </row>
    <row r="1428" customFormat="false" ht="13.8" hidden="false" customHeight="false" outlineLevel="0" collapsed="false">
      <c r="A1428" s="1"/>
      <c r="B1428" s="1"/>
      <c r="C1428" s="1"/>
    </row>
    <row r="1429" customFormat="false" ht="13.8" hidden="false" customHeight="false" outlineLevel="0" collapsed="false">
      <c r="A1429" s="1"/>
      <c r="B1429" s="1"/>
      <c r="C1429" s="1"/>
    </row>
    <row r="1430" customFormat="false" ht="13.8" hidden="false" customHeight="false" outlineLevel="0" collapsed="false">
      <c r="A1430" s="1"/>
      <c r="B1430" s="1"/>
      <c r="C1430" s="1"/>
    </row>
    <row r="1431" customFormat="false" ht="13.8" hidden="false" customHeight="false" outlineLevel="0" collapsed="false">
      <c r="A1431" s="1"/>
      <c r="B1431" s="1"/>
      <c r="C1431" s="1"/>
    </row>
    <row r="1432" customFormat="false" ht="13.8" hidden="false" customHeight="false" outlineLevel="0" collapsed="false">
      <c r="A1432" s="1"/>
      <c r="B1432" s="1"/>
      <c r="C1432" s="1"/>
    </row>
    <row r="1433" customFormat="false" ht="13.8" hidden="false" customHeight="false" outlineLevel="0" collapsed="false">
      <c r="A1433" s="1"/>
      <c r="B1433" s="1"/>
      <c r="C1433" s="1"/>
    </row>
    <row r="1434" customFormat="false" ht="13.8" hidden="false" customHeight="false" outlineLevel="0" collapsed="false">
      <c r="A1434" s="1"/>
      <c r="B1434" s="1"/>
      <c r="C1434" s="1"/>
    </row>
    <row r="1435" customFormat="false" ht="13.8" hidden="false" customHeight="false" outlineLevel="0" collapsed="false">
      <c r="A1435" s="1"/>
      <c r="B1435" s="1"/>
      <c r="C1435" s="1"/>
    </row>
    <row r="1436" customFormat="false" ht="13.8" hidden="false" customHeight="false" outlineLevel="0" collapsed="false">
      <c r="A1436" s="1"/>
      <c r="B1436" s="1"/>
      <c r="C1436" s="1"/>
    </row>
    <row r="1437" customFormat="false" ht="13.8" hidden="false" customHeight="false" outlineLevel="0" collapsed="false">
      <c r="A1437" s="1"/>
      <c r="B1437" s="1"/>
      <c r="C1437" s="1"/>
    </row>
    <row r="1438" customFormat="false" ht="13.8" hidden="false" customHeight="false" outlineLevel="0" collapsed="false">
      <c r="A1438" s="1"/>
      <c r="B1438" s="1"/>
      <c r="C1438" s="1"/>
    </row>
    <row r="1439" customFormat="false" ht="13.8" hidden="false" customHeight="false" outlineLevel="0" collapsed="false">
      <c r="A1439" s="1"/>
      <c r="B1439" s="1"/>
      <c r="C1439" s="1"/>
    </row>
    <row r="1440" customFormat="false" ht="13.8" hidden="false" customHeight="false" outlineLevel="0" collapsed="false">
      <c r="A1440" s="1"/>
      <c r="B1440" s="1"/>
      <c r="C1440" s="1"/>
    </row>
    <row r="1441" customFormat="false" ht="13.8" hidden="false" customHeight="false" outlineLevel="0" collapsed="false">
      <c r="A1441" s="1"/>
      <c r="B1441" s="1"/>
      <c r="C1441" s="1"/>
    </row>
    <row r="1442" customFormat="false" ht="13.8" hidden="false" customHeight="false" outlineLevel="0" collapsed="false">
      <c r="A1442" s="1"/>
      <c r="B1442" s="1"/>
      <c r="C1442" s="1"/>
    </row>
    <row r="1443" customFormat="false" ht="13.8" hidden="false" customHeight="false" outlineLevel="0" collapsed="false">
      <c r="A1443" s="1"/>
      <c r="B1443" s="1"/>
      <c r="C1443" s="1"/>
    </row>
    <row r="1444" customFormat="false" ht="13.8" hidden="false" customHeight="false" outlineLevel="0" collapsed="false">
      <c r="A1444" s="1"/>
      <c r="B1444" s="1"/>
      <c r="C1444" s="1"/>
    </row>
    <row r="1445" customFormat="false" ht="13.8" hidden="false" customHeight="false" outlineLevel="0" collapsed="false">
      <c r="A1445" s="1"/>
      <c r="B1445" s="1"/>
      <c r="C1445" s="1"/>
    </row>
    <row r="1446" customFormat="false" ht="13.8" hidden="false" customHeight="false" outlineLevel="0" collapsed="false">
      <c r="A1446" s="1"/>
      <c r="B1446" s="1"/>
      <c r="C1446" s="1"/>
    </row>
    <row r="1447" customFormat="false" ht="13.8" hidden="false" customHeight="false" outlineLevel="0" collapsed="false">
      <c r="A1447" s="1"/>
      <c r="B1447" s="1"/>
      <c r="C1447" s="1"/>
    </row>
    <row r="1448" customFormat="false" ht="13.8" hidden="false" customHeight="false" outlineLevel="0" collapsed="false">
      <c r="A1448" s="1"/>
      <c r="B1448" s="1"/>
      <c r="C1448" s="1"/>
    </row>
    <row r="1449" customFormat="false" ht="13.8" hidden="false" customHeight="false" outlineLevel="0" collapsed="false">
      <c r="A1449" s="1"/>
      <c r="B1449" s="1"/>
      <c r="C1449" s="1"/>
    </row>
    <row r="1450" customFormat="false" ht="13.8" hidden="false" customHeight="false" outlineLevel="0" collapsed="false">
      <c r="A1450" s="1"/>
      <c r="B1450" s="1"/>
      <c r="C1450" s="1"/>
    </row>
    <row r="1451" customFormat="false" ht="13.8" hidden="false" customHeight="false" outlineLevel="0" collapsed="false">
      <c r="A1451" s="1"/>
      <c r="B1451" s="1"/>
      <c r="C1451" s="1"/>
    </row>
    <row r="1452" customFormat="false" ht="13.8" hidden="false" customHeight="false" outlineLevel="0" collapsed="false">
      <c r="A1452" s="1"/>
      <c r="B1452" s="1"/>
      <c r="C1452" s="1"/>
    </row>
    <row r="1453" customFormat="false" ht="13.8" hidden="false" customHeight="false" outlineLevel="0" collapsed="false">
      <c r="A1453" s="1"/>
      <c r="B1453" s="1"/>
      <c r="C1453" s="1"/>
    </row>
    <row r="1454" customFormat="false" ht="13.8" hidden="false" customHeight="false" outlineLevel="0" collapsed="false">
      <c r="A1454" s="1"/>
      <c r="B1454" s="1"/>
      <c r="C1454" s="1"/>
    </row>
    <row r="1455" customFormat="false" ht="13.8" hidden="false" customHeight="false" outlineLevel="0" collapsed="false">
      <c r="A1455" s="1"/>
      <c r="B1455" s="1"/>
      <c r="C1455" s="1"/>
    </row>
    <row r="1456" customFormat="false" ht="13.8" hidden="false" customHeight="false" outlineLevel="0" collapsed="false">
      <c r="A1456" s="1"/>
      <c r="B1456" s="1"/>
      <c r="C1456" s="1"/>
    </row>
    <row r="1457" customFormat="false" ht="13.8" hidden="false" customHeight="false" outlineLevel="0" collapsed="false">
      <c r="A1457" s="1"/>
      <c r="B1457" s="1"/>
      <c r="C1457" s="1"/>
    </row>
    <row r="1458" customFormat="false" ht="13.8" hidden="false" customHeight="false" outlineLevel="0" collapsed="false">
      <c r="A1458" s="1"/>
      <c r="B1458" s="1"/>
      <c r="C1458" s="1"/>
    </row>
    <row r="1459" customFormat="false" ht="13.8" hidden="false" customHeight="false" outlineLevel="0" collapsed="false">
      <c r="A1459" s="1"/>
      <c r="B1459" s="1"/>
      <c r="C1459" s="1"/>
    </row>
    <row r="1460" customFormat="false" ht="13.8" hidden="false" customHeight="false" outlineLevel="0" collapsed="false">
      <c r="A1460" s="1"/>
      <c r="B1460" s="1"/>
      <c r="C1460" s="1"/>
    </row>
    <row r="1461" customFormat="false" ht="13.8" hidden="false" customHeight="false" outlineLevel="0" collapsed="false">
      <c r="A1461" s="1"/>
      <c r="B1461" s="1"/>
      <c r="C1461" s="1"/>
    </row>
    <row r="1462" customFormat="false" ht="13.8" hidden="false" customHeight="false" outlineLevel="0" collapsed="false">
      <c r="A1462" s="1"/>
      <c r="B1462" s="1"/>
      <c r="C1462" s="1"/>
    </row>
    <row r="1463" customFormat="false" ht="13.8" hidden="false" customHeight="false" outlineLevel="0" collapsed="false">
      <c r="A1463" s="1"/>
      <c r="B1463" s="1"/>
      <c r="C1463" s="1"/>
    </row>
    <row r="1464" customFormat="false" ht="13.8" hidden="false" customHeight="false" outlineLevel="0" collapsed="false">
      <c r="A1464" s="1"/>
      <c r="B1464" s="1"/>
      <c r="C1464" s="1"/>
    </row>
    <row r="1465" customFormat="false" ht="13.8" hidden="false" customHeight="false" outlineLevel="0" collapsed="false">
      <c r="A1465" s="1"/>
      <c r="B1465" s="1"/>
      <c r="C1465" s="1"/>
    </row>
    <row r="1466" customFormat="false" ht="13.8" hidden="false" customHeight="false" outlineLevel="0" collapsed="false">
      <c r="A1466" s="1"/>
      <c r="B1466" s="1"/>
      <c r="C1466" s="1"/>
    </row>
    <row r="1467" customFormat="false" ht="13.8" hidden="false" customHeight="false" outlineLevel="0" collapsed="false">
      <c r="A1467" s="1"/>
      <c r="B1467" s="1"/>
      <c r="C1467" s="1"/>
    </row>
    <row r="1468" customFormat="false" ht="13.8" hidden="false" customHeight="false" outlineLevel="0" collapsed="false">
      <c r="A1468" s="1"/>
      <c r="B1468" s="1"/>
      <c r="C1468" s="1"/>
    </row>
    <row r="1469" customFormat="false" ht="13.8" hidden="false" customHeight="false" outlineLevel="0" collapsed="false">
      <c r="A1469" s="1"/>
      <c r="B1469" s="1"/>
      <c r="C1469" s="1"/>
    </row>
    <row r="1470" customFormat="false" ht="13.8" hidden="false" customHeight="false" outlineLevel="0" collapsed="false">
      <c r="A1470" s="1"/>
      <c r="B1470" s="1"/>
      <c r="C1470" s="1"/>
    </row>
    <row r="1471" customFormat="false" ht="13.8" hidden="false" customHeight="false" outlineLevel="0" collapsed="false">
      <c r="A1471" s="1"/>
      <c r="B1471" s="1"/>
      <c r="C1471" s="1"/>
    </row>
    <row r="1472" customFormat="false" ht="13.8" hidden="false" customHeight="false" outlineLevel="0" collapsed="false">
      <c r="A1472" s="1"/>
      <c r="B1472" s="1"/>
      <c r="C1472" s="1"/>
    </row>
    <row r="1473" customFormat="false" ht="13.8" hidden="false" customHeight="false" outlineLevel="0" collapsed="false">
      <c r="A1473" s="1"/>
      <c r="B1473" s="1"/>
      <c r="C1473" s="1"/>
    </row>
    <row r="1474" customFormat="false" ht="13.8" hidden="false" customHeight="false" outlineLevel="0" collapsed="false">
      <c r="A1474" s="1"/>
      <c r="B1474" s="1"/>
      <c r="C1474" s="1"/>
    </row>
    <row r="1475" customFormat="false" ht="13.8" hidden="false" customHeight="false" outlineLevel="0" collapsed="false">
      <c r="A1475" s="1"/>
      <c r="B1475" s="1"/>
      <c r="C1475" s="1"/>
    </row>
    <row r="1476" customFormat="false" ht="13.8" hidden="false" customHeight="false" outlineLevel="0" collapsed="false">
      <c r="A1476" s="1"/>
      <c r="B1476" s="1"/>
      <c r="C1476" s="1"/>
    </row>
    <row r="1477" customFormat="false" ht="13.8" hidden="false" customHeight="false" outlineLevel="0" collapsed="false">
      <c r="A1477" s="1"/>
      <c r="B1477" s="1"/>
      <c r="C1477" s="1"/>
    </row>
    <row r="1478" customFormat="false" ht="13.8" hidden="false" customHeight="false" outlineLevel="0" collapsed="false">
      <c r="A1478" s="1"/>
      <c r="B1478" s="1"/>
      <c r="C1478" s="1"/>
    </row>
    <row r="1479" customFormat="false" ht="13.8" hidden="false" customHeight="false" outlineLevel="0" collapsed="false">
      <c r="A1479" s="1"/>
      <c r="B1479" s="1"/>
      <c r="C1479" s="1"/>
    </row>
    <row r="1480" customFormat="false" ht="13.8" hidden="false" customHeight="false" outlineLevel="0" collapsed="false">
      <c r="A1480" s="1"/>
      <c r="B1480" s="1"/>
      <c r="C1480" s="1"/>
    </row>
    <row r="1481" customFormat="false" ht="13.8" hidden="false" customHeight="false" outlineLevel="0" collapsed="false">
      <c r="A1481" s="1"/>
      <c r="B1481" s="1"/>
      <c r="C1481" s="1"/>
    </row>
    <row r="1482" customFormat="false" ht="13.8" hidden="false" customHeight="false" outlineLevel="0" collapsed="false">
      <c r="A1482" s="1"/>
      <c r="B1482" s="1"/>
      <c r="C1482" s="1"/>
    </row>
    <row r="1483" customFormat="false" ht="13.8" hidden="false" customHeight="false" outlineLevel="0" collapsed="false">
      <c r="A1483" s="1"/>
      <c r="B1483" s="1"/>
      <c r="C1483" s="1"/>
    </row>
    <row r="1484" customFormat="false" ht="13.8" hidden="false" customHeight="false" outlineLevel="0" collapsed="false">
      <c r="A1484" s="1"/>
      <c r="B1484" s="1"/>
      <c r="C1484" s="1"/>
    </row>
    <row r="1485" customFormat="false" ht="13.8" hidden="false" customHeight="false" outlineLevel="0" collapsed="false">
      <c r="A1485" s="1"/>
      <c r="B1485" s="1"/>
      <c r="C1485" s="1"/>
    </row>
    <row r="1486" customFormat="false" ht="13.8" hidden="false" customHeight="false" outlineLevel="0" collapsed="false">
      <c r="A1486" s="1"/>
      <c r="B1486" s="1"/>
      <c r="C1486" s="1"/>
    </row>
    <row r="1487" customFormat="false" ht="13.8" hidden="false" customHeight="false" outlineLevel="0" collapsed="false">
      <c r="A1487" s="1"/>
      <c r="B1487" s="1"/>
      <c r="C1487" s="1"/>
    </row>
    <row r="1488" customFormat="false" ht="13.8" hidden="false" customHeight="false" outlineLevel="0" collapsed="false">
      <c r="A1488" s="1"/>
      <c r="B1488" s="1"/>
      <c r="C1488" s="1"/>
    </row>
    <row r="1489" customFormat="false" ht="13.8" hidden="false" customHeight="false" outlineLevel="0" collapsed="false">
      <c r="A1489" s="1"/>
      <c r="B1489" s="1"/>
      <c r="C1489" s="1"/>
    </row>
    <row r="1490" customFormat="false" ht="13.8" hidden="false" customHeight="false" outlineLevel="0" collapsed="false">
      <c r="A1490" s="1"/>
      <c r="B1490" s="1"/>
      <c r="C1490" s="1"/>
    </row>
    <row r="1491" customFormat="false" ht="13.8" hidden="false" customHeight="false" outlineLevel="0" collapsed="false">
      <c r="A1491" s="1"/>
      <c r="B1491" s="1"/>
      <c r="C1491" s="1"/>
    </row>
    <row r="1492" customFormat="false" ht="13.8" hidden="false" customHeight="false" outlineLevel="0" collapsed="false">
      <c r="A1492" s="1"/>
      <c r="B1492" s="1"/>
      <c r="C1492" s="1"/>
    </row>
    <row r="1493" customFormat="false" ht="13.8" hidden="false" customHeight="false" outlineLevel="0" collapsed="false">
      <c r="A1493" s="1"/>
      <c r="B1493" s="1"/>
      <c r="C1493" s="1"/>
    </row>
    <row r="1494" customFormat="false" ht="13.8" hidden="false" customHeight="false" outlineLevel="0" collapsed="false">
      <c r="A1494" s="1"/>
      <c r="B1494" s="1"/>
      <c r="C1494" s="1"/>
    </row>
    <row r="1495" customFormat="false" ht="13.8" hidden="false" customHeight="false" outlineLevel="0" collapsed="false">
      <c r="A1495" s="1"/>
      <c r="B1495" s="1"/>
      <c r="C1495" s="1"/>
    </row>
    <row r="1496" customFormat="false" ht="13.8" hidden="false" customHeight="false" outlineLevel="0" collapsed="false">
      <c r="A1496" s="1"/>
      <c r="B1496" s="1"/>
      <c r="C1496" s="1"/>
    </row>
    <row r="1497" customFormat="false" ht="13.8" hidden="false" customHeight="false" outlineLevel="0" collapsed="false">
      <c r="A1497" s="1"/>
      <c r="B1497" s="1"/>
      <c r="C1497" s="1"/>
    </row>
    <row r="1498" customFormat="false" ht="13.8" hidden="false" customHeight="false" outlineLevel="0" collapsed="false">
      <c r="A1498" s="1"/>
      <c r="B1498" s="1"/>
      <c r="C1498" s="1"/>
    </row>
    <row r="1499" customFormat="false" ht="13.8" hidden="false" customHeight="false" outlineLevel="0" collapsed="false">
      <c r="A1499" s="1"/>
      <c r="B1499" s="1"/>
      <c r="C1499" s="1"/>
    </row>
    <row r="1500" customFormat="false" ht="13.8" hidden="false" customHeight="false" outlineLevel="0" collapsed="false">
      <c r="A1500" s="1"/>
      <c r="B1500" s="1"/>
      <c r="C1500" s="1"/>
    </row>
    <row r="1501" customFormat="false" ht="13.8" hidden="false" customHeight="false" outlineLevel="0" collapsed="false">
      <c r="A1501" s="1"/>
      <c r="B1501" s="1"/>
      <c r="C1501" s="1"/>
    </row>
    <row r="1502" customFormat="false" ht="13.8" hidden="false" customHeight="false" outlineLevel="0" collapsed="false">
      <c r="A1502" s="1"/>
      <c r="B1502" s="1"/>
      <c r="C1502" s="1"/>
    </row>
    <row r="1503" customFormat="false" ht="13.8" hidden="false" customHeight="false" outlineLevel="0" collapsed="false">
      <c r="A1503" s="1"/>
      <c r="B1503" s="1"/>
      <c r="C1503" s="1"/>
    </row>
    <row r="1504" customFormat="false" ht="13.8" hidden="false" customHeight="false" outlineLevel="0" collapsed="false">
      <c r="A1504" s="1"/>
      <c r="B1504" s="1"/>
      <c r="C1504" s="1"/>
    </row>
    <row r="1505" customFormat="false" ht="13.8" hidden="false" customHeight="false" outlineLevel="0" collapsed="false">
      <c r="A1505" s="1"/>
      <c r="B1505" s="1"/>
      <c r="C1505" s="1"/>
    </row>
    <row r="1506" customFormat="false" ht="13.8" hidden="false" customHeight="false" outlineLevel="0" collapsed="false">
      <c r="A1506" s="1"/>
      <c r="B1506" s="1"/>
      <c r="C1506" s="1"/>
    </row>
    <row r="1507" customFormat="false" ht="13.8" hidden="false" customHeight="false" outlineLevel="0" collapsed="false">
      <c r="A1507" s="1"/>
      <c r="B1507" s="1"/>
      <c r="C1507" s="1"/>
    </row>
    <row r="1508" customFormat="false" ht="13.8" hidden="false" customHeight="false" outlineLevel="0" collapsed="false">
      <c r="A1508" s="1"/>
      <c r="B1508" s="1"/>
      <c r="C1508" s="1"/>
    </row>
    <row r="1509" customFormat="false" ht="13.8" hidden="false" customHeight="false" outlineLevel="0" collapsed="false">
      <c r="A1509" s="1"/>
      <c r="B1509" s="1"/>
      <c r="C1509" s="1"/>
    </row>
    <row r="1510" customFormat="false" ht="13.8" hidden="false" customHeight="false" outlineLevel="0" collapsed="false">
      <c r="A1510" s="1"/>
      <c r="B1510" s="1"/>
      <c r="C1510" s="1"/>
    </row>
    <row r="1511" customFormat="false" ht="13.8" hidden="false" customHeight="false" outlineLevel="0" collapsed="false">
      <c r="A1511" s="1"/>
      <c r="B1511" s="1"/>
      <c r="C1511" s="1"/>
    </row>
    <row r="1512" customFormat="false" ht="13.8" hidden="false" customHeight="false" outlineLevel="0" collapsed="false">
      <c r="A1512" s="1"/>
      <c r="B1512" s="1"/>
      <c r="C1512" s="1"/>
    </row>
    <row r="1513" customFormat="false" ht="13.8" hidden="false" customHeight="false" outlineLevel="0" collapsed="false">
      <c r="A1513" s="1"/>
      <c r="B1513" s="1"/>
      <c r="C1513" s="1"/>
    </row>
    <row r="1514" customFormat="false" ht="13.8" hidden="false" customHeight="false" outlineLevel="0" collapsed="false">
      <c r="A1514" s="1"/>
      <c r="B1514" s="1"/>
      <c r="C1514" s="1"/>
    </row>
    <row r="1515" customFormat="false" ht="13.8" hidden="false" customHeight="false" outlineLevel="0" collapsed="false">
      <c r="A1515" s="1"/>
      <c r="B1515" s="1"/>
      <c r="C1515" s="1"/>
    </row>
    <row r="1516" customFormat="false" ht="13.8" hidden="false" customHeight="false" outlineLevel="0" collapsed="false">
      <c r="A1516" s="1"/>
      <c r="B1516" s="1"/>
      <c r="C1516" s="1"/>
    </row>
    <row r="1517" customFormat="false" ht="13.8" hidden="false" customHeight="false" outlineLevel="0" collapsed="false">
      <c r="A1517" s="1"/>
      <c r="B1517" s="1"/>
      <c r="C1517" s="1"/>
    </row>
    <row r="1518" customFormat="false" ht="13.8" hidden="false" customHeight="false" outlineLevel="0" collapsed="false">
      <c r="A1518" s="1"/>
      <c r="B1518" s="1"/>
      <c r="C1518" s="1"/>
    </row>
    <row r="1519" customFormat="false" ht="13.8" hidden="false" customHeight="false" outlineLevel="0" collapsed="false">
      <c r="A1519" s="1"/>
      <c r="B1519" s="1"/>
      <c r="C1519" s="1"/>
    </row>
    <row r="1520" customFormat="false" ht="13.8" hidden="false" customHeight="false" outlineLevel="0" collapsed="false">
      <c r="A1520" s="1"/>
      <c r="B1520" s="1"/>
      <c r="C1520" s="1"/>
    </row>
    <row r="1521" customFormat="false" ht="13.8" hidden="false" customHeight="false" outlineLevel="0" collapsed="false">
      <c r="A1521" s="1"/>
      <c r="B1521" s="1"/>
      <c r="C1521" s="1"/>
    </row>
    <row r="1522" customFormat="false" ht="13.8" hidden="false" customHeight="false" outlineLevel="0" collapsed="false">
      <c r="A1522" s="1"/>
      <c r="B1522" s="1"/>
      <c r="C1522" s="1"/>
    </row>
    <row r="1523" customFormat="false" ht="13.8" hidden="false" customHeight="false" outlineLevel="0" collapsed="false">
      <c r="A1523" s="1"/>
      <c r="B1523" s="1"/>
      <c r="C1523" s="1"/>
    </row>
    <row r="1524" customFormat="false" ht="13.8" hidden="false" customHeight="false" outlineLevel="0" collapsed="false">
      <c r="A1524" s="1"/>
      <c r="B1524" s="1"/>
      <c r="C1524" s="1"/>
    </row>
    <row r="1525" customFormat="false" ht="13.8" hidden="false" customHeight="false" outlineLevel="0" collapsed="false">
      <c r="A1525" s="1"/>
      <c r="B1525" s="1"/>
      <c r="C1525" s="1"/>
    </row>
    <row r="1526" customFormat="false" ht="13.8" hidden="false" customHeight="false" outlineLevel="0" collapsed="false">
      <c r="A1526" s="1"/>
      <c r="B1526" s="1"/>
      <c r="C1526" s="1"/>
    </row>
    <row r="1527" customFormat="false" ht="13.8" hidden="false" customHeight="false" outlineLevel="0" collapsed="false">
      <c r="A1527" s="1"/>
      <c r="B1527" s="1"/>
      <c r="C1527" s="1"/>
    </row>
    <row r="1528" customFormat="false" ht="13.8" hidden="false" customHeight="false" outlineLevel="0" collapsed="false">
      <c r="A1528" s="1"/>
      <c r="B1528" s="1"/>
      <c r="C1528" s="1"/>
    </row>
    <row r="1529" customFormat="false" ht="13.8" hidden="false" customHeight="false" outlineLevel="0" collapsed="false">
      <c r="A1529" s="1"/>
      <c r="B1529" s="1"/>
      <c r="C1529" s="1"/>
    </row>
    <row r="1530" customFormat="false" ht="13.8" hidden="false" customHeight="false" outlineLevel="0" collapsed="false">
      <c r="A1530" s="1"/>
      <c r="B1530" s="1"/>
      <c r="C1530" s="1"/>
    </row>
    <row r="1531" customFormat="false" ht="13.8" hidden="false" customHeight="false" outlineLevel="0" collapsed="false">
      <c r="A1531" s="1"/>
      <c r="B1531" s="1"/>
      <c r="C1531" s="1"/>
    </row>
    <row r="1532" customFormat="false" ht="13.8" hidden="false" customHeight="false" outlineLevel="0" collapsed="false">
      <c r="A1532" s="1"/>
      <c r="B1532" s="1"/>
      <c r="C1532" s="1"/>
    </row>
    <row r="1533" customFormat="false" ht="13.8" hidden="false" customHeight="false" outlineLevel="0" collapsed="false">
      <c r="A1533" s="1"/>
      <c r="B1533" s="1"/>
      <c r="C1533" s="1"/>
    </row>
    <row r="1534" customFormat="false" ht="13.8" hidden="false" customHeight="false" outlineLevel="0" collapsed="false">
      <c r="A1534" s="1"/>
      <c r="B1534" s="1"/>
      <c r="C1534" s="1"/>
    </row>
    <row r="1535" customFormat="false" ht="13.8" hidden="false" customHeight="false" outlineLevel="0" collapsed="false">
      <c r="A1535" s="1"/>
      <c r="B1535" s="1"/>
      <c r="C1535" s="1"/>
    </row>
    <row r="1536" customFormat="false" ht="13.8" hidden="false" customHeight="false" outlineLevel="0" collapsed="false">
      <c r="A1536" s="1"/>
      <c r="B1536" s="1"/>
      <c r="C1536" s="1"/>
    </row>
    <row r="1537" customFormat="false" ht="13.8" hidden="false" customHeight="false" outlineLevel="0" collapsed="false">
      <c r="A1537" s="1"/>
      <c r="B1537" s="1"/>
      <c r="C1537" s="1"/>
    </row>
    <row r="1538" customFormat="false" ht="13.8" hidden="false" customHeight="false" outlineLevel="0" collapsed="false">
      <c r="A1538" s="1"/>
      <c r="B1538" s="1"/>
      <c r="C1538" s="1"/>
    </row>
    <row r="1539" customFormat="false" ht="13.8" hidden="false" customHeight="false" outlineLevel="0" collapsed="false">
      <c r="A1539" s="1"/>
      <c r="B1539" s="1"/>
      <c r="C1539" s="1"/>
    </row>
    <row r="1540" customFormat="false" ht="13.8" hidden="false" customHeight="false" outlineLevel="0" collapsed="false">
      <c r="A1540" s="1"/>
      <c r="B1540" s="1"/>
      <c r="C1540" s="1"/>
    </row>
    <row r="1541" customFormat="false" ht="13.8" hidden="false" customHeight="false" outlineLevel="0" collapsed="false">
      <c r="A1541" s="1"/>
      <c r="B1541" s="1"/>
      <c r="C1541" s="1"/>
    </row>
    <row r="1542" customFormat="false" ht="13.8" hidden="false" customHeight="false" outlineLevel="0" collapsed="false">
      <c r="A1542" s="1"/>
      <c r="B1542" s="1"/>
      <c r="C1542" s="1"/>
    </row>
    <row r="1543" customFormat="false" ht="13.8" hidden="false" customHeight="false" outlineLevel="0" collapsed="false">
      <c r="A1543" s="1"/>
      <c r="B1543" s="1"/>
      <c r="C1543" s="1"/>
    </row>
    <row r="1544" customFormat="false" ht="13.8" hidden="false" customHeight="false" outlineLevel="0" collapsed="false">
      <c r="A1544" s="1"/>
      <c r="B1544" s="1"/>
      <c r="C1544" s="1"/>
    </row>
    <row r="1545" customFormat="false" ht="13.8" hidden="false" customHeight="false" outlineLevel="0" collapsed="false">
      <c r="A1545" s="1"/>
      <c r="B1545" s="1"/>
      <c r="C1545" s="1"/>
    </row>
    <row r="1546" customFormat="false" ht="13.8" hidden="false" customHeight="false" outlineLevel="0" collapsed="false">
      <c r="A1546" s="1"/>
      <c r="B1546" s="1"/>
      <c r="C1546" s="1"/>
    </row>
    <row r="1547" customFormat="false" ht="13.8" hidden="false" customHeight="false" outlineLevel="0" collapsed="false">
      <c r="A1547" s="1"/>
      <c r="B1547" s="1"/>
      <c r="C1547" s="1"/>
    </row>
    <row r="1548" customFormat="false" ht="13.8" hidden="false" customHeight="false" outlineLevel="0" collapsed="false">
      <c r="A1548" s="1"/>
      <c r="B1548" s="1"/>
      <c r="C1548" s="1"/>
    </row>
    <row r="1549" customFormat="false" ht="13.8" hidden="false" customHeight="false" outlineLevel="0" collapsed="false">
      <c r="A1549" s="1"/>
      <c r="B1549" s="1"/>
      <c r="C1549" s="1"/>
    </row>
    <row r="1550" customFormat="false" ht="13.8" hidden="false" customHeight="false" outlineLevel="0" collapsed="false">
      <c r="A1550" s="1"/>
      <c r="B1550" s="1"/>
      <c r="C1550" s="1"/>
    </row>
    <row r="1551" customFormat="false" ht="13.8" hidden="false" customHeight="false" outlineLevel="0" collapsed="false">
      <c r="A1551" s="1"/>
      <c r="B1551" s="1"/>
      <c r="C1551" s="1"/>
    </row>
    <row r="1552" customFormat="false" ht="13.8" hidden="false" customHeight="false" outlineLevel="0" collapsed="false">
      <c r="A1552" s="1"/>
      <c r="B1552" s="1"/>
      <c r="C1552" s="1"/>
    </row>
    <row r="1553" customFormat="false" ht="13.8" hidden="false" customHeight="false" outlineLevel="0" collapsed="false">
      <c r="A1553" s="1"/>
      <c r="B1553" s="1"/>
      <c r="C1553" s="1"/>
    </row>
    <row r="1554" customFormat="false" ht="13.8" hidden="false" customHeight="false" outlineLevel="0" collapsed="false">
      <c r="A1554" s="1"/>
      <c r="B1554" s="1"/>
      <c r="C1554" s="1"/>
    </row>
    <row r="1555" customFormat="false" ht="13.8" hidden="false" customHeight="false" outlineLevel="0" collapsed="false">
      <c r="A1555" s="1"/>
      <c r="B1555" s="1"/>
      <c r="C1555" s="1"/>
    </row>
    <row r="1556" customFormat="false" ht="13.8" hidden="false" customHeight="false" outlineLevel="0" collapsed="false">
      <c r="A1556" s="1"/>
      <c r="B1556" s="1"/>
      <c r="C1556" s="1"/>
    </row>
    <row r="1557" customFormat="false" ht="13.8" hidden="false" customHeight="false" outlineLevel="0" collapsed="false">
      <c r="A1557" s="1"/>
      <c r="B1557" s="1"/>
      <c r="C1557" s="1"/>
    </row>
    <row r="1558" customFormat="false" ht="13.8" hidden="false" customHeight="false" outlineLevel="0" collapsed="false">
      <c r="A1558" s="1"/>
      <c r="B1558" s="1"/>
      <c r="C1558" s="1"/>
    </row>
    <row r="1559" customFormat="false" ht="13.8" hidden="false" customHeight="false" outlineLevel="0" collapsed="false">
      <c r="A1559" s="1"/>
      <c r="B1559" s="1"/>
      <c r="C1559" s="1"/>
    </row>
    <row r="1560" customFormat="false" ht="13.8" hidden="false" customHeight="false" outlineLevel="0" collapsed="false">
      <c r="A1560" s="1"/>
      <c r="B1560" s="1"/>
      <c r="C1560" s="1"/>
    </row>
    <row r="1561" customFormat="false" ht="13.8" hidden="false" customHeight="false" outlineLevel="0" collapsed="false">
      <c r="A1561" s="1"/>
      <c r="B1561" s="1"/>
      <c r="C1561" s="1"/>
    </row>
    <row r="1562" customFormat="false" ht="13.8" hidden="false" customHeight="false" outlineLevel="0" collapsed="false">
      <c r="A1562" s="1"/>
      <c r="B1562" s="1"/>
      <c r="C1562" s="1"/>
    </row>
    <row r="1563" customFormat="false" ht="13.8" hidden="false" customHeight="false" outlineLevel="0" collapsed="false">
      <c r="A1563" s="1"/>
      <c r="B1563" s="1"/>
      <c r="C1563" s="1"/>
    </row>
    <row r="1564" customFormat="false" ht="13.8" hidden="false" customHeight="false" outlineLevel="0" collapsed="false">
      <c r="A1564" s="1"/>
      <c r="B1564" s="1"/>
      <c r="C1564" s="1"/>
    </row>
    <row r="1565" customFormat="false" ht="13.8" hidden="false" customHeight="false" outlineLevel="0" collapsed="false">
      <c r="A1565" s="1"/>
      <c r="B1565" s="1"/>
      <c r="C1565" s="1"/>
    </row>
    <row r="1566" customFormat="false" ht="13.8" hidden="false" customHeight="false" outlineLevel="0" collapsed="false">
      <c r="A1566" s="1"/>
      <c r="B1566" s="1"/>
      <c r="C1566" s="1"/>
    </row>
    <row r="1567" customFormat="false" ht="13.8" hidden="false" customHeight="false" outlineLevel="0" collapsed="false">
      <c r="A1567" s="1"/>
      <c r="B1567" s="1"/>
      <c r="C1567" s="1"/>
    </row>
    <row r="1568" customFormat="false" ht="13.8" hidden="false" customHeight="false" outlineLevel="0" collapsed="false">
      <c r="A1568" s="1"/>
      <c r="B1568" s="1"/>
      <c r="C1568" s="1"/>
    </row>
    <row r="1569" customFormat="false" ht="13.8" hidden="false" customHeight="false" outlineLevel="0" collapsed="false">
      <c r="A1569" s="1"/>
      <c r="B1569" s="1"/>
      <c r="C1569" s="1"/>
    </row>
    <row r="1570" customFormat="false" ht="13.8" hidden="false" customHeight="false" outlineLevel="0" collapsed="false">
      <c r="A1570" s="1"/>
      <c r="B1570" s="1"/>
      <c r="C1570" s="1"/>
    </row>
    <row r="1571" customFormat="false" ht="13.8" hidden="false" customHeight="false" outlineLevel="0" collapsed="false">
      <c r="A1571" s="1"/>
      <c r="B1571" s="1"/>
      <c r="C1571" s="1"/>
    </row>
    <row r="1572" customFormat="false" ht="13.8" hidden="false" customHeight="false" outlineLevel="0" collapsed="false">
      <c r="A1572" s="1"/>
      <c r="B1572" s="1"/>
      <c r="C1572" s="1"/>
    </row>
    <row r="1573" customFormat="false" ht="13.8" hidden="false" customHeight="false" outlineLevel="0" collapsed="false">
      <c r="A1573" s="1"/>
      <c r="B1573" s="1"/>
      <c r="C1573" s="1"/>
    </row>
    <row r="1574" customFormat="false" ht="13.8" hidden="false" customHeight="false" outlineLevel="0" collapsed="false">
      <c r="A1574" s="1"/>
      <c r="B1574" s="1"/>
      <c r="C1574" s="1"/>
    </row>
    <row r="1575" customFormat="false" ht="13.8" hidden="false" customHeight="false" outlineLevel="0" collapsed="false">
      <c r="A1575" s="1"/>
      <c r="B1575" s="1"/>
      <c r="C1575" s="1"/>
    </row>
    <row r="1576" customFormat="false" ht="13.8" hidden="false" customHeight="false" outlineLevel="0" collapsed="false">
      <c r="A1576" s="1"/>
      <c r="B1576" s="1"/>
      <c r="C1576" s="1"/>
    </row>
    <row r="1577" customFormat="false" ht="13.8" hidden="false" customHeight="false" outlineLevel="0" collapsed="false">
      <c r="A1577" s="1"/>
      <c r="B1577" s="1"/>
      <c r="C1577" s="1"/>
    </row>
    <row r="1578" customFormat="false" ht="13.8" hidden="false" customHeight="false" outlineLevel="0" collapsed="false">
      <c r="A1578" s="1"/>
      <c r="B1578" s="1"/>
      <c r="C1578" s="1"/>
    </row>
    <row r="1579" customFormat="false" ht="13.8" hidden="false" customHeight="false" outlineLevel="0" collapsed="false">
      <c r="A1579" s="1"/>
      <c r="B1579" s="1"/>
      <c r="C1579" s="1"/>
    </row>
    <row r="1580" customFormat="false" ht="13.8" hidden="false" customHeight="false" outlineLevel="0" collapsed="false">
      <c r="A1580" s="1"/>
      <c r="B1580" s="1"/>
      <c r="C1580" s="1"/>
    </row>
    <row r="1581" customFormat="false" ht="13.8" hidden="false" customHeight="false" outlineLevel="0" collapsed="false">
      <c r="A1581" s="1"/>
      <c r="B1581" s="1"/>
      <c r="C1581" s="1"/>
    </row>
    <row r="1582" customFormat="false" ht="13.8" hidden="false" customHeight="false" outlineLevel="0" collapsed="false">
      <c r="A1582" s="1"/>
      <c r="B1582" s="1"/>
      <c r="C1582" s="1"/>
    </row>
    <row r="1583" customFormat="false" ht="13.8" hidden="false" customHeight="false" outlineLevel="0" collapsed="false">
      <c r="A1583" s="1"/>
      <c r="B1583" s="1"/>
      <c r="C1583" s="1"/>
    </row>
    <row r="1584" customFormat="false" ht="13.8" hidden="false" customHeight="false" outlineLevel="0" collapsed="false">
      <c r="A1584" s="1"/>
      <c r="B1584" s="1"/>
      <c r="C1584" s="1"/>
    </row>
    <row r="1585" customFormat="false" ht="13.8" hidden="false" customHeight="false" outlineLevel="0" collapsed="false">
      <c r="A1585" s="1"/>
      <c r="B1585" s="1"/>
      <c r="C1585" s="1"/>
    </row>
    <row r="1586" customFormat="false" ht="13.8" hidden="false" customHeight="false" outlineLevel="0" collapsed="false">
      <c r="A1586" s="1"/>
      <c r="B1586" s="1"/>
      <c r="C1586" s="1"/>
    </row>
    <row r="1587" customFormat="false" ht="13.8" hidden="false" customHeight="false" outlineLevel="0" collapsed="false">
      <c r="A1587" s="1"/>
      <c r="B1587" s="1"/>
      <c r="C1587" s="1"/>
    </row>
    <row r="1588" customFormat="false" ht="13.8" hidden="false" customHeight="false" outlineLevel="0" collapsed="false">
      <c r="A1588" s="1"/>
      <c r="B1588" s="1"/>
      <c r="C1588" s="1"/>
    </row>
    <row r="1589" customFormat="false" ht="13.8" hidden="false" customHeight="false" outlineLevel="0" collapsed="false">
      <c r="A1589" s="1"/>
      <c r="B1589" s="1"/>
      <c r="C1589" s="1"/>
    </row>
    <row r="1590" customFormat="false" ht="13.8" hidden="false" customHeight="false" outlineLevel="0" collapsed="false">
      <c r="A1590" s="1"/>
      <c r="B1590" s="1"/>
      <c r="C1590" s="1"/>
    </row>
    <row r="1591" customFormat="false" ht="13.8" hidden="false" customHeight="false" outlineLevel="0" collapsed="false">
      <c r="A1591" s="1"/>
      <c r="B1591" s="1"/>
      <c r="C1591" s="1"/>
    </row>
    <row r="1592" customFormat="false" ht="13.8" hidden="false" customHeight="false" outlineLevel="0" collapsed="false">
      <c r="A1592" s="1"/>
      <c r="B1592" s="1"/>
      <c r="C1592" s="1"/>
    </row>
    <row r="1593" customFormat="false" ht="13.8" hidden="false" customHeight="false" outlineLevel="0" collapsed="false">
      <c r="A1593" s="1"/>
      <c r="B1593" s="1"/>
      <c r="C1593" s="1"/>
    </row>
    <row r="1594" customFormat="false" ht="13.8" hidden="false" customHeight="false" outlineLevel="0" collapsed="false">
      <c r="A1594" s="1"/>
      <c r="B1594" s="1"/>
      <c r="C1594" s="1"/>
    </row>
    <row r="1595" customFormat="false" ht="13.8" hidden="false" customHeight="false" outlineLevel="0" collapsed="false">
      <c r="A1595" s="1"/>
      <c r="B1595" s="1"/>
      <c r="C1595" s="1"/>
    </row>
    <row r="1596" customFormat="false" ht="13.8" hidden="false" customHeight="false" outlineLevel="0" collapsed="false">
      <c r="A1596" s="1"/>
      <c r="B1596" s="1"/>
      <c r="C1596" s="1"/>
    </row>
    <row r="1597" customFormat="false" ht="13.8" hidden="false" customHeight="false" outlineLevel="0" collapsed="false">
      <c r="A1597" s="1"/>
      <c r="B1597" s="1"/>
      <c r="C1597" s="1"/>
    </row>
    <row r="1598" customFormat="false" ht="13.8" hidden="false" customHeight="false" outlineLevel="0" collapsed="false">
      <c r="A1598" s="1"/>
      <c r="B1598" s="1"/>
      <c r="C1598" s="1"/>
    </row>
    <row r="1599" customFormat="false" ht="13.8" hidden="false" customHeight="false" outlineLevel="0" collapsed="false">
      <c r="A1599" s="1"/>
      <c r="B1599" s="1"/>
      <c r="C1599" s="1"/>
    </row>
    <row r="1600" customFormat="false" ht="13.8" hidden="false" customHeight="false" outlineLevel="0" collapsed="false">
      <c r="A1600" s="1"/>
      <c r="B1600" s="1"/>
      <c r="C1600" s="1"/>
    </row>
    <row r="1601" customFormat="false" ht="13.8" hidden="false" customHeight="false" outlineLevel="0" collapsed="false">
      <c r="A1601" s="1"/>
      <c r="B1601" s="1"/>
      <c r="C1601" s="1"/>
    </row>
    <row r="1602" customFormat="false" ht="13.8" hidden="false" customHeight="false" outlineLevel="0" collapsed="false">
      <c r="A1602" s="1"/>
      <c r="B1602" s="1"/>
      <c r="C1602" s="1"/>
    </row>
    <row r="1603" customFormat="false" ht="13.8" hidden="false" customHeight="false" outlineLevel="0" collapsed="false">
      <c r="A1603" s="1"/>
      <c r="B1603" s="1"/>
      <c r="C1603" s="1"/>
    </row>
    <row r="1604" customFormat="false" ht="13.8" hidden="false" customHeight="false" outlineLevel="0" collapsed="false">
      <c r="A1604" s="1"/>
      <c r="B1604" s="1"/>
      <c r="C1604" s="1"/>
    </row>
    <row r="1605" customFormat="false" ht="13.8" hidden="false" customHeight="false" outlineLevel="0" collapsed="false">
      <c r="A1605" s="1"/>
      <c r="B1605" s="1"/>
      <c r="C1605" s="1"/>
    </row>
    <row r="1606" customFormat="false" ht="13.8" hidden="false" customHeight="false" outlineLevel="0" collapsed="false">
      <c r="A1606" s="1"/>
      <c r="B1606" s="1"/>
      <c r="C1606" s="1"/>
    </row>
    <row r="1607" customFormat="false" ht="13.8" hidden="false" customHeight="false" outlineLevel="0" collapsed="false">
      <c r="A1607" s="1"/>
      <c r="B1607" s="1"/>
      <c r="C1607" s="1"/>
    </row>
    <row r="1608" customFormat="false" ht="13.8" hidden="false" customHeight="false" outlineLevel="0" collapsed="false">
      <c r="A1608" s="1"/>
      <c r="B1608" s="1"/>
      <c r="C1608" s="1"/>
    </row>
    <row r="1609" customFormat="false" ht="13.8" hidden="false" customHeight="false" outlineLevel="0" collapsed="false">
      <c r="A1609" s="1"/>
      <c r="B1609" s="1"/>
      <c r="C1609" s="1"/>
    </row>
    <row r="1610" customFormat="false" ht="13.8" hidden="false" customHeight="false" outlineLevel="0" collapsed="false">
      <c r="A1610" s="1"/>
      <c r="B1610" s="1"/>
      <c r="C1610" s="1"/>
    </row>
    <row r="1611" customFormat="false" ht="13.8" hidden="false" customHeight="false" outlineLevel="0" collapsed="false">
      <c r="A1611" s="1"/>
      <c r="B1611" s="1"/>
      <c r="C1611" s="1"/>
    </row>
    <row r="1612" customFormat="false" ht="13.8" hidden="false" customHeight="false" outlineLevel="0" collapsed="false">
      <c r="A1612" s="1"/>
      <c r="B1612" s="1"/>
      <c r="C1612" s="1"/>
    </row>
    <row r="1613" customFormat="false" ht="13.8" hidden="false" customHeight="false" outlineLevel="0" collapsed="false">
      <c r="A1613" s="1"/>
      <c r="B1613" s="1"/>
      <c r="C1613" s="1"/>
    </row>
    <row r="1614" customFormat="false" ht="13.8" hidden="false" customHeight="false" outlineLevel="0" collapsed="false">
      <c r="A1614" s="1"/>
      <c r="B1614" s="1"/>
      <c r="C1614" s="1"/>
    </row>
    <row r="1615" customFormat="false" ht="13.8" hidden="false" customHeight="false" outlineLevel="0" collapsed="false">
      <c r="A1615" s="1"/>
      <c r="B1615" s="1"/>
      <c r="C1615" s="1"/>
    </row>
    <row r="1616" customFormat="false" ht="13.8" hidden="false" customHeight="false" outlineLevel="0" collapsed="false">
      <c r="A1616" s="1"/>
      <c r="B1616" s="1"/>
      <c r="C1616" s="1"/>
    </row>
    <row r="1617" customFormat="false" ht="13.8" hidden="false" customHeight="false" outlineLevel="0" collapsed="false">
      <c r="A1617" s="1"/>
      <c r="B1617" s="1"/>
      <c r="C1617" s="1"/>
    </row>
    <row r="1618" customFormat="false" ht="13.8" hidden="false" customHeight="false" outlineLevel="0" collapsed="false">
      <c r="A1618" s="1"/>
      <c r="B1618" s="1"/>
      <c r="C1618" s="1"/>
    </row>
    <row r="1619" customFormat="false" ht="13.8" hidden="false" customHeight="false" outlineLevel="0" collapsed="false">
      <c r="A1619" s="1"/>
      <c r="B1619" s="1"/>
      <c r="C1619" s="1"/>
    </row>
    <row r="1620" customFormat="false" ht="13.8" hidden="false" customHeight="false" outlineLevel="0" collapsed="false">
      <c r="A1620" s="1"/>
      <c r="B1620" s="1"/>
      <c r="C1620" s="1"/>
    </row>
    <row r="1621" customFormat="false" ht="13.8" hidden="false" customHeight="false" outlineLevel="0" collapsed="false">
      <c r="A1621" s="1"/>
      <c r="B1621" s="1"/>
      <c r="C1621" s="1"/>
    </row>
    <row r="1622" customFormat="false" ht="13.8" hidden="false" customHeight="false" outlineLevel="0" collapsed="false">
      <c r="A1622" s="1"/>
      <c r="B1622" s="1"/>
      <c r="C1622" s="1"/>
    </row>
    <row r="1623" customFormat="false" ht="13.8" hidden="false" customHeight="false" outlineLevel="0" collapsed="false">
      <c r="A1623" s="1"/>
      <c r="B1623" s="1"/>
      <c r="C1623" s="1"/>
    </row>
    <row r="1624" customFormat="false" ht="13.8" hidden="false" customHeight="false" outlineLevel="0" collapsed="false">
      <c r="A1624" s="1"/>
      <c r="B1624" s="1"/>
      <c r="C1624" s="1"/>
    </row>
    <row r="1625" customFormat="false" ht="13.8" hidden="false" customHeight="false" outlineLevel="0" collapsed="false">
      <c r="A1625" s="1"/>
      <c r="B1625" s="1"/>
      <c r="C1625" s="1"/>
    </row>
    <row r="1626" customFormat="false" ht="13.8" hidden="false" customHeight="false" outlineLevel="0" collapsed="false">
      <c r="A1626" s="1"/>
      <c r="B1626" s="1"/>
      <c r="C1626" s="1"/>
    </row>
    <row r="1627" customFormat="false" ht="13.8" hidden="false" customHeight="false" outlineLevel="0" collapsed="false">
      <c r="A1627" s="1"/>
      <c r="B1627" s="1"/>
      <c r="C1627" s="1"/>
    </row>
    <row r="1628" customFormat="false" ht="13.8" hidden="false" customHeight="false" outlineLevel="0" collapsed="false">
      <c r="A1628" s="1"/>
      <c r="B1628" s="1"/>
      <c r="C1628" s="1"/>
    </row>
    <row r="1629" customFormat="false" ht="13.8" hidden="false" customHeight="false" outlineLevel="0" collapsed="false">
      <c r="A1629" s="1"/>
      <c r="B1629" s="1"/>
      <c r="C1629" s="1"/>
    </row>
    <row r="1630" customFormat="false" ht="13.8" hidden="false" customHeight="false" outlineLevel="0" collapsed="false">
      <c r="A1630" s="1"/>
      <c r="B1630" s="1"/>
      <c r="C1630" s="1"/>
    </row>
    <row r="1631" customFormat="false" ht="13.8" hidden="false" customHeight="false" outlineLevel="0" collapsed="false">
      <c r="A1631" s="1"/>
      <c r="B1631" s="1"/>
      <c r="C1631" s="1"/>
    </row>
    <row r="1632" customFormat="false" ht="13.8" hidden="false" customHeight="false" outlineLevel="0" collapsed="false">
      <c r="A1632" s="1"/>
      <c r="B1632" s="1"/>
      <c r="C1632" s="1"/>
    </row>
    <row r="1633" customFormat="false" ht="13.8" hidden="false" customHeight="false" outlineLevel="0" collapsed="false">
      <c r="A1633" s="1"/>
      <c r="B1633" s="1"/>
      <c r="C1633" s="1"/>
    </row>
    <row r="1634" customFormat="false" ht="13.8" hidden="false" customHeight="false" outlineLevel="0" collapsed="false">
      <c r="A1634" s="1"/>
      <c r="B1634" s="1"/>
      <c r="C1634" s="1"/>
    </row>
    <row r="1635" customFormat="false" ht="13.8" hidden="false" customHeight="false" outlineLevel="0" collapsed="false">
      <c r="A1635" s="1"/>
      <c r="B1635" s="1"/>
      <c r="C1635" s="1"/>
    </row>
    <row r="1636" customFormat="false" ht="13.8" hidden="false" customHeight="false" outlineLevel="0" collapsed="false">
      <c r="A1636" s="1"/>
      <c r="B1636" s="1"/>
      <c r="C1636" s="1"/>
    </row>
    <row r="1637" customFormat="false" ht="13.8" hidden="false" customHeight="false" outlineLevel="0" collapsed="false">
      <c r="A1637" s="1"/>
      <c r="B1637" s="1"/>
      <c r="C1637" s="1"/>
    </row>
    <row r="1638" customFormat="false" ht="13.8" hidden="false" customHeight="false" outlineLevel="0" collapsed="false">
      <c r="A1638" s="1"/>
      <c r="B1638" s="1"/>
      <c r="C1638" s="1"/>
    </row>
    <row r="1639" customFormat="false" ht="13.8" hidden="false" customHeight="false" outlineLevel="0" collapsed="false">
      <c r="A1639" s="1"/>
      <c r="B1639" s="1"/>
      <c r="C1639" s="1"/>
    </row>
    <row r="1640" customFormat="false" ht="13.8" hidden="false" customHeight="false" outlineLevel="0" collapsed="false">
      <c r="A1640" s="1"/>
      <c r="B1640" s="1"/>
      <c r="C1640" s="1"/>
    </row>
    <row r="1641" customFormat="false" ht="13.8" hidden="false" customHeight="false" outlineLevel="0" collapsed="false">
      <c r="A1641" s="1"/>
      <c r="B1641" s="1"/>
      <c r="C1641" s="1"/>
    </row>
    <row r="1642" customFormat="false" ht="13.8" hidden="false" customHeight="false" outlineLevel="0" collapsed="false">
      <c r="A1642" s="1"/>
      <c r="B1642" s="1"/>
      <c r="C1642" s="1"/>
    </row>
    <row r="1643" customFormat="false" ht="13.8" hidden="false" customHeight="false" outlineLevel="0" collapsed="false">
      <c r="A1643" s="1"/>
      <c r="B1643" s="1"/>
      <c r="C1643" s="1"/>
    </row>
    <row r="1644" customFormat="false" ht="13.8" hidden="false" customHeight="false" outlineLevel="0" collapsed="false">
      <c r="A1644" s="1"/>
      <c r="B1644" s="1"/>
      <c r="C1644" s="1"/>
    </row>
    <row r="1645" customFormat="false" ht="13.8" hidden="false" customHeight="false" outlineLevel="0" collapsed="false">
      <c r="A1645" s="1"/>
      <c r="B1645" s="1"/>
      <c r="C1645" s="1"/>
    </row>
    <row r="1646" customFormat="false" ht="13.8" hidden="false" customHeight="false" outlineLevel="0" collapsed="false">
      <c r="A1646" s="1"/>
      <c r="B1646" s="1"/>
      <c r="C1646" s="1"/>
    </row>
    <row r="1647" customFormat="false" ht="13.8" hidden="false" customHeight="false" outlineLevel="0" collapsed="false">
      <c r="A1647" s="1"/>
      <c r="B1647" s="1"/>
      <c r="C1647" s="1"/>
    </row>
    <row r="1648" customFormat="false" ht="13.8" hidden="false" customHeight="false" outlineLevel="0" collapsed="false">
      <c r="A1648" s="1"/>
      <c r="B1648" s="1"/>
      <c r="C1648" s="1"/>
    </row>
    <row r="1649" customFormat="false" ht="13.8" hidden="false" customHeight="false" outlineLevel="0" collapsed="false">
      <c r="A1649" s="1"/>
      <c r="B1649" s="1"/>
      <c r="C1649" s="1"/>
    </row>
    <row r="1650" customFormat="false" ht="13.8" hidden="false" customHeight="false" outlineLevel="0" collapsed="false">
      <c r="A1650" s="1"/>
      <c r="B1650" s="1"/>
      <c r="C1650" s="1"/>
    </row>
    <row r="1651" customFormat="false" ht="13.8" hidden="false" customHeight="false" outlineLevel="0" collapsed="false">
      <c r="A1651" s="1"/>
      <c r="B1651" s="1"/>
      <c r="C1651" s="1"/>
    </row>
    <row r="1652" customFormat="false" ht="13.8" hidden="false" customHeight="false" outlineLevel="0" collapsed="false">
      <c r="A1652" s="1"/>
      <c r="B1652" s="1"/>
      <c r="C1652" s="1"/>
    </row>
    <row r="1653" customFormat="false" ht="13.8" hidden="false" customHeight="false" outlineLevel="0" collapsed="false">
      <c r="A1653" s="1"/>
      <c r="B1653" s="1"/>
      <c r="C1653" s="1"/>
    </row>
    <row r="1654" customFormat="false" ht="13.8" hidden="false" customHeight="false" outlineLevel="0" collapsed="false">
      <c r="A1654" s="1"/>
      <c r="B1654" s="1"/>
      <c r="C1654" s="1"/>
    </row>
    <row r="1655" customFormat="false" ht="13.8" hidden="false" customHeight="false" outlineLevel="0" collapsed="false">
      <c r="A1655" s="1"/>
      <c r="B1655" s="1"/>
      <c r="C1655" s="1"/>
    </row>
    <row r="1656" customFormat="false" ht="13.8" hidden="false" customHeight="false" outlineLevel="0" collapsed="false">
      <c r="A1656" s="1"/>
      <c r="B1656" s="1"/>
      <c r="C1656" s="1"/>
    </row>
    <row r="1657" customFormat="false" ht="13.8" hidden="false" customHeight="false" outlineLevel="0" collapsed="false">
      <c r="A1657" s="1"/>
      <c r="B1657" s="1"/>
      <c r="C1657" s="1"/>
    </row>
    <row r="1658" customFormat="false" ht="13.8" hidden="false" customHeight="false" outlineLevel="0" collapsed="false">
      <c r="A1658" s="1"/>
      <c r="B1658" s="1"/>
      <c r="C1658" s="1"/>
    </row>
    <row r="1659" customFormat="false" ht="13.8" hidden="false" customHeight="false" outlineLevel="0" collapsed="false">
      <c r="A1659" s="1"/>
      <c r="B1659" s="1"/>
      <c r="C1659" s="1"/>
    </row>
    <row r="1660" customFormat="false" ht="13.8" hidden="false" customHeight="false" outlineLevel="0" collapsed="false">
      <c r="A1660" s="1"/>
      <c r="B1660" s="1"/>
      <c r="C1660" s="1"/>
    </row>
    <row r="1661" customFormat="false" ht="13.8" hidden="false" customHeight="false" outlineLevel="0" collapsed="false">
      <c r="A1661" s="1"/>
      <c r="B1661" s="1"/>
      <c r="C1661" s="1"/>
    </row>
    <row r="1662" customFormat="false" ht="13.8" hidden="false" customHeight="false" outlineLevel="0" collapsed="false">
      <c r="A1662" s="1"/>
      <c r="B1662" s="1"/>
      <c r="C1662" s="1"/>
    </row>
    <row r="1663" customFormat="false" ht="13.8" hidden="false" customHeight="false" outlineLevel="0" collapsed="false">
      <c r="A1663" s="1"/>
      <c r="B1663" s="1"/>
      <c r="C1663" s="1"/>
    </row>
    <row r="1664" customFormat="false" ht="13.8" hidden="false" customHeight="false" outlineLevel="0" collapsed="false">
      <c r="A1664" s="1"/>
      <c r="B1664" s="1"/>
      <c r="C1664" s="1"/>
    </row>
    <row r="1665" customFormat="false" ht="13.8" hidden="false" customHeight="false" outlineLevel="0" collapsed="false">
      <c r="A1665" s="1"/>
      <c r="B1665" s="1"/>
      <c r="C1665" s="1"/>
    </row>
    <row r="1666" customFormat="false" ht="13.8" hidden="false" customHeight="false" outlineLevel="0" collapsed="false">
      <c r="A1666" s="1"/>
      <c r="B1666" s="1"/>
      <c r="C1666" s="1"/>
    </row>
    <row r="1667" customFormat="false" ht="13.8" hidden="false" customHeight="false" outlineLevel="0" collapsed="false">
      <c r="A1667" s="1"/>
      <c r="B1667" s="1"/>
      <c r="C1667" s="1"/>
    </row>
    <row r="1668" customFormat="false" ht="13.8" hidden="false" customHeight="false" outlineLevel="0" collapsed="false">
      <c r="A1668" s="1"/>
      <c r="B1668" s="1"/>
      <c r="C1668" s="1"/>
    </row>
    <row r="1669" customFormat="false" ht="13.8" hidden="false" customHeight="false" outlineLevel="0" collapsed="false">
      <c r="A1669" s="1"/>
      <c r="B1669" s="1"/>
      <c r="C1669" s="1"/>
    </row>
    <row r="1670" customFormat="false" ht="13.8" hidden="false" customHeight="false" outlineLevel="0" collapsed="false">
      <c r="A1670" s="1"/>
      <c r="B1670" s="1"/>
      <c r="C1670" s="1"/>
    </row>
    <row r="1671" customFormat="false" ht="13.8" hidden="false" customHeight="false" outlineLevel="0" collapsed="false">
      <c r="A1671" s="1"/>
      <c r="B1671" s="1"/>
      <c r="C1671" s="1"/>
    </row>
    <row r="1672" customFormat="false" ht="13.8" hidden="false" customHeight="false" outlineLevel="0" collapsed="false">
      <c r="A1672" s="1"/>
      <c r="B1672" s="1"/>
      <c r="C1672" s="1"/>
    </row>
    <row r="1673" customFormat="false" ht="13.8" hidden="false" customHeight="false" outlineLevel="0" collapsed="false">
      <c r="A1673" s="1"/>
      <c r="B1673" s="1"/>
      <c r="C1673" s="1"/>
    </row>
    <row r="1674" customFormat="false" ht="13.8" hidden="false" customHeight="false" outlineLevel="0" collapsed="false">
      <c r="A1674" s="1"/>
      <c r="B1674" s="1"/>
      <c r="C1674" s="1"/>
    </row>
    <row r="1675" customFormat="false" ht="13.8" hidden="false" customHeight="false" outlineLevel="0" collapsed="false">
      <c r="A1675" s="1"/>
      <c r="B1675" s="1"/>
      <c r="C1675" s="1"/>
    </row>
    <row r="1676" customFormat="false" ht="13.8" hidden="false" customHeight="false" outlineLevel="0" collapsed="false">
      <c r="A1676" s="1"/>
      <c r="B1676" s="1"/>
      <c r="C1676" s="1"/>
    </row>
    <row r="1677" customFormat="false" ht="13.8" hidden="false" customHeight="false" outlineLevel="0" collapsed="false">
      <c r="A1677" s="1"/>
      <c r="B1677" s="1"/>
      <c r="C1677" s="1"/>
    </row>
    <row r="1678" customFormat="false" ht="13.8" hidden="false" customHeight="false" outlineLevel="0" collapsed="false">
      <c r="A1678" s="1"/>
      <c r="B1678" s="1"/>
      <c r="C1678" s="1"/>
    </row>
    <row r="1679" customFormat="false" ht="13.8" hidden="false" customHeight="false" outlineLevel="0" collapsed="false">
      <c r="A1679" s="1"/>
      <c r="B1679" s="1"/>
      <c r="C1679" s="1"/>
    </row>
    <row r="1680" customFormat="false" ht="13.8" hidden="false" customHeight="false" outlineLevel="0" collapsed="false">
      <c r="A1680" s="1"/>
      <c r="B1680" s="1"/>
      <c r="C1680" s="1"/>
    </row>
    <row r="1681" customFormat="false" ht="13.8" hidden="false" customHeight="false" outlineLevel="0" collapsed="false">
      <c r="A1681" s="1"/>
      <c r="B1681" s="1"/>
      <c r="C1681" s="1"/>
    </row>
    <row r="1682" customFormat="false" ht="13.8" hidden="false" customHeight="false" outlineLevel="0" collapsed="false">
      <c r="A1682" s="1"/>
      <c r="B1682" s="1"/>
      <c r="C1682" s="1"/>
    </row>
    <row r="1683" customFormat="false" ht="13.8" hidden="false" customHeight="false" outlineLevel="0" collapsed="false">
      <c r="A1683" s="1"/>
      <c r="B1683" s="1"/>
      <c r="C1683" s="1"/>
    </row>
    <row r="1684" customFormat="false" ht="13.8" hidden="false" customHeight="false" outlineLevel="0" collapsed="false">
      <c r="A1684" s="1"/>
      <c r="B1684" s="1"/>
      <c r="C1684" s="1"/>
    </row>
    <row r="1685" customFormat="false" ht="13.8" hidden="false" customHeight="false" outlineLevel="0" collapsed="false">
      <c r="A1685" s="1"/>
      <c r="B1685" s="1"/>
      <c r="C1685" s="1"/>
    </row>
    <row r="1686" customFormat="false" ht="13.8" hidden="false" customHeight="false" outlineLevel="0" collapsed="false">
      <c r="A1686" s="1"/>
      <c r="B1686" s="1"/>
      <c r="C1686" s="1"/>
    </row>
    <row r="1687" customFormat="false" ht="13.8" hidden="false" customHeight="false" outlineLevel="0" collapsed="false">
      <c r="A1687" s="1"/>
      <c r="B1687" s="1"/>
      <c r="C1687" s="1"/>
    </row>
    <row r="1688" customFormat="false" ht="13.8" hidden="false" customHeight="false" outlineLevel="0" collapsed="false">
      <c r="A1688" s="1"/>
      <c r="B1688" s="1"/>
      <c r="C1688" s="1"/>
    </row>
    <row r="1689" customFormat="false" ht="13.8" hidden="false" customHeight="false" outlineLevel="0" collapsed="false">
      <c r="A1689" s="1"/>
      <c r="B1689" s="1"/>
      <c r="C1689" s="1"/>
    </row>
    <row r="1690" customFormat="false" ht="13.8" hidden="false" customHeight="false" outlineLevel="0" collapsed="false">
      <c r="A1690" s="1"/>
      <c r="B1690" s="1"/>
      <c r="C1690" s="1"/>
    </row>
    <row r="1691" customFormat="false" ht="13.8" hidden="false" customHeight="false" outlineLevel="0" collapsed="false">
      <c r="A1691" s="1"/>
      <c r="B1691" s="1"/>
      <c r="C1691" s="1"/>
    </row>
    <row r="1692" customFormat="false" ht="13.8" hidden="false" customHeight="false" outlineLevel="0" collapsed="false">
      <c r="A1692" s="1"/>
      <c r="B1692" s="1"/>
      <c r="C1692" s="1"/>
    </row>
    <row r="1693" customFormat="false" ht="13.8" hidden="false" customHeight="false" outlineLevel="0" collapsed="false">
      <c r="A1693" s="1"/>
      <c r="B1693" s="1"/>
      <c r="C1693" s="1"/>
    </row>
    <row r="1694" customFormat="false" ht="13.8" hidden="false" customHeight="false" outlineLevel="0" collapsed="false">
      <c r="A1694" s="1"/>
      <c r="B1694" s="1"/>
      <c r="C1694" s="1"/>
    </row>
    <row r="1695" customFormat="false" ht="13.8" hidden="false" customHeight="false" outlineLevel="0" collapsed="false">
      <c r="A1695" s="1"/>
      <c r="B1695" s="1"/>
      <c r="C1695" s="1"/>
    </row>
    <row r="1696" customFormat="false" ht="13.8" hidden="false" customHeight="false" outlineLevel="0" collapsed="false">
      <c r="A1696" s="1"/>
      <c r="B1696" s="1"/>
      <c r="C1696" s="1"/>
    </row>
    <row r="1697" customFormat="false" ht="13.8" hidden="false" customHeight="false" outlineLevel="0" collapsed="false">
      <c r="A1697" s="1"/>
      <c r="B1697" s="1"/>
      <c r="C1697" s="1"/>
    </row>
    <row r="1698" customFormat="false" ht="13.8" hidden="false" customHeight="false" outlineLevel="0" collapsed="false">
      <c r="A1698" s="1"/>
      <c r="B1698" s="1"/>
      <c r="C1698" s="1"/>
    </row>
    <row r="1699" customFormat="false" ht="13.8" hidden="false" customHeight="false" outlineLevel="0" collapsed="false">
      <c r="A1699" s="1"/>
      <c r="B1699" s="1"/>
      <c r="C1699" s="1"/>
    </row>
    <row r="1700" customFormat="false" ht="13.8" hidden="false" customHeight="false" outlineLevel="0" collapsed="false">
      <c r="A1700" s="1"/>
      <c r="B1700" s="1"/>
      <c r="C1700" s="1"/>
    </row>
    <row r="1701" customFormat="false" ht="13.8" hidden="false" customHeight="false" outlineLevel="0" collapsed="false">
      <c r="A1701" s="1"/>
      <c r="B1701" s="1"/>
      <c r="C1701" s="1"/>
    </row>
    <row r="1702" customFormat="false" ht="13.8" hidden="false" customHeight="false" outlineLevel="0" collapsed="false">
      <c r="A1702" s="1"/>
      <c r="B1702" s="1"/>
      <c r="C1702" s="1"/>
    </row>
    <row r="1703" customFormat="false" ht="13.8" hidden="false" customHeight="false" outlineLevel="0" collapsed="false">
      <c r="A1703" s="1"/>
      <c r="B1703" s="1"/>
      <c r="C1703" s="1"/>
    </row>
    <row r="1704" customFormat="false" ht="13.8" hidden="false" customHeight="false" outlineLevel="0" collapsed="false">
      <c r="A1704" s="1"/>
      <c r="B1704" s="1"/>
      <c r="C1704" s="1"/>
    </row>
    <row r="1705" customFormat="false" ht="13.8" hidden="false" customHeight="false" outlineLevel="0" collapsed="false">
      <c r="A1705" s="1"/>
      <c r="B1705" s="1"/>
      <c r="C1705" s="1"/>
    </row>
    <row r="1706" customFormat="false" ht="13.8" hidden="false" customHeight="false" outlineLevel="0" collapsed="false">
      <c r="A1706" s="1"/>
      <c r="B1706" s="1"/>
      <c r="C1706" s="1"/>
    </row>
    <row r="1707" customFormat="false" ht="13.8" hidden="false" customHeight="false" outlineLevel="0" collapsed="false">
      <c r="A1707" s="1"/>
      <c r="B1707" s="1"/>
      <c r="C1707" s="1"/>
    </row>
    <row r="1708" customFormat="false" ht="13.8" hidden="false" customHeight="false" outlineLevel="0" collapsed="false">
      <c r="A1708" s="1"/>
      <c r="B1708" s="1"/>
      <c r="C1708" s="1"/>
    </row>
    <row r="1709" customFormat="false" ht="13.8" hidden="false" customHeight="false" outlineLevel="0" collapsed="false">
      <c r="A1709" s="1"/>
      <c r="B1709" s="1"/>
      <c r="C1709" s="1"/>
    </row>
    <row r="1710" customFormat="false" ht="13.8" hidden="false" customHeight="false" outlineLevel="0" collapsed="false">
      <c r="A1710" s="1"/>
      <c r="B1710" s="1"/>
      <c r="C1710" s="1"/>
    </row>
    <row r="1711" customFormat="false" ht="13.8" hidden="false" customHeight="false" outlineLevel="0" collapsed="false">
      <c r="A1711" s="1"/>
      <c r="B1711" s="1"/>
      <c r="C1711" s="1"/>
    </row>
    <row r="1712" customFormat="false" ht="13.8" hidden="false" customHeight="false" outlineLevel="0" collapsed="false">
      <c r="A1712" s="1"/>
      <c r="B1712" s="1"/>
      <c r="C1712" s="1"/>
    </row>
    <row r="1713" customFormat="false" ht="13.8" hidden="false" customHeight="false" outlineLevel="0" collapsed="false">
      <c r="A1713" s="1"/>
      <c r="B1713" s="1"/>
      <c r="C1713" s="1"/>
    </row>
    <row r="1714" customFormat="false" ht="13.8" hidden="false" customHeight="false" outlineLevel="0" collapsed="false">
      <c r="A1714" s="1"/>
      <c r="B1714" s="1"/>
      <c r="C1714" s="1"/>
    </row>
    <row r="1715" customFormat="false" ht="13.8" hidden="false" customHeight="false" outlineLevel="0" collapsed="false">
      <c r="A1715" s="1"/>
      <c r="B1715" s="1"/>
      <c r="C1715" s="1"/>
    </row>
    <row r="1716" customFormat="false" ht="13.8" hidden="false" customHeight="false" outlineLevel="0" collapsed="false">
      <c r="A1716" s="1"/>
      <c r="B1716" s="1"/>
      <c r="C1716" s="1"/>
    </row>
    <row r="1717" customFormat="false" ht="13.8" hidden="false" customHeight="false" outlineLevel="0" collapsed="false">
      <c r="A1717" s="1"/>
      <c r="B1717" s="1"/>
      <c r="C1717" s="1"/>
    </row>
    <row r="1718" customFormat="false" ht="13.8" hidden="false" customHeight="false" outlineLevel="0" collapsed="false">
      <c r="A1718" s="1"/>
      <c r="B1718" s="1"/>
      <c r="C1718" s="1"/>
    </row>
    <row r="1719" customFormat="false" ht="13.8" hidden="false" customHeight="false" outlineLevel="0" collapsed="false">
      <c r="A1719" s="1"/>
      <c r="B1719" s="1"/>
      <c r="C1719" s="1"/>
    </row>
    <row r="1720" customFormat="false" ht="13.8" hidden="false" customHeight="false" outlineLevel="0" collapsed="false">
      <c r="A1720" s="1"/>
      <c r="B1720" s="1"/>
      <c r="C1720" s="1"/>
    </row>
    <row r="1721" customFormat="false" ht="13.8" hidden="false" customHeight="false" outlineLevel="0" collapsed="false">
      <c r="A1721" s="1"/>
      <c r="B1721" s="1"/>
      <c r="C1721" s="1"/>
    </row>
    <row r="1722" customFormat="false" ht="13.8" hidden="false" customHeight="false" outlineLevel="0" collapsed="false">
      <c r="A1722" s="1"/>
      <c r="B1722" s="1"/>
      <c r="C1722" s="1"/>
    </row>
    <row r="1723" customFormat="false" ht="13.8" hidden="false" customHeight="false" outlineLevel="0" collapsed="false">
      <c r="A1723" s="1"/>
      <c r="B1723" s="1"/>
      <c r="C1723" s="1"/>
    </row>
    <row r="1724" customFormat="false" ht="13.8" hidden="false" customHeight="false" outlineLevel="0" collapsed="false">
      <c r="A1724" s="1"/>
      <c r="B1724" s="1"/>
      <c r="C1724" s="1"/>
    </row>
    <row r="1725" customFormat="false" ht="13.8" hidden="false" customHeight="false" outlineLevel="0" collapsed="false">
      <c r="A1725" s="1"/>
      <c r="B1725" s="1"/>
      <c r="C1725" s="1"/>
    </row>
    <row r="1726" customFormat="false" ht="13.8" hidden="false" customHeight="false" outlineLevel="0" collapsed="false">
      <c r="A1726" s="1"/>
      <c r="B1726" s="1"/>
      <c r="C1726" s="1"/>
    </row>
    <row r="1727" customFormat="false" ht="13.8" hidden="false" customHeight="false" outlineLevel="0" collapsed="false">
      <c r="A1727" s="1"/>
      <c r="B1727" s="1"/>
      <c r="C1727" s="1"/>
    </row>
    <row r="1728" customFormat="false" ht="13.8" hidden="false" customHeight="false" outlineLevel="0" collapsed="false">
      <c r="A1728" s="1"/>
      <c r="B1728" s="1"/>
      <c r="C1728" s="1"/>
    </row>
    <row r="1729" customFormat="false" ht="13.8" hidden="false" customHeight="false" outlineLevel="0" collapsed="false">
      <c r="A1729" s="1"/>
      <c r="B1729" s="1"/>
      <c r="C1729" s="1"/>
    </row>
    <row r="1730" customFormat="false" ht="13.8" hidden="false" customHeight="false" outlineLevel="0" collapsed="false">
      <c r="A1730" s="1"/>
      <c r="B1730" s="1"/>
      <c r="C1730" s="1"/>
    </row>
    <row r="1731" customFormat="false" ht="13.8" hidden="false" customHeight="false" outlineLevel="0" collapsed="false">
      <c r="A1731" s="1"/>
      <c r="B1731" s="1"/>
      <c r="C1731" s="1"/>
    </row>
    <row r="1732" customFormat="false" ht="13.8" hidden="false" customHeight="false" outlineLevel="0" collapsed="false">
      <c r="A1732" s="1"/>
      <c r="B1732" s="1"/>
      <c r="C1732" s="1"/>
    </row>
    <row r="1733" customFormat="false" ht="13.8" hidden="false" customHeight="false" outlineLevel="0" collapsed="false">
      <c r="A1733" s="1"/>
      <c r="B1733" s="1"/>
      <c r="C1733" s="1"/>
    </row>
    <row r="1734" customFormat="false" ht="13.8" hidden="false" customHeight="false" outlineLevel="0" collapsed="false">
      <c r="A1734" s="1"/>
      <c r="B1734" s="1"/>
      <c r="C1734" s="1"/>
    </row>
    <row r="1735" customFormat="false" ht="13.8" hidden="false" customHeight="false" outlineLevel="0" collapsed="false">
      <c r="A1735" s="1"/>
      <c r="B1735" s="1"/>
      <c r="C1735" s="1"/>
    </row>
    <row r="1736" customFormat="false" ht="13.8" hidden="false" customHeight="false" outlineLevel="0" collapsed="false">
      <c r="A1736" s="1"/>
      <c r="B1736" s="1"/>
      <c r="C1736" s="1"/>
    </row>
    <row r="1737" customFormat="false" ht="13.8" hidden="false" customHeight="false" outlineLevel="0" collapsed="false">
      <c r="A1737" s="1"/>
      <c r="B1737" s="1"/>
      <c r="C1737" s="1"/>
    </row>
    <row r="1738" customFormat="false" ht="13.8" hidden="false" customHeight="false" outlineLevel="0" collapsed="false">
      <c r="A1738" s="1"/>
      <c r="B1738" s="1"/>
      <c r="C1738" s="1"/>
    </row>
    <row r="1739" customFormat="false" ht="13.8" hidden="false" customHeight="false" outlineLevel="0" collapsed="false">
      <c r="A1739" s="1"/>
      <c r="B1739" s="1"/>
      <c r="C1739" s="1"/>
    </row>
    <row r="1740" customFormat="false" ht="13.8" hidden="false" customHeight="false" outlineLevel="0" collapsed="false">
      <c r="A1740" s="1"/>
      <c r="B1740" s="1"/>
      <c r="C1740" s="1"/>
    </row>
    <row r="1741" customFormat="false" ht="13.8" hidden="false" customHeight="false" outlineLevel="0" collapsed="false">
      <c r="A1741" s="1"/>
      <c r="B1741" s="1"/>
      <c r="C1741" s="1"/>
    </row>
    <row r="1742" customFormat="false" ht="13.8" hidden="false" customHeight="false" outlineLevel="0" collapsed="false">
      <c r="A1742" s="1"/>
      <c r="B1742" s="1"/>
      <c r="C1742" s="1"/>
    </row>
    <row r="1743" customFormat="false" ht="13.8" hidden="false" customHeight="false" outlineLevel="0" collapsed="false">
      <c r="A1743" s="1"/>
      <c r="B1743" s="1"/>
      <c r="C1743" s="1"/>
    </row>
    <row r="1744" customFormat="false" ht="13.8" hidden="false" customHeight="false" outlineLevel="0" collapsed="false">
      <c r="A1744" s="1"/>
      <c r="B1744" s="1"/>
      <c r="C1744" s="1"/>
    </row>
    <row r="1745" customFormat="false" ht="13.8" hidden="false" customHeight="false" outlineLevel="0" collapsed="false">
      <c r="A1745" s="1"/>
      <c r="B1745" s="1"/>
      <c r="C1745" s="1"/>
    </row>
    <row r="1746" customFormat="false" ht="13.8" hidden="false" customHeight="false" outlineLevel="0" collapsed="false">
      <c r="A1746" s="1"/>
      <c r="B1746" s="1"/>
      <c r="C1746" s="1"/>
    </row>
    <row r="1747" customFormat="false" ht="13.8" hidden="false" customHeight="false" outlineLevel="0" collapsed="false">
      <c r="A1747" s="1"/>
      <c r="B1747" s="1"/>
      <c r="C1747" s="1"/>
    </row>
    <row r="1748" customFormat="false" ht="13.8" hidden="false" customHeight="false" outlineLevel="0" collapsed="false">
      <c r="A1748" s="1"/>
      <c r="B1748" s="1"/>
      <c r="C1748" s="1"/>
    </row>
    <row r="1749" customFormat="false" ht="13.8" hidden="false" customHeight="false" outlineLevel="0" collapsed="false">
      <c r="A1749" s="1"/>
      <c r="B1749" s="1"/>
      <c r="C1749" s="1"/>
    </row>
    <row r="1750" customFormat="false" ht="13.8" hidden="false" customHeight="false" outlineLevel="0" collapsed="false">
      <c r="A1750" s="1"/>
      <c r="B1750" s="1"/>
      <c r="C1750" s="1"/>
    </row>
    <row r="1751" customFormat="false" ht="13.8" hidden="false" customHeight="false" outlineLevel="0" collapsed="false">
      <c r="A1751" s="1"/>
      <c r="B1751" s="1"/>
      <c r="C1751" s="1"/>
    </row>
    <row r="1752" customFormat="false" ht="13.8" hidden="false" customHeight="false" outlineLevel="0" collapsed="false">
      <c r="A1752" s="1"/>
      <c r="B1752" s="1"/>
      <c r="C1752" s="1"/>
    </row>
    <row r="1753" customFormat="false" ht="13.8" hidden="false" customHeight="false" outlineLevel="0" collapsed="false">
      <c r="A1753" s="1"/>
      <c r="B1753" s="1"/>
      <c r="C1753" s="1"/>
    </row>
    <row r="1754" customFormat="false" ht="13.8" hidden="false" customHeight="false" outlineLevel="0" collapsed="false">
      <c r="A1754" s="1"/>
      <c r="B1754" s="1"/>
      <c r="C1754" s="1"/>
    </row>
    <row r="1755" customFormat="false" ht="13.8" hidden="false" customHeight="false" outlineLevel="0" collapsed="false">
      <c r="A1755" s="1"/>
      <c r="B1755" s="1"/>
      <c r="C1755" s="1"/>
    </row>
    <row r="1756" customFormat="false" ht="13.8" hidden="false" customHeight="false" outlineLevel="0" collapsed="false">
      <c r="A1756" s="1"/>
      <c r="B1756" s="1"/>
      <c r="C1756" s="1"/>
    </row>
    <row r="1757" customFormat="false" ht="13.8" hidden="false" customHeight="false" outlineLevel="0" collapsed="false">
      <c r="A1757" s="1"/>
      <c r="B1757" s="1"/>
      <c r="C1757" s="1"/>
    </row>
    <row r="1758" customFormat="false" ht="13.8" hidden="false" customHeight="false" outlineLevel="0" collapsed="false">
      <c r="A1758" s="1"/>
      <c r="B1758" s="1"/>
      <c r="C1758" s="1"/>
    </row>
    <row r="1759" customFormat="false" ht="13.8" hidden="false" customHeight="false" outlineLevel="0" collapsed="false">
      <c r="A1759" s="1"/>
      <c r="B1759" s="1"/>
      <c r="C1759" s="1"/>
    </row>
    <row r="1760" customFormat="false" ht="13.8" hidden="false" customHeight="false" outlineLevel="0" collapsed="false">
      <c r="A1760" s="1"/>
      <c r="B1760" s="1"/>
      <c r="C1760" s="1"/>
    </row>
    <row r="1761" customFormat="false" ht="13.8" hidden="false" customHeight="false" outlineLevel="0" collapsed="false">
      <c r="A1761" s="1"/>
      <c r="B1761" s="1"/>
      <c r="C1761" s="1"/>
    </row>
    <row r="1762" customFormat="false" ht="13.8" hidden="false" customHeight="false" outlineLevel="0" collapsed="false">
      <c r="A1762" s="1"/>
      <c r="B1762" s="1"/>
      <c r="C1762" s="1"/>
    </row>
    <row r="1763" customFormat="false" ht="13.8" hidden="false" customHeight="false" outlineLevel="0" collapsed="false">
      <c r="A1763" s="1"/>
      <c r="B1763" s="1"/>
      <c r="C1763" s="1"/>
    </row>
    <row r="1764" customFormat="false" ht="13.8" hidden="false" customHeight="false" outlineLevel="0" collapsed="false">
      <c r="A1764" s="1"/>
      <c r="B1764" s="1"/>
      <c r="C1764" s="1"/>
    </row>
    <row r="1765" customFormat="false" ht="13.8" hidden="false" customHeight="false" outlineLevel="0" collapsed="false">
      <c r="A1765" s="1"/>
      <c r="B1765" s="1"/>
      <c r="C1765" s="1"/>
    </row>
    <row r="1766" customFormat="false" ht="13.8" hidden="false" customHeight="false" outlineLevel="0" collapsed="false">
      <c r="A1766" s="1"/>
      <c r="B1766" s="1"/>
      <c r="C1766" s="1"/>
    </row>
    <row r="1767" customFormat="false" ht="13.8" hidden="false" customHeight="false" outlineLevel="0" collapsed="false">
      <c r="A1767" s="1"/>
      <c r="B1767" s="1"/>
      <c r="C1767" s="1"/>
    </row>
    <row r="1768" customFormat="false" ht="13.8" hidden="false" customHeight="false" outlineLevel="0" collapsed="false">
      <c r="A1768" s="1"/>
      <c r="B1768" s="1"/>
      <c r="C1768" s="1"/>
    </row>
    <row r="1769" customFormat="false" ht="13.8" hidden="false" customHeight="false" outlineLevel="0" collapsed="false">
      <c r="A1769" s="1"/>
      <c r="B1769" s="1"/>
      <c r="C1769" s="1"/>
    </row>
    <row r="1770" customFormat="false" ht="13.8" hidden="false" customHeight="false" outlineLevel="0" collapsed="false">
      <c r="A1770" s="1"/>
      <c r="B1770" s="1"/>
      <c r="C1770" s="1"/>
    </row>
    <row r="1771" customFormat="false" ht="13.8" hidden="false" customHeight="false" outlineLevel="0" collapsed="false">
      <c r="A1771" s="1"/>
      <c r="B1771" s="1"/>
      <c r="C1771" s="1"/>
    </row>
    <row r="1772" customFormat="false" ht="13.8" hidden="false" customHeight="false" outlineLevel="0" collapsed="false">
      <c r="A1772" s="1"/>
      <c r="B1772" s="1"/>
      <c r="C1772" s="1"/>
    </row>
    <row r="1773" customFormat="false" ht="13.8" hidden="false" customHeight="false" outlineLevel="0" collapsed="false">
      <c r="A1773" s="1"/>
      <c r="B1773" s="1"/>
      <c r="C1773" s="1"/>
    </row>
    <row r="1774" customFormat="false" ht="13.8" hidden="false" customHeight="false" outlineLevel="0" collapsed="false">
      <c r="A1774" s="1"/>
      <c r="B1774" s="1"/>
      <c r="C1774" s="1"/>
    </row>
    <row r="1775" customFormat="false" ht="13.8" hidden="false" customHeight="false" outlineLevel="0" collapsed="false">
      <c r="A1775" s="1"/>
      <c r="B1775" s="1"/>
      <c r="C1775" s="1"/>
    </row>
    <row r="1776" customFormat="false" ht="13.8" hidden="false" customHeight="false" outlineLevel="0" collapsed="false">
      <c r="A1776" s="1"/>
      <c r="B1776" s="1"/>
      <c r="C1776" s="1"/>
    </row>
    <row r="1777" customFormat="false" ht="13.8" hidden="false" customHeight="false" outlineLevel="0" collapsed="false">
      <c r="A1777" s="1"/>
      <c r="B1777" s="1"/>
      <c r="C1777" s="1"/>
    </row>
    <row r="1778" customFormat="false" ht="13.8" hidden="false" customHeight="false" outlineLevel="0" collapsed="false">
      <c r="A1778" s="1"/>
      <c r="B1778" s="1"/>
      <c r="C1778" s="1"/>
    </row>
    <row r="1779" customFormat="false" ht="13.8" hidden="false" customHeight="false" outlineLevel="0" collapsed="false">
      <c r="A1779" s="1"/>
      <c r="B1779" s="1"/>
      <c r="C1779" s="1"/>
    </row>
    <row r="1780" customFormat="false" ht="13.8" hidden="false" customHeight="false" outlineLevel="0" collapsed="false">
      <c r="A1780" s="1"/>
      <c r="B1780" s="1"/>
      <c r="C1780" s="1"/>
    </row>
    <row r="1781" customFormat="false" ht="13.8" hidden="false" customHeight="false" outlineLevel="0" collapsed="false">
      <c r="A1781" s="1"/>
      <c r="B1781" s="1"/>
      <c r="C1781" s="1"/>
    </row>
    <row r="1782" customFormat="false" ht="13.8" hidden="false" customHeight="false" outlineLevel="0" collapsed="false">
      <c r="A1782" s="1"/>
      <c r="B1782" s="1"/>
      <c r="C1782" s="1"/>
    </row>
    <row r="1783" customFormat="false" ht="13.8" hidden="false" customHeight="false" outlineLevel="0" collapsed="false">
      <c r="A1783" s="1"/>
      <c r="B1783" s="1"/>
      <c r="C1783" s="1"/>
    </row>
    <row r="1784" customFormat="false" ht="13.8" hidden="false" customHeight="false" outlineLevel="0" collapsed="false">
      <c r="A1784" s="1"/>
      <c r="B1784" s="1"/>
      <c r="C1784" s="1"/>
    </row>
    <row r="1785" customFormat="false" ht="13.8" hidden="false" customHeight="false" outlineLevel="0" collapsed="false">
      <c r="A1785" s="1"/>
      <c r="B1785" s="1"/>
      <c r="C1785" s="1"/>
    </row>
    <row r="1786" customFormat="false" ht="13.8" hidden="false" customHeight="false" outlineLevel="0" collapsed="false">
      <c r="A1786" s="1"/>
      <c r="B1786" s="1"/>
      <c r="C1786" s="1"/>
    </row>
    <row r="1787" customFormat="false" ht="13.8" hidden="false" customHeight="false" outlineLevel="0" collapsed="false">
      <c r="A1787" s="1"/>
      <c r="B1787" s="1"/>
      <c r="C1787" s="1"/>
    </row>
    <row r="1788" customFormat="false" ht="13.8" hidden="false" customHeight="false" outlineLevel="0" collapsed="false">
      <c r="A1788" s="1"/>
      <c r="B1788" s="1"/>
      <c r="C1788" s="1"/>
    </row>
    <row r="1789" customFormat="false" ht="13.8" hidden="false" customHeight="false" outlineLevel="0" collapsed="false">
      <c r="A1789" s="1"/>
      <c r="B1789" s="1"/>
      <c r="C1789" s="1"/>
    </row>
    <row r="1790" customFormat="false" ht="13.8" hidden="false" customHeight="false" outlineLevel="0" collapsed="false">
      <c r="A1790" s="1"/>
      <c r="B1790" s="1"/>
      <c r="C1790" s="1"/>
    </row>
    <row r="1791" customFormat="false" ht="13.8" hidden="false" customHeight="false" outlineLevel="0" collapsed="false">
      <c r="A1791" s="1"/>
      <c r="B1791" s="1"/>
      <c r="C1791" s="1"/>
    </row>
    <row r="1792" customFormat="false" ht="13.8" hidden="false" customHeight="false" outlineLevel="0" collapsed="false">
      <c r="A1792" s="1"/>
      <c r="B1792" s="1"/>
      <c r="C1792" s="1"/>
    </row>
    <row r="1793" customFormat="false" ht="13.8" hidden="false" customHeight="false" outlineLevel="0" collapsed="false">
      <c r="A1793" s="1"/>
      <c r="B1793" s="1"/>
      <c r="C1793" s="1"/>
    </row>
    <row r="1794" customFormat="false" ht="13.8" hidden="false" customHeight="false" outlineLevel="0" collapsed="false">
      <c r="A1794" s="1"/>
      <c r="B1794" s="1"/>
      <c r="C1794" s="1"/>
    </row>
    <row r="1795" customFormat="false" ht="13.8" hidden="false" customHeight="false" outlineLevel="0" collapsed="false">
      <c r="A1795" s="1"/>
      <c r="B1795" s="1"/>
      <c r="C1795" s="1"/>
    </row>
    <row r="1796" customFormat="false" ht="13.8" hidden="false" customHeight="false" outlineLevel="0" collapsed="false">
      <c r="A1796" s="1"/>
      <c r="B1796" s="1"/>
      <c r="C1796" s="1"/>
    </row>
    <row r="1797" customFormat="false" ht="13.8" hidden="false" customHeight="false" outlineLevel="0" collapsed="false">
      <c r="A1797" s="1"/>
      <c r="B1797" s="1"/>
      <c r="C1797" s="1"/>
    </row>
    <row r="1798" customFormat="false" ht="13.8" hidden="false" customHeight="false" outlineLevel="0" collapsed="false">
      <c r="A1798" s="1"/>
      <c r="B1798" s="1"/>
      <c r="C1798" s="1"/>
    </row>
    <row r="1799" customFormat="false" ht="13.8" hidden="false" customHeight="false" outlineLevel="0" collapsed="false">
      <c r="A1799" s="1"/>
      <c r="B1799" s="1"/>
      <c r="C1799" s="1"/>
    </row>
    <row r="1800" customFormat="false" ht="13.8" hidden="false" customHeight="false" outlineLevel="0" collapsed="false">
      <c r="A1800" s="1"/>
      <c r="B1800" s="1"/>
      <c r="C1800" s="1"/>
    </row>
    <row r="1801" customFormat="false" ht="13.8" hidden="false" customHeight="false" outlineLevel="0" collapsed="false">
      <c r="A1801" s="1"/>
      <c r="B1801" s="1"/>
      <c r="C1801" s="1"/>
    </row>
    <row r="1802" customFormat="false" ht="13.8" hidden="false" customHeight="false" outlineLevel="0" collapsed="false">
      <c r="A1802" s="1"/>
      <c r="B1802" s="1"/>
      <c r="C1802" s="1"/>
    </row>
    <row r="1803" customFormat="false" ht="13.8" hidden="false" customHeight="false" outlineLevel="0" collapsed="false">
      <c r="A1803" s="1"/>
      <c r="B1803" s="1"/>
      <c r="C1803" s="1"/>
    </row>
    <row r="1804" customFormat="false" ht="13.8" hidden="false" customHeight="false" outlineLevel="0" collapsed="false">
      <c r="A1804" s="1"/>
      <c r="B1804" s="1"/>
      <c r="C1804" s="1"/>
    </row>
    <row r="1805" customFormat="false" ht="13.8" hidden="false" customHeight="false" outlineLevel="0" collapsed="false">
      <c r="A1805" s="1"/>
      <c r="B1805" s="1"/>
      <c r="C1805" s="1"/>
    </row>
    <row r="1806" customFormat="false" ht="13.8" hidden="false" customHeight="false" outlineLevel="0" collapsed="false">
      <c r="A1806" s="1"/>
      <c r="B1806" s="1"/>
      <c r="C1806" s="1"/>
    </row>
    <row r="1807" customFormat="false" ht="13.8" hidden="false" customHeight="false" outlineLevel="0" collapsed="false">
      <c r="A1807" s="1"/>
      <c r="B1807" s="1"/>
      <c r="C1807" s="1"/>
    </row>
    <row r="1808" customFormat="false" ht="13.8" hidden="false" customHeight="false" outlineLevel="0" collapsed="false">
      <c r="A1808" s="1"/>
      <c r="B1808" s="1"/>
      <c r="C1808" s="1"/>
    </row>
    <row r="1809" customFormat="false" ht="13.8" hidden="false" customHeight="false" outlineLevel="0" collapsed="false">
      <c r="A1809" s="1"/>
      <c r="B1809" s="1"/>
      <c r="C1809" s="1"/>
    </row>
    <row r="1810" customFormat="false" ht="13.8" hidden="false" customHeight="false" outlineLevel="0" collapsed="false">
      <c r="A1810" s="1"/>
      <c r="B1810" s="1"/>
      <c r="C1810" s="1"/>
    </row>
    <row r="1811" customFormat="false" ht="13.8" hidden="false" customHeight="false" outlineLevel="0" collapsed="false">
      <c r="A1811" s="1"/>
      <c r="B1811" s="1"/>
      <c r="C1811" s="1"/>
    </row>
    <row r="1812" customFormat="false" ht="13.8" hidden="false" customHeight="false" outlineLevel="0" collapsed="false">
      <c r="A1812" s="1"/>
      <c r="B1812" s="1"/>
      <c r="C1812" s="1"/>
    </row>
    <row r="1813" customFormat="false" ht="13.8" hidden="false" customHeight="false" outlineLevel="0" collapsed="false">
      <c r="A1813" s="1"/>
      <c r="B1813" s="1"/>
      <c r="C1813" s="1"/>
    </row>
    <row r="1814" customFormat="false" ht="13.8" hidden="false" customHeight="false" outlineLevel="0" collapsed="false">
      <c r="A1814" s="1"/>
      <c r="B1814" s="1"/>
      <c r="C1814" s="1"/>
    </row>
    <row r="1815" customFormat="false" ht="13.8" hidden="false" customHeight="false" outlineLevel="0" collapsed="false">
      <c r="A1815" s="1"/>
      <c r="B1815" s="1"/>
      <c r="C1815" s="1"/>
    </row>
    <row r="1816" customFormat="false" ht="13.8" hidden="false" customHeight="false" outlineLevel="0" collapsed="false">
      <c r="A1816" s="1"/>
      <c r="B1816" s="1"/>
      <c r="C1816" s="1"/>
    </row>
    <row r="1817" customFormat="false" ht="13.8" hidden="false" customHeight="false" outlineLevel="0" collapsed="false">
      <c r="A1817" s="1"/>
      <c r="B1817" s="1"/>
      <c r="C1817" s="1"/>
    </row>
    <row r="1818" customFormat="false" ht="13.8" hidden="false" customHeight="false" outlineLevel="0" collapsed="false">
      <c r="A1818" s="1"/>
      <c r="B1818" s="1"/>
      <c r="C1818" s="1"/>
    </row>
    <row r="1819" customFormat="false" ht="13.8" hidden="false" customHeight="false" outlineLevel="0" collapsed="false">
      <c r="A1819" s="1"/>
      <c r="B1819" s="1"/>
      <c r="C1819" s="1"/>
    </row>
    <row r="1820" customFormat="false" ht="13.8" hidden="false" customHeight="false" outlineLevel="0" collapsed="false">
      <c r="A1820" s="1"/>
      <c r="B1820" s="1"/>
      <c r="C1820" s="1"/>
    </row>
    <row r="1821" customFormat="false" ht="13.8" hidden="false" customHeight="false" outlineLevel="0" collapsed="false">
      <c r="A1821" s="1"/>
      <c r="B1821" s="1"/>
      <c r="C1821" s="1"/>
    </row>
    <row r="1822" customFormat="false" ht="13.8" hidden="false" customHeight="false" outlineLevel="0" collapsed="false">
      <c r="A1822" s="1"/>
      <c r="B1822" s="1"/>
      <c r="C1822" s="1"/>
    </row>
    <row r="1823" customFormat="false" ht="13.8" hidden="false" customHeight="false" outlineLevel="0" collapsed="false">
      <c r="A1823" s="1"/>
      <c r="B1823" s="1"/>
      <c r="C1823" s="1"/>
    </row>
    <row r="1824" customFormat="false" ht="13.8" hidden="false" customHeight="false" outlineLevel="0" collapsed="false">
      <c r="A1824" s="1"/>
      <c r="B1824" s="1"/>
      <c r="C1824" s="1"/>
    </row>
    <row r="1825" customFormat="false" ht="13.8" hidden="false" customHeight="false" outlineLevel="0" collapsed="false">
      <c r="A1825" s="1"/>
      <c r="B1825" s="1"/>
      <c r="C1825" s="1"/>
    </row>
    <row r="1826" customFormat="false" ht="13.8" hidden="false" customHeight="false" outlineLevel="0" collapsed="false">
      <c r="A1826" s="1"/>
      <c r="B1826" s="1"/>
      <c r="C1826" s="1"/>
    </row>
    <row r="1827" customFormat="false" ht="13.8" hidden="false" customHeight="false" outlineLevel="0" collapsed="false">
      <c r="A1827" s="1"/>
      <c r="B1827" s="1"/>
      <c r="C1827" s="1"/>
    </row>
    <row r="1828" customFormat="false" ht="13.8" hidden="false" customHeight="false" outlineLevel="0" collapsed="false">
      <c r="A1828" s="1"/>
      <c r="B1828" s="1"/>
      <c r="C1828" s="1"/>
    </row>
    <row r="1829" customFormat="false" ht="13.8" hidden="false" customHeight="false" outlineLevel="0" collapsed="false">
      <c r="A1829" s="1"/>
      <c r="B1829" s="1"/>
      <c r="C1829" s="1"/>
    </row>
    <row r="1830" customFormat="false" ht="13.8" hidden="false" customHeight="false" outlineLevel="0" collapsed="false">
      <c r="A1830" s="1"/>
      <c r="B1830" s="1"/>
      <c r="C1830" s="1"/>
    </row>
    <row r="1831" customFormat="false" ht="13.8" hidden="false" customHeight="false" outlineLevel="0" collapsed="false">
      <c r="A1831" s="1"/>
      <c r="B1831" s="1"/>
      <c r="C1831" s="1"/>
    </row>
    <row r="1832" customFormat="false" ht="13.8" hidden="false" customHeight="false" outlineLevel="0" collapsed="false">
      <c r="A1832" s="1"/>
      <c r="B1832" s="1"/>
      <c r="C1832" s="1"/>
    </row>
    <row r="1833" customFormat="false" ht="13.8" hidden="false" customHeight="false" outlineLevel="0" collapsed="false">
      <c r="A1833" s="1"/>
      <c r="B1833" s="1"/>
      <c r="C1833" s="1"/>
    </row>
    <row r="1834" customFormat="false" ht="13.8" hidden="false" customHeight="false" outlineLevel="0" collapsed="false">
      <c r="A1834" s="1"/>
      <c r="B1834" s="1"/>
      <c r="C1834" s="1"/>
    </row>
    <row r="1835" customFormat="false" ht="13.8" hidden="false" customHeight="false" outlineLevel="0" collapsed="false">
      <c r="A1835" s="1"/>
      <c r="B1835" s="1"/>
      <c r="C1835" s="1"/>
    </row>
    <row r="1836" customFormat="false" ht="13.8" hidden="false" customHeight="false" outlineLevel="0" collapsed="false">
      <c r="A1836" s="1"/>
      <c r="B1836" s="1"/>
      <c r="C1836" s="1"/>
    </row>
    <row r="1837" customFormat="false" ht="13.8" hidden="false" customHeight="false" outlineLevel="0" collapsed="false">
      <c r="A1837" s="1"/>
      <c r="B1837" s="1"/>
      <c r="C1837" s="1"/>
    </row>
    <row r="1838" customFormat="false" ht="13.8" hidden="false" customHeight="false" outlineLevel="0" collapsed="false">
      <c r="A1838" s="1"/>
      <c r="B1838" s="1"/>
      <c r="C1838" s="1"/>
    </row>
    <row r="1839" customFormat="false" ht="13.8" hidden="false" customHeight="false" outlineLevel="0" collapsed="false">
      <c r="A1839" s="1"/>
      <c r="B1839" s="1"/>
      <c r="C1839" s="1"/>
    </row>
    <row r="1840" customFormat="false" ht="13.8" hidden="false" customHeight="false" outlineLevel="0" collapsed="false">
      <c r="A1840" s="1"/>
      <c r="B1840" s="1"/>
      <c r="C1840" s="1"/>
    </row>
    <row r="1841" customFormat="false" ht="13.8" hidden="false" customHeight="false" outlineLevel="0" collapsed="false">
      <c r="A1841" s="1"/>
      <c r="B1841" s="1"/>
      <c r="C1841" s="1"/>
    </row>
    <row r="1842" customFormat="false" ht="13.8" hidden="false" customHeight="false" outlineLevel="0" collapsed="false">
      <c r="A1842" s="1"/>
      <c r="B1842" s="1"/>
      <c r="C1842" s="1"/>
    </row>
    <row r="1843" customFormat="false" ht="13.8" hidden="false" customHeight="false" outlineLevel="0" collapsed="false">
      <c r="A1843" s="1"/>
      <c r="B1843" s="1"/>
      <c r="C1843" s="1"/>
    </row>
    <row r="1844" customFormat="false" ht="13.8" hidden="false" customHeight="false" outlineLevel="0" collapsed="false">
      <c r="A1844" s="1"/>
      <c r="B1844" s="1"/>
      <c r="C1844" s="1"/>
    </row>
    <row r="1845" customFormat="false" ht="13.8" hidden="false" customHeight="false" outlineLevel="0" collapsed="false">
      <c r="A1845" s="1"/>
      <c r="B1845" s="1"/>
      <c r="C1845" s="1"/>
    </row>
    <row r="1846" customFormat="false" ht="13.8" hidden="false" customHeight="false" outlineLevel="0" collapsed="false">
      <c r="A1846" s="1"/>
      <c r="B1846" s="1"/>
      <c r="C1846" s="1"/>
    </row>
    <row r="1847" customFormat="false" ht="13.8" hidden="false" customHeight="false" outlineLevel="0" collapsed="false">
      <c r="A1847" s="1"/>
      <c r="B1847" s="1"/>
      <c r="C1847" s="1"/>
    </row>
    <row r="1848" customFormat="false" ht="13.8" hidden="false" customHeight="false" outlineLevel="0" collapsed="false">
      <c r="A1848" s="1"/>
      <c r="B1848" s="1"/>
      <c r="C1848" s="1"/>
    </row>
    <row r="1849" customFormat="false" ht="13.8" hidden="false" customHeight="false" outlineLevel="0" collapsed="false">
      <c r="A1849" s="1"/>
      <c r="B1849" s="1"/>
      <c r="C1849" s="1"/>
    </row>
    <row r="1850" customFormat="false" ht="13.8" hidden="false" customHeight="false" outlineLevel="0" collapsed="false">
      <c r="A1850" s="1"/>
      <c r="B1850" s="1"/>
      <c r="C1850" s="1"/>
    </row>
    <row r="1851" customFormat="false" ht="13.8" hidden="false" customHeight="false" outlineLevel="0" collapsed="false">
      <c r="A1851" s="1"/>
      <c r="B1851" s="1"/>
      <c r="C1851" s="1"/>
    </row>
    <row r="1852" customFormat="false" ht="13.8" hidden="false" customHeight="false" outlineLevel="0" collapsed="false">
      <c r="A1852" s="1"/>
      <c r="B1852" s="1"/>
      <c r="C1852" s="1"/>
    </row>
    <row r="1853" customFormat="false" ht="13.8" hidden="false" customHeight="false" outlineLevel="0" collapsed="false">
      <c r="A1853" s="1"/>
      <c r="B1853" s="1"/>
      <c r="C1853" s="1"/>
    </row>
    <row r="1854" customFormat="false" ht="13.8" hidden="false" customHeight="false" outlineLevel="0" collapsed="false">
      <c r="A1854" s="1"/>
      <c r="B1854" s="1"/>
      <c r="C1854" s="1"/>
    </row>
    <row r="1855" customFormat="false" ht="13.8" hidden="false" customHeight="false" outlineLevel="0" collapsed="false">
      <c r="A1855" s="1"/>
      <c r="B1855" s="1"/>
      <c r="C1855" s="1"/>
    </row>
    <row r="1856" customFormat="false" ht="13.8" hidden="false" customHeight="false" outlineLevel="0" collapsed="false">
      <c r="A1856" s="1"/>
      <c r="B1856" s="1"/>
      <c r="C1856" s="1"/>
    </row>
    <row r="1857" customFormat="false" ht="13.8" hidden="false" customHeight="false" outlineLevel="0" collapsed="false">
      <c r="A1857" s="1"/>
      <c r="B1857" s="1"/>
      <c r="C1857" s="1"/>
    </row>
    <row r="1858" customFormat="false" ht="13.8" hidden="false" customHeight="false" outlineLevel="0" collapsed="false">
      <c r="A1858" s="1"/>
      <c r="B1858" s="1"/>
      <c r="C1858" s="1"/>
    </row>
    <row r="1859" customFormat="false" ht="13.8" hidden="false" customHeight="false" outlineLevel="0" collapsed="false">
      <c r="A1859" s="1"/>
      <c r="B1859" s="1"/>
      <c r="C1859" s="1"/>
    </row>
    <row r="1860" customFormat="false" ht="13.8" hidden="false" customHeight="false" outlineLevel="0" collapsed="false">
      <c r="A1860" s="1"/>
      <c r="B1860" s="1"/>
      <c r="C1860" s="1"/>
    </row>
    <row r="1861" customFormat="false" ht="13.8" hidden="false" customHeight="false" outlineLevel="0" collapsed="false">
      <c r="A1861" s="1"/>
      <c r="B1861" s="1"/>
      <c r="C1861" s="1"/>
    </row>
    <row r="1862" customFormat="false" ht="13.8" hidden="false" customHeight="false" outlineLevel="0" collapsed="false">
      <c r="A1862" s="1"/>
      <c r="B1862" s="1"/>
      <c r="C1862" s="1"/>
    </row>
    <row r="1863" customFormat="false" ht="13.8" hidden="false" customHeight="false" outlineLevel="0" collapsed="false">
      <c r="A1863" s="1"/>
      <c r="B1863" s="1"/>
      <c r="C1863" s="1"/>
    </row>
    <row r="1864" customFormat="false" ht="13.8" hidden="false" customHeight="false" outlineLevel="0" collapsed="false">
      <c r="A1864" s="1"/>
      <c r="B1864" s="1"/>
      <c r="C1864" s="1"/>
    </row>
    <row r="1865" customFormat="false" ht="13.8" hidden="false" customHeight="false" outlineLevel="0" collapsed="false">
      <c r="A1865" s="1"/>
      <c r="B1865" s="1"/>
      <c r="C1865" s="1"/>
    </row>
    <row r="1866" customFormat="false" ht="13.8" hidden="false" customHeight="false" outlineLevel="0" collapsed="false">
      <c r="A1866" s="1"/>
      <c r="B1866" s="1"/>
      <c r="C1866" s="1"/>
    </row>
    <row r="1867" customFormat="false" ht="13.8" hidden="false" customHeight="false" outlineLevel="0" collapsed="false">
      <c r="A1867" s="1"/>
      <c r="B1867" s="1"/>
      <c r="C1867" s="1"/>
    </row>
    <row r="1868" customFormat="false" ht="13.8" hidden="false" customHeight="false" outlineLevel="0" collapsed="false">
      <c r="A1868" s="1"/>
      <c r="B1868" s="1"/>
      <c r="C1868" s="1"/>
    </row>
    <row r="1869" customFormat="false" ht="13.8" hidden="false" customHeight="false" outlineLevel="0" collapsed="false">
      <c r="A1869" s="1"/>
      <c r="B1869" s="1"/>
      <c r="C1869" s="1"/>
    </row>
    <row r="1870" customFormat="false" ht="13.8" hidden="false" customHeight="false" outlineLevel="0" collapsed="false">
      <c r="A1870" s="1"/>
      <c r="B1870" s="1"/>
      <c r="C1870" s="1"/>
    </row>
    <row r="1871" customFormat="false" ht="13.8" hidden="false" customHeight="false" outlineLevel="0" collapsed="false">
      <c r="A1871" s="1"/>
      <c r="B1871" s="1"/>
      <c r="C1871" s="1"/>
    </row>
    <row r="1872" customFormat="false" ht="13.8" hidden="false" customHeight="false" outlineLevel="0" collapsed="false">
      <c r="A1872" s="1"/>
      <c r="B1872" s="1"/>
      <c r="C1872" s="1"/>
    </row>
    <row r="1873" customFormat="false" ht="13.8" hidden="false" customHeight="false" outlineLevel="0" collapsed="false">
      <c r="A1873" s="1"/>
      <c r="B1873" s="1"/>
      <c r="C1873" s="1"/>
    </row>
    <row r="1874" customFormat="false" ht="13.8" hidden="false" customHeight="false" outlineLevel="0" collapsed="false">
      <c r="A1874" s="1"/>
      <c r="B1874" s="1"/>
      <c r="C1874" s="1"/>
    </row>
    <row r="1875" customFormat="false" ht="13.8" hidden="false" customHeight="false" outlineLevel="0" collapsed="false">
      <c r="A1875" s="1"/>
      <c r="B1875" s="1"/>
      <c r="C1875" s="1"/>
    </row>
    <row r="1876" customFormat="false" ht="13.8" hidden="false" customHeight="false" outlineLevel="0" collapsed="false">
      <c r="A1876" s="1"/>
      <c r="B1876" s="1"/>
      <c r="C1876" s="1"/>
    </row>
    <row r="1877" customFormat="false" ht="13.8" hidden="false" customHeight="false" outlineLevel="0" collapsed="false">
      <c r="A1877" s="1"/>
      <c r="B1877" s="1"/>
      <c r="C1877" s="1"/>
    </row>
    <row r="1878" customFormat="false" ht="13.8" hidden="false" customHeight="false" outlineLevel="0" collapsed="false">
      <c r="A1878" s="1"/>
      <c r="B1878" s="1"/>
      <c r="C1878" s="1"/>
    </row>
    <row r="1879" customFormat="false" ht="13.8" hidden="false" customHeight="false" outlineLevel="0" collapsed="false">
      <c r="A1879" s="1"/>
      <c r="B1879" s="1"/>
      <c r="C1879" s="1"/>
    </row>
    <row r="1880" customFormat="false" ht="13.8" hidden="false" customHeight="false" outlineLevel="0" collapsed="false">
      <c r="A1880" s="1"/>
      <c r="B1880" s="1"/>
      <c r="C1880" s="1"/>
    </row>
    <row r="1881" customFormat="false" ht="13.8" hidden="false" customHeight="false" outlineLevel="0" collapsed="false">
      <c r="A1881" s="1"/>
      <c r="B1881" s="1"/>
      <c r="C1881" s="1"/>
    </row>
    <row r="1882" customFormat="false" ht="13.8" hidden="false" customHeight="false" outlineLevel="0" collapsed="false">
      <c r="A1882" s="1"/>
      <c r="B1882" s="1"/>
      <c r="C1882" s="1"/>
    </row>
    <row r="1883" customFormat="false" ht="13.8" hidden="false" customHeight="false" outlineLevel="0" collapsed="false">
      <c r="A1883" s="1"/>
      <c r="B1883" s="1"/>
      <c r="C1883" s="1"/>
    </row>
    <row r="1884" customFormat="false" ht="13.8" hidden="false" customHeight="false" outlineLevel="0" collapsed="false">
      <c r="A1884" s="1"/>
      <c r="B1884" s="1"/>
      <c r="C1884" s="1"/>
    </row>
    <row r="1885" customFormat="false" ht="13.8" hidden="false" customHeight="false" outlineLevel="0" collapsed="false">
      <c r="A1885" s="1"/>
      <c r="B1885" s="1"/>
      <c r="C1885" s="1"/>
    </row>
    <row r="1886" customFormat="false" ht="13.8" hidden="false" customHeight="false" outlineLevel="0" collapsed="false">
      <c r="A1886" s="1"/>
      <c r="B1886" s="1"/>
      <c r="C1886" s="1"/>
    </row>
    <row r="1887" customFormat="false" ht="13.8" hidden="false" customHeight="false" outlineLevel="0" collapsed="false">
      <c r="A1887" s="1"/>
      <c r="B1887" s="1"/>
      <c r="C1887" s="1"/>
    </row>
    <row r="1888" customFormat="false" ht="13.8" hidden="false" customHeight="false" outlineLevel="0" collapsed="false">
      <c r="A1888" s="1"/>
      <c r="B1888" s="1"/>
      <c r="C1888" s="1"/>
    </row>
    <row r="1889" customFormat="false" ht="13.8" hidden="false" customHeight="false" outlineLevel="0" collapsed="false">
      <c r="A1889" s="1"/>
      <c r="B1889" s="1"/>
      <c r="C1889" s="1"/>
    </row>
    <row r="1890" customFormat="false" ht="13.8" hidden="false" customHeight="false" outlineLevel="0" collapsed="false">
      <c r="A1890" s="1"/>
      <c r="B1890" s="1"/>
      <c r="C1890" s="1"/>
    </row>
    <row r="1891" customFormat="false" ht="13.8" hidden="false" customHeight="false" outlineLevel="0" collapsed="false">
      <c r="A1891" s="1"/>
      <c r="B1891" s="1"/>
      <c r="C1891" s="1"/>
    </row>
    <row r="1892" customFormat="false" ht="13.8" hidden="false" customHeight="false" outlineLevel="0" collapsed="false">
      <c r="A1892" s="1"/>
      <c r="B1892" s="1"/>
      <c r="C1892" s="1"/>
    </row>
    <row r="1893" customFormat="false" ht="13.8" hidden="false" customHeight="false" outlineLevel="0" collapsed="false">
      <c r="A1893" s="1"/>
      <c r="B1893" s="1"/>
      <c r="C1893" s="1"/>
    </row>
    <row r="1894" customFormat="false" ht="13.8" hidden="false" customHeight="false" outlineLevel="0" collapsed="false">
      <c r="A1894" s="1"/>
      <c r="B1894" s="1"/>
      <c r="C1894" s="1"/>
    </row>
    <row r="1895" customFormat="false" ht="13.8" hidden="false" customHeight="false" outlineLevel="0" collapsed="false">
      <c r="A1895" s="1"/>
      <c r="B1895" s="1"/>
      <c r="C1895" s="1"/>
    </row>
    <row r="1896" customFormat="false" ht="13.8" hidden="false" customHeight="false" outlineLevel="0" collapsed="false">
      <c r="A1896" s="1"/>
      <c r="B1896" s="1"/>
      <c r="C1896" s="1"/>
    </row>
    <row r="1897" customFormat="false" ht="13.8" hidden="false" customHeight="false" outlineLevel="0" collapsed="false">
      <c r="A1897" s="1"/>
      <c r="B1897" s="1"/>
      <c r="C1897" s="1"/>
    </row>
    <row r="1898" customFormat="false" ht="13.8" hidden="false" customHeight="false" outlineLevel="0" collapsed="false">
      <c r="A1898" s="1"/>
      <c r="B1898" s="1"/>
      <c r="C1898" s="1"/>
    </row>
    <row r="1899" customFormat="false" ht="13.8" hidden="false" customHeight="false" outlineLevel="0" collapsed="false">
      <c r="A1899" s="1"/>
      <c r="B1899" s="1"/>
      <c r="C1899" s="1"/>
    </row>
    <row r="1900" customFormat="false" ht="13.8" hidden="false" customHeight="false" outlineLevel="0" collapsed="false">
      <c r="A1900" s="1"/>
      <c r="B1900" s="1"/>
      <c r="C1900" s="1"/>
    </row>
    <row r="1901" customFormat="false" ht="13.8" hidden="false" customHeight="false" outlineLevel="0" collapsed="false">
      <c r="A1901" s="1"/>
      <c r="B1901" s="1"/>
      <c r="C1901" s="1"/>
    </row>
    <row r="1902" customFormat="false" ht="13.8" hidden="false" customHeight="false" outlineLevel="0" collapsed="false">
      <c r="A1902" s="1"/>
      <c r="B1902" s="1"/>
      <c r="C1902" s="1"/>
    </row>
    <row r="1903" customFormat="false" ht="13.8" hidden="false" customHeight="false" outlineLevel="0" collapsed="false">
      <c r="A1903" s="1"/>
      <c r="B1903" s="1"/>
      <c r="C1903" s="1"/>
    </row>
    <row r="1904" customFormat="false" ht="13.8" hidden="false" customHeight="false" outlineLevel="0" collapsed="false">
      <c r="A1904" s="1"/>
      <c r="B1904" s="1"/>
      <c r="C1904" s="1"/>
    </row>
    <row r="1905" customFormat="false" ht="13.8" hidden="false" customHeight="false" outlineLevel="0" collapsed="false">
      <c r="A1905" s="1"/>
      <c r="B1905" s="1"/>
      <c r="C1905" s="1"/>
    </row>
    <row r="1906" customFormat="false" ht="13.8" hidden="false" customHeight="false" outlineLevel="0" collapsed="false">
      <c r="A1906" s="1"/>
      <c r="B1906" s="1"/>
      <c r="C1906" s="1"/>
    </row>
    <row r="1907" customFormat="false" ht="13.8" hidden="false" customHeight="false" outlineLevel="0" collapsed="false">
      <c r="A1907" s="1"/>
      <c r="B1907" s="1"/>
      <c r="C1907" s="1"/>
    </row>
    <row r="1908" customFormat="false" ht="13.8" hidden="false" customHeight="false" outlineLevel="0" collapsed="false">
      <c r="A1908" s="1"/>
      <c r="B1908" s="1"/>
      <c r="C1908" s="1"/>
    </row>
    <row r="1909" customFormat="false" ht="13.8" hidden="false" customHeight="false" outlineLevel="0" collapsed="false">
      <c r="A1909" s="1"/>
      <c r="B1909" s="1"/>
      <c r="C1909" s="1"/>
    </row>
    <row r="1910" customFormat="false" ht="13.8" hidden="false" customHeight="false" outlineLevel="0" collapsed="false">
      <c r="A1910" s="1"/>
      <c r="B1910" s="1"/>
      <c r="C1910" s="1"/>
    </row>
    <row r="1911" customFormat="false" ht="13.8" hidden="false" customHeight="false" outlineLevel="0" collapsed="false">
      <c r="A1911" s="1"/>
      <c r="B1911" s="1"/>
      <c r="C1911" s="1"/>
    </row>
    <row r="1912" customFormat="false" ht="13.8" hidden="false" customHeight="false" outlineLevel="0" collapsed="false">
      <c r="A1912" s="1"/>
      <c r="B1912" s="1"/>
      <c r="C1912" s="1"/>
    </row>
    <row r="1913" customFormat="false" ht="13.8" hidden="false" customHeight="false" outlineLevel="0" collapsed="false">
      <c r="A1913" s="1"/>
      <c r="B1913" s="1"/>
      <c r="C1913" s="1"/>
    </row>
    <row r="1914" customFormat="false" ht="13.8" hidden="false" customHeight="false" outlineLevel="0" collapsed="false">
      <c r="A1914" s="1"/>
      <c r="B1914" s="1"/>
      <c r="C1914" s="1"/>
    </row>
    <row r="1915" customFormat="false" ht="13.8" hidden="false" customHeight="false" outlineLevel="0" collapsed="false">
      <c r="A1915" s="1"/>
      <c r="B1915" s="1"/>
      <c r="C1915" s="1"/>
    </row>
    <row r="1916" customFormat="false" ht="13.8" hidden="false" customHeight="false" outlineLevel="0" collapsed="false">
      <c r="A1916" s="1"/>
      <c r="B1916" s="1"/>
      <c r="C1916" s="1"/>
    </row>
    <row r="1917" customFormat="false" ht="13.8" hidden="false" customHeight="false" outlineLevel="0" collapsed="false">
      <c r="A1917" s="1"/>
      <c r="B1917" s="1"/>
      <c r="C1917" s="1"/>
    </row>
    <row r="1918" customFormat="false" ht="13.8" hidden="false" customHeight="false" outlineLevel="0" collapsed="false">
      <c r="A1918" s="1"/>
      <c r="B1918" s="1"/>
      <c r="C1918" s="1"/>
    </row>
    <row r="1919" customFormat="false" ht="13.8" hidden="false" customHeight="false" outlineLevel="0" collapsed="false">
      <c r="A1919" s="1"/>
      <c r="B1919" s="1"/>
      <c r="C1919" s="1"/>
    </row>
    <row r="1920" customFormat="false" ht="13.8" hidden="false" customHeight="false" outlineLevel="0" collapsed="false">
      <c r="A1920" s="1"/>
      <c r="B1920" s="1"/>
      <c r="C1920" s="1"/>
    </row>
    <row r="1921" customFormat="false" ht="13.8" hidden="false" customHeight="false" outlineLevel="0" collapsed="false">
      <c r="A1921" s="1"/>
      <c r="B1921" s="1"/>
      <c r="C1921" s="1"/>
    </row>
    <row r="1922" customFormat="false" ht="13.8" hidden="false" customHeight="false" outlineLevel="0" collapsed="false">
      <c r="A1922" s="1"/>
      <c r="B1922" s="1"/>
      <c r="C1922" s="1"/>
    </row>
    <row r="1923" customFormat="false" ht="13.8" hidden="false" customHeight="false" outlineLevel="0" collapsed="false">
      <c r="A1923" s="1"/>
      <c r="B1923" s="1"/>
      <c r="C1923" s="1"/>
    </row>
    <row r="1924" customFormat="false" ht="13.8" hidden="false" customHeight="false" outlineLevel="0" collapsed="false">
      <c r="A1924" s="1"/>
      <c r="B1924" s="1"/>
      <c r="C1924" s="1"/>
    </row>
    <row r="1925" customFormat="false" ht="13.8" hidden="false" customHeight="false" outlineLevel="0" collapsed="false">
      <c r="A1925" s="1"/>
      <c r="B1925" s="1"/>
      <c r="C1925" s="1"/>
    </row>
    <row r="1926" customFormat="false" ht="13.8" hidden="false" customHeight="false" outlineLevel="0" collapsed="false">
      <c r="A1926" s="1"/>
      <c r="B1926" s="1"/>
      <c r="C1926" s="1"/>
    </row>
    <row r="1927" customFormat="false" ht="13.8" hidden="false" customHeight="false" outlineLevel="0" collapsed="false">
      <c r="A1927" s="1"/>
      <c r="B1927" s="1"/>
      <c r="C1927" s="1"/>
    </row>
    <row r="1928" customFormat="false" ht="13.8" hidden="false" customHeight="false" outlineLevel="0" collapsed="false">
      <c r="A1928" s="1"/>
      <c r="B1928" s="1"/>
      <c r="C1928" s="1"/>
    </row>
    <row r="1929" customFormat="false" ht="13.8" hidden="false" customHeight="false" outlineLevel="0" collapsed="false">
      <c r="A1929" s="1"/>
      <c r="B1929" s="1"/>
      <c r="C1929" s="1"/>
    </row>
    <row r="1930" customFormat="false" ht="13.8" hidden="false" customHeight="false" outlineLevel="0" collapsed="false">
      <c r="A1930" s="1"/>
      <c r="B1930" s="1"/>
      <c r="C1930" s="1"/>
    </row>
    <row r="1931" customFormat="false" ht="13.8" hidden="false" customHeight="false" outlineLevel="0" collapsed="false">
      <c r="A1931" s="1"/>
      <c r="B1931" s="1"/>
      <c r="C1931" s="1"/>
    </row>
    <row r="1932" customFormat="false" ht="13.8" hidden="false" customHeight="false" outlineLevel="0" collapsed="false">
      <c r="A1932" s="1"/>
      <c r="B1932" s="1"/>
      <c r="C1932" s="1"/>
    </row>
    <row r="1933" customFormat="false" ht="13.8" hidden="false" customHeight="false" outlineLevel="0" collapsed="false">
      <c r="A1933" s="1"/>
      <c r="B1933" s="1"/>
      <c r="C1933" s="1"/>
    </row>
    <row r="1934" customFormat="false" ht="13.8" hidden="false" customHeight="false" outlineLevel="0" collapsed="false">
      <c r="A1934" s="1"/>
      <c r="B1934" s="1"/>
      <c r="C1934" s="1"/>
    </row>
    <row r="1935" customFormat="false" ht="13.8" hidden="false" customHeight="false" outlineLevel="0" collapsed="false">
      <c r="A1935" s="1"/>
      <c r="B1935" s="1"/>
      <c r="C1935" s="1"/>
    </row>
    <row r="1936" customFormat="false" ht="13.8" hidden="false" customHeight="false" outlineLevel="0" collapsed="false">
      <c r="A1936" s="1"/>
      <c r="B1936" s="1"/>
      <c r="C1936" s="1"/>
    </row>
    <row r="1937" customFormat="false" ht="13.8" hidden="false" customHeight="false" outlineLevel="0" collapsed="false">
      <c r="A1937" s="1"/>
      <c r="B1937" s="1"/>
      <c r="C1937" s="1"/>
    </row>
    <row r="1938" customFormat="false" ht="13.8" hidden="false" customHeight="false" outlineLevel="0" collapsed="false">
      <c r="A1938" s="1"/>
      <c r="B1938" s="1"/>
      <c r="C1938" s="1"/>
    </row>
    <row r="1939" customFormat="false" ht="13.8" hidden="false" customHeight="false" outlineLevel="0" collapsed="false">
      <c r="A1939" s="1"/>
      <c r="B1939" s="1"/>
      <c r="C1939" s="1"/>
    </row>
    <row r="1940" customFormat="false" ht="13.8" hidden="false" customHeight="false" outlineLevel="0" collapsed="false">
      <c r="A1940" s="1"/>
      <c r="B1940" s="1"/>
      <c r="C1940" s="1"/>
    </row>
    <row r="1941" customFormat="false" ht="13.8" hidden="false" customHeight="false" outlineLevel="0" collapsed="false">
      <c r="A1941" s="1"/>
      <c r="B1941" s="1"/>
      <c r="C1941" s="1"/>
    </row>
    <row r="1942" customFormat="false" ht="13.8" hidden="false" customHeight="false" outlineLevel="0" collapsed="false">
      <c r="A1942" s="1"/>
      <c r="B1942" s="1"/>
      <c r="C1942" s="1"/>
    </row>
    <row r="1943" customFormat="false" ht="13.8" hidden="false" customHeight="false" outlineLevel="0" collapsed="false">
      <c r="A1943" s="1"/>
      <c r="B1943" s="1"/>
      <c r="C1943" s="1"/>
    </row>
    <row r="1944" customFormat="false" ht="13.8" hidden="false" customHeight="false" outlineLevel="0" collapsed="false">
      <c r="A1944" s="1"/>
      <c r="B1944" s="1"/>
      <c r="C1944" s="1"/>
    </row>
    <row r="1945" customFormat="false" ht="13.8" hidden="false" customHeight="false" outlineLevel="0" collapsed="false">
      <c r="A1945" s="1"/>
      <c r="B1945" s="1"/>
      <c r="C1945" s="1"/>
    </row>
    <row r="1946" customFormat="false" ht="13.8" hidden="false" customHeight="false" outlineLevel="0" collapsed="false">
      <c r="A1946" s="1"/>
      <c r="B1946" s="1"/>
      <c r="C1946" s="1"/>
    </row>
    <row r="1947" customFormat="false" ht="13.8" hidden="false" customHeight="false" outlineLevel="0" collapsed="false">
      <c r="A1947" s="1"/>
      <c r="B1947" s="1"/>
      <c r="C1947" s="1"/>
    </row>
    <row r="1948" customFormat="false" ht="13.8" hidden="false" customHeight="false" outlineLevel="0" collapsed="false">
      <c r="A1948" s="1"/>
      <c r="B1948" s="1"/>
      <c r="C1948" s="1"/>
    </row>
    <row r="1949" customFormat="false" ht="13.8" hidden="false" customHeight="false" outlineLevel="0" collapsed="false">
      <c r="A1949" s="1"/>
      <c r="B1949" s="1"/>
      <c r="C1949" s="1"/>
    </row>
    <row r="1950" customFormat="false" ht="13.8" hidden="false" customHeight="false" outlineLevel="0" collapsed="false">
      <c r="A1950" s="1"/>
      <c r="B1950" s="1"/>
      <c r="C1950" s="1"/>
    </row>
    <row r="1951" customFormat="false" ht="13.8" hidden="false" customHeight="false" outlineLevel="0" collapsed="false">
      <c r="A1951" s="1"/>
      <c r="B1951" s="1"/>
      <c r="C1951" s="1"/>
    </row>
    <row r="1952" customFormat="false" ht="13.8" hidden="false" customHeight="false" outlineLevel="0" collapsed="false">
      <c r="A1952" s="1"/>
      <c r="B1952" s="1"/>
      <c r="C1952" s="1"/>
    </row>
    <row r="1953" customFormat="false" ht="13.8" hidden="false" customHeight="false" outlineLevel="0" collapsed="false">
      <c r="A1953" s="1"/>
      <c r="B1953" s="1"/>
      <c r="C1953" s="1"/>
    </row>
    <row r="1954" customFormat="false" ht="13.8" hidden="false" customHeight="false" outlineLevel="0" collapsed="false">
      <c r="A1954" s="1"/>
      <c r="B1954" s="1"/>
      <c r="C1954" s="1"/>
    </row>
    <row r="1955" customFormat="false" ht="13.8" hidden="false" customHeight="false" outlineLevel="0" collapsed="false">
      <c r="A1955" s="1"/>
      <c r="B1955" s="1"/>
      <c r="C1955" s="1"/>
    </row>
    <row r="1956" customFormat="false" ht="13.8" hidden="false" customHeight="false" outlineLevel="0" collapsed="false">
      <c r="A1956" s="1"/>
      <c r="B1956" s="1"/>
      <c r="C1956" s="1"/>
    </row>
    <row r="1957" customFormat="false" ht="13.8" hidden="false" customHeight="false" outlineLevel="0" collapsed="false">
      <c r="A1957" s="1"/>
      <c r="B1957" s="1"/>
      <c r="C1957" s="1"/>
    </row>
    <row r="1958" customFormat="false" ht="13.8" hidden="false" customHeight="false" outlineLevel="0" collapsed="false">
      <c r="A1958" s="1"/>
      <c r="B1958" s="1"/>
      <c r="C1958"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9"/>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E1" activeCellId="0" sqref="E1"/>
    </sheetView>
  </sheetViews>
  <sheetFormatPr defaultColWidth="13.07421875" defaultRowHeight="13.8" zeroHeight="false" outlineLevelRow="0" outlineLevelCol="0"/>
  <cols>
    <col collapsed="false" customWidth="true" hidden="false" outlineLevel="0" max="1" min="1" style="0" width="9.32"/>
    <col collapsed="false" customWidth="true" hidden="false" outlineLevel="0" max="2" min="2" style="0" width="59.93"/>
    <col collapsed="false" customWidth="true" hidden="false" outlineLevel="0" max="3" min="3" style="0" width="15.85"/>
    <col collapsed="false" customWidth="true" hidden="false" outlineLevel="0" max="4" min="4" style="0" width="30.03"/>
    <col collapsed="false" customWidth="true" hidden="false" outlineLevel="0" max="5" min="5" style="0" width="54.83"/>
    <col collapsed="false" customWidth="true" hidden="false" outlineLevel="0" max="7" min="6" style="0" width="9.32"/>
    <col collapsed="false" customWidth="true" hidden="false" outlineLevel="0" max="8" min="8" style="0" width="68.37"/>
  </cols>
  <sheetData>
    <row r="1" customFormat="false" ht="13.8" hidden="false" customHeight="false" outlineLevel="0" collapsed="false">
      <c r="A1" s="1" t="s">
        <v>0</v>
      </c>
      <c r="B1" s="1" t="s">
        <v>5</v>
      </c>
      <c r="C1" s="1" t="s">
        <v>505</v>
      </c>
      <c r="D1" s="1" t="s">
        <v>506</v>
      </c>
      <c r="E1" s="1" t="s">
        <v>515</v>
      </c>
      <c r="F1" s="1" t="s">
        <v>516</v>
      </c>
      <c r="G1" s="1" t="s">
        <v>517</v>
      </c>
      <c r="H1" s="5" t="s">
        <v>518</v>
      </c>
    </row>
    <row r="2" customFormat="false" ht="13.8" hidden="false" customHeight="false" outlineLevel="0" collapsed="false">
      <c r="A2" s="0" t="s">
        <v>1</v>
      </c>
      <c r="B2" s="0" t="s">
        <v>6</v>
      </c>
      <c r="C2" s="0" t="s">
        <v>507</v>
      </c>
      <c r="D2" s="0" t="s">
        <v>508</v>
      </c>
      <c r="E2" s="0" t="s">
        <v>519</v>
      </c>
      <c r="F2" s="0" t="s">
        <v>520</v>
      </c>
      <c r="G2" s="0" t="s">
        <v>521</v>
      </c>
      <c r="H2" s="0" t="s">
        <v>522</v>
      </c>
    </row>
    <row r="3" customFormat="false" ht="13.8" hidden="false" customHeight="false" outlineLevel="0" collapsed="false">
      <c r="A3" s="0" t="s">
        <v>1</v>
      </c>
      <c r="B3" s="0" t="s">
        <v>6</v>
      </c>
      <c r="C3" s="0" t="s">
        <v>507</v>
      </c>
      <c r="D3" s="0" t="s">
        <v>508</v>
      </c>
      <c r="E3" s="0" t="s">
        <v>523</v>
      </c>
      <c r="F3" s="0" t="s">
        <v>520</v>
      </c>
      <c r="G3" s="0" t="s">
        <v>521</v>
      </c>
      <c r="H3" s="0" t="s">
        <v>524</v>
      </c>
    </row>
    <row r="4" customFormat="false" ht="13.8" hidden="false" customHeight="false" outlineLevel="0" collapsed="false">
      <c r="A4" s="0" t="s">
        <v>1</v>
      </c>
      <c r="B4" s="0" t="s">
        <v>6</v>
      </c>
      <c r="C4" s="0" t="s">
        <v>507</v>
      </c>
      <c r="D4" s="0" t="s">
        <v>508</v>
      </c>
      <c r="E4" s="0" t="s">
        <v>525</v>
      </c>
      <c r="F4" s="0" t="s">
        <v>520</v>
      </c>
      <c r="G4" s="0" t="s">
        <v>521</v>
      </c>
      <c r="H4" s="0" t="s">
        <v>526</v>
      </c>
    </row>
    <row r="5" customFormat="false" ht="13.8" hidden="false" customHeight="false" outlineLevel="0" collapsed="false">
      <c r="A5" s="0" t="s">
        <v>1</v>
      </c>
      <c r="B5" s="0" t="s">
        <v>6</v>
      </c>
      <c r="C5" s="0" t="s">
        <v>507</v>
      </c>
      <c r="D5" s="0" t="s">
        <v>508</v>
      </c>
      <c r="E5" s="0" t="s">
        <v>527</v>
      </c>
      <c r="F5" s="0" t="s">
        <v>520</v>
      </c>
      <c r="G5" s="0" t="s">
        <v>521</v>
      </c>
      <c r="H5" s="0" t="s">
        <v>528</v>
      </c>
    </row>
    <row r="6" customFormat="false" ht="13.8" hidden="false" customHeight="false" outlineLevel="0" collapsed="false">
      <c r="A6" s="0" t="s">
        <v>1</v>
      </c>
      <c r="B6" s="0" t="s">
        <v>6</v>
      </c>
      <c r="C6" s="0" t="s">
        <v>507</v>
      </c>
      <c r="D6" s="0" t="s">
        <v>508</v>
      </c>
      <c r="E6" s="0" t="s">
        <v>529</v>
      </c>
      <c r="F6" s="0" t="s">
        <v>520</v>
      </c>
      <c r="G6" s="0" t="s">
        <v>521</v>
      </c>
      <c r="H6" s="0" t="s">
        <v>530</v>
      </c>
    </row>
    <row r="7" customFormat="false" ht="13.8" hidden="false" customHeight="false" outlineLevel="0" collapsed="false">
      <c r="A7" s="0" t="s">
        <v>1</v>
      </c>
      <c r="B7" s="0" t="s">
        <v>6</v>
      </c>
      <c r="C7" s="0" t="s">
        <v>507</v>
      </c>
      <c r="D7" s="0" t="s">
        <v>508</v>
      </c>
      <c r="E7" s="0" t="s">
        <v>531</v>
      </c>
      <c r="F7" s="0" t="s">
        <v>520</v>
      </c>
      <c r="G7" s="0" t="s">
        <v>521</v>
      </c>
      <c r="H7" s="0" t="s">
        <v>532</v>
      </c>
    </row>
    <row r="8" customFormat="false" ht="13.8" hidden="false" customHeight="false" outlineLevel="0" collapsed="false">
      <c r="A8" s="0" t="s">
        <v>1</v>
      </c>
      <c r="B8" s="0" t="s">
        <v>6</v>
      </c>
      <c r="C8" s="0" t="s">
        <v>507</v>
      </c>
      <c r="D8" s="0" t="s">
        <v>508</v>
      </c>
      <c r="E8" s="0" t="s">
        <v>533</v>
      </c>
      <c r="F8" s="0" t="s">
        <v>520</v>
      </c>
      <c r="G8" s="0" t="s">
        <v>521</v>
      </c>
      <c r="H8" s="0" t="s">
        <v>534</v>
      </c>
    </row>
    <row r="9" customFormat="false" ht="13.8" hidden="false" customHeight="false" outlineLevel="0" collapsed="false">
      <c r="A9" s="0" t="s">
        <v>1</v>
      </c>
      <c r="B9" s="0" t="s">
        <v>6</v>
      </c>
      <c r="C9" s="0" t="s">
        <v>510</v>
      </c>
      <c r="D9" s="0" t="s">
        <v>508</v>
      </c>
      <c r="E9" s="0" t="s">
        <v>535</v>
      </c>
      <c r="F9" s="0" t="s">
        <v>520</v>
      </c>
      <c r="G9" s="0" t="s">
        <v>521</v>
      </c>
      <c r="H9" s="0" t="s">
        <v>536</v>
      </c>
    </row>
    <row r="10" customFormat="false" ht="13.8" hidden="false" customHeight="false" outlineLevel="0" collapsed="false">
      <c r="A10" s="0" t="s">
        <v>1</v>
      </c>
      <c r="B10" s="0" t="s">
        <v>6</v>
      </c>
      <c r="C10" s="0" t="s">
        <v>510</v>
      </c>
      <c r="D10" s="0" t="s">
        <v>508</v>
      </c>
      <c r="E10" s="0" t="s">
        <v>523</v>
      </c>
      <c r="F10" s="0" t="s">
        <v>520</v>
      </c>
      <c r="G10" s="0" t="s">
        <v>521</v>
      </c>
      <c r="H10" s="0" t="s">
        <v>524</v>
      </c>
    </row>
    <row r="11" customFormat="false" ht="13.8" hidden="false" customHeight="false" outlineLevel="0" collapsed="false">
      <c r="A11" s="0" t="s">
        <v>1</v>
      </c>
      <c r="B11" s="0" t="s">
        <v>6</v>
      </c>
      <c r="C11" s="0" t="s">
        <v>510</v>
      </c>
      <c r="D11" s="0" t="s">
        <v>508</v>
      </c>
      <c r="E11" s="0" t="s">
        <v>537</v>
      </c>
      <c r="F11" s="0" t="s">
        <v>520</v>
      </c>
      <c r="G11" s="0" t="s">
        <v>521</v>
      </c>
      <c r="H11" s="0" t="s">
        <v>538</v>
      </c>
    </row>
    <row r="12" customFormat="false" ht="13.8" hidden="false" customHeight="false" outlineLevel="0" collapsed="false">
      <c r="A12" s="0" t="s">
        <v>1</v>
      </c>
      <c r="B12" s="0" t="s">
        <v>6</v>
      </c>
      <c r="C12" s="0" t="s">
        <v>510</v>
      </c>
      <c r="D12" s="0" t="s">
        <v>508</v>
      </c>
      <c r="E12" s="0" t="s">
        <v>533</v>
      </c>
      <c r="F12" s="0" t="s">
        <v>520</v>
      </c>
      <c r="G12" s="0" t="s">
        <v>521</v>
      </c>
      <c r="H12" s="0" t="s">
        <v>534</v>
      </c>
    </row>
    <row r="13" customFormat="false" ht="13.8" hidden="false" customHeight="false" outlineLevel="0" collapsed="false">
      <c r="A13" s="1" t="s">
        <v>2</v>
      </c>
      <c r="B13" s="1" t="s">
        <v>184</v>
      </c>
      <c r="C13" s="1" t="s">
        <v>507</v>
      </c>
      <c r="D13" s="1" t="s">
        <v>509</v>
      </c>
      <c r="E13" s="1" t="s">
        <v>539</v>
      </c>
      <c r="F13" s="1" t="s">
        <v>540</v>
      </c>
      <c r="G13" s="1" t="s">
        <v>521</v>
      </c>
      <c r="H13" s="0" t="s">
        <v>541</v>
      </c>
    </row>
    <row r="14" customFormat="false" ht="13.8" hidden="false" customHeight="false" outlineLevel="0" collapsed="false">
      <c r="A14" s="1" t="s">
        <v>2</v>
      </c>
      <c r="B14" s="1" t="s">
        <v>184</v>
      </c>
      <c r="C14" s="1" t="s">
        <v>510</v>
      </c>
      <c r="D14" s="1" t="s">
        <v>509</v>
      </c>
      <c r="E14" s="1" t="s">
        <v>539</v>
      </c>
      <c r="F14" s="1" t="s">
        <v>540</v>
      </c>
      <c r="G14" s="1" t="s">
        <v>521</v>
      </c>
      <c r="H14" s="0" t="s">
        <v>541</v>
      </c>
    </row>
    <row r="15" customFormat="false" ht="13.8" hidden="false" customHeight="false" outlineLevel="0" collapsed="false">
      <c r="A15" s="1" t="s">
        <v>2</v>
      </c>
      <c r="B15" s="1" t="s">
        <v>178</v>
      </c>
      <c r="C15" s="1" t="s">
        <v>510</v>
      </c>
      <c r="D15" s="1" t="s">
        <v>509</v>
      </c>
      <c r="E15" s="1" t="s">
        <v>542</v>
      </c>
      <c r="F15" s="1" t="n">
        <v>9</v>
      </c>
      <c r="G15" s="1" t="s">
        <v>521</v>
      </c>
      <c r="H15" s="0" t="s">
        <v>543</v>
      </c>
    </row>
    <row r="16" customFormat="false" ht="13.8" hidden="false" customHeight="false" outlineLevel="0" collapsed="false">
      <c r="A16" s="0" t="s">
        <v>3</v>
      </c>
      <c r="B16" s="0" t="s">
        <v>122</v>
      </c>
      <c r="C16" s="0" t="s">
        <v>507</v>
      </c>
      <c r="D16" s="0" t="s">
        <v>511</v>
      </c>
      <c r="E16" s="0" t="s">
        <v>544</v>
      </c>
      <c r="F16" s="0" t="s">
        <v>545</v>
      </c>
      <c r="G16" s="0" t="s">
        <v>521</v>
      </c>
      <c r="H16" s="0" t="s">
        <v>546</v>
      </c>
    </row>
    <row r="17" customFormat="false" ht="13.8" hidden="false" customHeight="false" outlineLevel="0" collapsed="false">
      <c r="A17" s="0" t="s">
        <v>3</v>
      </c>
      <c r="B17" s="0" t="s">
        <v>122</v>
      </c>
      <c r="C17" s="0" t="s">
        <v>507</v>
      </c>
      <c r="D17" s="0" t="s">
        <v>511</v>
      </c>
      <c r="E17" s="0" t="s">
        <v>535</v>
      </c>
      <c r="F17" s="0" t="s">
        <v>545</v>
      </c>
      <c r="G17" s="0" t="s">
        <v>521</v>
      </c>
      <c r="H17" s="0" t="s">
        <v>547</v>
      </c>
    </row>
    <row r="18" customFormat="false" ht="13.8" hidden="false" customHeight="false" outlineLevel="0" collapsed="false">
      <c r="A18" s="0" t="s">
        <v>3</v>
      </c>
      <c r="B18" s="0" t="s">
        <v>122</v>
      </c>
      <c r="C18" s="0" t="s">
        <v>507</v>
      </c>
      <c r="D18" s="0" t="s">
        <v>511</v>
      </c>
      <c r="E18" s="0" t="s">
        <v>523</v>
      </c>
      <c r="F18" s="0" t="s">
        <v>545</v>
      </c>
      <c r="G18" s="0" t="s">
        <v>521</v>
      </c>
      <c r="H18" s="0" t="s">
        <v>548</v>
      </c>
    </row>
    <row r="19" customFormat="false" ht="13.8" hidden="false" customHeight="false" outlineLevel="0" collapsed="false">
      <c r="A19" s="0" t="s">
        <v>3</v>
      </c>
      <c r="B19" s="0" t="s">
        <v>122</v>
      </c>
      <c r="C19" s="0" t="s">
        <v>510</v>
      </c>
      <c r="D19" s="0" t="s">
        <v>511</v>
      </c>
      <c r="E19" s="0" t="s">
        <v>544</v>
      </c>
      <c r="F19" s="0" t="s">
        <v>545</v>
      </c>
      <c r="G19" s="0" t="s">
        <v>521</v>
      </c>
      <c r="H19" s="0" t="s">
        <v>546</v>
      </c>
    </row>
    <row r="20" customFormat="false" ht="13.8" hidden="false" customHeight="false" outlineLevel="0" collapsed="false">
      <c r="A20" s="0" t="s">
        <v>3</v>
      </c>
      <c r="B20" s="0" t="s">
        <v>122</v>
      </c>
      <c r="C20" s="0" t="s">
        <v>510</v>
      </c>
      <c r="D20" s="0" t="s">
        <v>511</v>
      </c>
      <c r="E20" s="0" t="s">
        <v>535</v>
      </c>
      <c r="F20" s="0" t="s">
        <v>545</v>
      </c>
      <c r="G20" s="0" t="s">
        <v>521</v>
      </c>
      <c r="H20" s="0" t="s">
        <v>547</v>
      </c>
    </row>
    <row r="21" customFormat="false" ht="13.8" hidden="false" customHeight="false" outlineLevel="0" collapsed="false">
      <c r="A21" s="0" t="s">
        <v>3</v>
      </c>
      <c r="B21" s="0" t="s">
        <v>122</v>
      </c>
      <c r="C21" s="0" t="s">
        <v>510</v>
      </c>
      <c r="D21" s="0" t="s">
        <v>511</v>
      </c>
      <c r="E21" s="0" t="s">
        <v>523</v>
      </c>
      <c r="F21" s="0" t="s">
        <v>545</v>
      </c>
      <c r="G21" s="0" t="s">
        <v>521</v>
      </c>
      <c r="H21" s="0" t="s">
        <v>548</v>
      </c>
    </row>
    <row r="22" customFormat="false" ht="13.8" hidden="false" customHeight="false" outlineLevel="0" collapsed="false">
      <c r="A22" s="0" t="s">
        <v>3</v>
      </c>
      <c r="B22" s="0" t="s">
        <v>130</v>
      </c>
      <c r="C22" s="0" t="s">
        <v>507</v>
      </c>
      <c r="D22" s="0" t="s">
        <v>508</v>
      </c>
      <c r="E22" s="0" t="s">
        <v>549</v>
      </c>
      <c r="F22" s="0" t="s">
        <v>550</v>
      </c>
      <c r="G22" s="0" t="s">
        <v>521</v>
      </c>
      <c r="H22" s="0" t="s">
        <v>551</v>
      </c>
    </row>
    <row r="23" customFormat="false" ht="13.8" hidden="false" customHeight="false" outlineLevel="0" collapsed="false">
      <c r="A23" s="0" t="s">
        <v>3</v>
      </c>
      <c r="B23" s="0" t="s">
        <v>130</v>
      </c>
      <c r="C23" s="0" t="s">
        <v>507</v>
      </c>
      <c r="D23" s="0" t="s">
        <v>508</v>
      </c>
      <c r="E23" s="0" t="s">
        <v>523</v>
      </c>
      <c r="F23" s="0" t="s">
        <v>550</v>
      </c>
      <c r="G23" s="0" t="s">
        <v>521</v>
      </c>
      <c r="H23" s="0" t="s">
        <v>524</v>
      </c>
    </row>
    <row r="24" customFormat="false" ht="13.8" hidden="false" customHeight="false" outlineLevel="0" collapsed="false">
      <c r="A24" s="0" t="s">
        <v>3</v>
      </c>
      <c r="B24" s="0" t="s">
        <v>130</v>
      </c>
      <c r="C24" s="0" t="s">
        <v>507</v>
      </c>
      <c r="D24" s="0" t="s">
        <v>508</v>
      </c>
      <c r="E24" s="0" t="s">
        <v>552</v>
      </c>
      <c r="F24" s="0" t="s">
        <v>550</v>
      </c>
      <c r="G24" s="0" t="s">
        <v>521</v>
      </c>
      <c r="H24" s="0" t="s">
        <v>553</v>
      </c>
    </row>
    <row r="25" customFormat="false" ht="13.8" hidden="false" customHeight="false" outlineLevel="0" collapsed="false">
      <c r="A25" s="0" t="s">
        <v>3</v>
      </c>
      <c r="B25" s="0" t="s">
        <v>130</v>
      </c>
      <c r="C25" s="0" t="s">
        <v>507</v>
      </c>
      <c r="D25" s="0" t="s">
        <v>508</v>
      </c>
      <c r="E25" s="0" t="s">
        <v>554</v>
      </c>
      <c r="F25" s="0" t="s">
        <v>550</v>
      </c>
      <c r="G25" s="0" t="s">
        <v>521</v>
      </c>
      <c r="H25" s="0" t="s">
        <v>555</v>
      </c>
    </row>
    <row r="26" customFormat="false" ht="13.8" hidden="false" customHeight="false" outlineLevel="0" collapsed="false">
      <c r="A26" s="0" t="s">
        <v>3</v>
      </c>
      <c r="B26" s="0" t="s">
        <v>130</v>
      </c>
      <c r="C26" s="0" t="s">
        <v>507</v>
      </c>
      <c r="D26" s="0" t="s">
        <v>508</v>
      </c>
      <c r="E26" s="0" t="s">
        <v>533</v>
      </c>
      <c r="F26" s="0" t="s">
        <v>550</v>
      </c>
      <c r="G26" s="0" t="s">
        <v>521</v>
      </c>
      <c r="H26" s="0" t="s">
        <v>534</v>
      </c>
    </row>
    <row r="27" customFormat="false" ht="13.8" hidden="false" customHeight="false" outlineLevel="0" collapsed="false">
      <c r="A27" s="0" t="s">
        <v>3</v>
      </c>
      <c r="B27" s="0" t="s">
        <v>130</v>
      </c>
      <c r="C27" s="0" t="s">
        <v>510</v>
      </c>
      <c r="D27" s="0" t="s">
        <v>508</v>
      </c>
      <c r="E27" s="0" t="s">
        <v>549</v>
      </c>
      <c r="F27" s="0" t="s">
        <v>550</v>
      </c>
      <c r="G27" s="0" t="s">
        <v>521</v>
      </c>
      <c r="H27" s="0" t="s">
        <v>551</v>
      </c>
    </row>
    <row r="28" customFormat="false" ht="13.8" hidden="false" customHeight="false" outlineLevel="0" collapsed="false">
      <c r="A28" s="0" t="s">
        <v>3</v>
      </c>
      <c r="B28" s="0" t="s">
        <v>130</v>
      </c>
      <c r="C28" s="0" t="s">
        <v>510</v>
      </c>
      <c r="D28" s="0" t="s">
        <v>508</v>
      </c>
      <c r="E28" s="0" t="s">
        <v>535</v>
      </c>
      <c r="F28" s="0" t="s">
        <v>550</v>
      </c>
      <c r="G28" s="0" t="s">
        <v>521</v>
      </c>
      <c r="H28" s="0" t="s">
        <v>536</v>
      </c>
    </row>
    <row r="29" customFormat="false" ht="13.8" hidden="false" customHeight="false" outlineLevel="0" collapsed="false">
      <c r="A29" s="0" t="s">
        <v>3</v>
      </c>
      <c r="B29" s="0" t="s">
        <v>130</v>
      </c>
      <c r="C29" s="0" t="s">
        <v>510</v>
      </c>
      <c r="D29" s="0" t="s">
        <v>508</v>
      </c>
      <c r="E29" s="0" t="s">
        <v>523</v>
      </c>
      <c r="F29" s="0" t="s">
        <v>550</v>
      </c>
      <c r="G29" s="0" t="s">
        <v>521</v>
      </c>
      <c r="H29" s="0" t="s">
        <v>524</v>
      </c>
    </row>
    <row r="30" customFormat="false" ht="13.8" hidden="false" customHeight="false" outlineLevel="0" collapsed="false">
      <c r="A30" s="0" t="s">
        <v>3</v>
      </c>
      <c r="B30" s="0" t="s">
        <v>130</v>
      </c>
      <c r="C30" s="0" t="s">
        <v>510</v>
      </c>
      <c r="D30" s="0" t="s">
        <v>508</v>
      </c>
      <c r="E30" s="0" t="s">
        <v>525</v>
      </c>
      <c r="F30" s="0" t="s">
        <v>550</v>
      </c>
      <c r="G30" s="0" t="s">
        <v>521</v>
      </c>
      <c r="H30" s="0" t="s">
        <v>526</v>
      </c>
    </row>
    <row r="31" customFormat="false" ht="13.8" hidden="false" customHeight="false" outlineLevel="0" collapsed="false">
      <c r="A31" s="0" t="s">
        <v>3</v>
      </c>
      <c r="B31" s="0" t="s">
        <v>130</v>
      </c>
      <c r="C31" s="0" t="s">
        <v>510</v>
      </c>
      <c r="D31" s="0" t="s">
        <v>508</v>
      </c>
      <c r="E31" s="0" t="s">
        <v>533</v>
      </c>
      <c r="F31" s="0" t="s">
        <v>550</v>
      </c>
      <c r="G31" s="0" t="s">
        <v>521</v>
      </c>
      <c r="H31" s="0" t="s">
        <v>534</v>
      </c>
    </row>
    <row r="32" customFormat="false" ht="13.8" hidden="false" customHeight="false" outlineLevel="0" collapsed="false">
      <c r="A32" s="0" t="s">
        <v>4</v>
      </c>
      <c r="B32" s="0" t="s">
        <v>426</v>
      </c>
      <c r="C32" s="0" t="s">
        <v>507</v>
      </c>
      <c r="D32" s="0" t="s">
        <v>509</v>
      </c>
      <c r="E32" s="0" t="s">
        <v>556</v>
      </c>
      <c r="F32" s="0" t="s">
        <v>540</v>
      </c>
      <c r="G32" s="0" t="s">
        <v>557</v>
      </c>
      <c r="H32" s="0" t="s">
        <v>558</v>
      </c>
    </row>
    <row r="33" customFormat="false" ht="13.8" hidden="false" customHeight="false" outlineLevel="0" collapsed="false">
      <c r="A33" s="0" t="s">
        <v>4</v>
      </c>
      <c r="B33" s="0" t="s">
        <v>426</v>
      </c>
      <c r="C33" s="0" t="s">
        <v>507</v>
      </c>
      <c r="D33" s="0" t="s">
        <v>509</v>
      </c>
      <c r="E33" s="0" t="s">
        <v>559</v>
      </c>
      <c r="F33" s="0" t="s">
        <v>540</v>
      </c>
      <c r="G33" s="0" t="s">
        <v>557</v>
      </c>
      <c r="H33" s="0" t="s">
        <v>560</v>
      </c>
    </row>
    <row r="34" customFormat="false" ht="13.8" hidden="false" customHeight="false" outlineLevel="0" collapsed="false">
      <c r="A34" s="0" t="s">
        <v>4</v>
      </c>
      <c r="B34" s="0" t="s">
        <v>426</v>
      </c>
      <c r="C34" s="0" t="s">
        <v>507</v>
      </c>
      <c r="D34" s="0" t="s">
        <v>509</v>
      </c>
      <c r="E34" s="0" t="s">
        <v>561</v>
      </c>
      <c r="F34" s="0" t="s">
        <v>540</v>
      </c>
      <c r="G34" s="0" t="s">
        <v>557</v>
      </c>
      <c r="H34" s="0" t="s">
        <v>562</v>
      </c>
    </row>
    <row r="35" customFormat="false" ht="13.8" hidden="false" customHeight="false" outlineLevel="0" collapsed="false">
      <c r="A35" s="0" t="s">
        <v>4</v>
      </c>
      <c r="B35" s="0" t="s">
        <v>426</v>
      </c>
      <c r="C35" s="0" t="s">
        <v>507</v>
      </c>
      <c r="D35" s="0" t="s">
        <v>509</v>
      </c>
      <c r="E35" s="0" t="s">
        <v>563</v>
      </c>
      <c r="F35" s="0" t="s">
        <v>540</v>
      </c>
      <c r="G35" s="0" t="s">
        <v>557</v>
      </c>
      <c r="H35" s="0" t="s">
        <v>564</v>
      </c>
    </row>
    <row r="36" customFormat="false" ht="13.8" hidden="false" customHeight="false" outlineLevel="0" collapsed="false">
      <c r="A36" s="0" t="s">
        <v>4</v>
      </c>
      <c r="B36" s="0" t="s">
        <v>426</v>
      </c>
      <c r="C36" s="0" t="s">
        <v>507</v>
      </c>
      <c r="D36" s="0" t="s">
        <v>509</v>
      </c>
      <c r="E36" s="0" t="s">
        <v>565</v>
      </c>
      <c r="F36" s="0" t="s">
        <v>540</v>
      </c>
      <c r="G36" s="0" t="s">
        <v>557</v>
      </c>
      <c r="H36" s="0" t="s">
        <v>566</v>
      </c>
    </row>
    <row r="37" customFormat="false" ht="13.8" hidden="false" customHeight="false" outlineLevel="0" collapsed="false">
      <c r="A37" s="0" t="s">
        <v>4</v>
      </c>
      <c r="B37" s="0" t="s">
        <v>426</v>
      </c>
      <c r="C37" s="0" t="s">
        <v>507</v>
      </c>
      <c r="D37" s="0" t="s">
        <v>509</v>
      </c>
      <c r="E37" s="0" t="s">
        <v>535</v>
      </c>
      <c r="F37" s="0" t="s">
        <v>540</v>
      </c>
      <c r="G37" s="0" t="s">
        <v>557</v>
      </c>
      <c r="H37" s="0" t="s">
        <v>567</v>
      </c>
    </row>
    <row r="38" customFormat="false" ht="13.8" hidden="false" customHeight="false" outlineLevel="0" collapsed="false">
      <c r="A38" s="0" t="s">
        <v>4</v>
      </c>
      <c r="B38" s="0" t="s">
        <v>426</v>
      </c>
      <c r="C38" s="0" t="s">
        <v>507</v>
      </c>
      <c r="D38" s="0" t="s">
        <v>509</v>
      </c>
      <c r="E38" s="0" t="s">
        <v>523</v>
      </c>
      <c r="F38" s="0" t="s">
        <v>540</v>
      </c>
      <c r="G38" s="0" t="s">
        <v>557</v>
      </c>
      <c r="H38" s="0" t="s">
        <v>568</v>
      </c>
    </row>
    <row r="39" customFormat="false" ht="13.8" hidden="false" customHeight="false" outlineLevel="0" collapsed="false">
      <c r="A39" s="0" t="s">
        <v>4</v>
      </c>
      <c r="B39" s="0" t="s">
        <v>426</v>
      </c>
      <c r="C39" s="0" t="s">
        <v>507</v>
      </c>
      <c r="D39" s="0" t="s">
        <v>509</v>
      </c>
      <c r="E39" s="0" t="s">
        <v>569</v>
      </c>
      <c r="F39" s="0" t="s">
        <v>540</v>
      </c>
      <c r="G39" s="0" t="s">
        <v>557</v>
      </c>
      <c r="H39" s="0" t="s">
        <v>570</v>
      </c>
    </row>
    <row r="40" customFormat="false" ht="13.8" hidden="false" customHeight="false" outlineLevel="0" collapsed="false">
      <c r="A40" s="0" t="s">
        <v>4</v>
      </c>
      <c r="B40" s="0" t="s">
        <v>426</v>
      </c>
      <c r="C40" s="0" t="s">
        <v>507</v>
      </c>
      <c r="D40" s="0" t="s">
        <v>509</v>
      </c>
      <c r="E40" s="0" t="s">
        <v>533</v>
      </c>
      <c r="F40" s="0" t="s">
        <v>540</v>
      </c>
      <c r="G40" s="0" t="s">
        <v>557</v>
      </c>
      <c r="H40" s="0" t="s">
        <v>571</v>
      </c>
    </row>
    <row r="41" customFormat="false" ht="13.8" hidden="false" customHeight="false" outlineLevel="0" collapsed="false">
      <c r="A41" s="0" t="s">
        <v>4</v>
      </c>
      <c r="B41" s="0" t="s">
        <v>426</v>
      </c>
      <c r="C41" s="0" t="s">
        <v>510</v>
      </c>
      <c r="D41" s="0" t="s">
        <v>509</v>
      </c>
      <c r="E41" s="0" t="s">
        <v>556</v>
      </c>
      <c r="F41" s="0" t="s">
        <v>540</v>
      </c>
      <c r="G41" s="0" t="s">
        <v>557</v>
      </c>
      <c r="H41" s="0" t="s">
        <v>558</v>
      </c>
    </row>
    <row r="42" customFormat="false" ht="13.8" hidden="false" customHeight="false" outlineLevel="0" collapsed="false">
      <c r="A42" s="0" t="s">
        <v>4</v>
      </c>
      <c r="B42" s="0" t="s">
        <v>426</v>
      </c>
      <c r="C42" s="0" t="s">
        <v>510</v>
      </c>
      <c r="D42" s="0" t="s">
        <v>509</v>
      </c>
      <c r="E42" s="0" t="s">
        <v>559</v>
      </c>
      <c r="F42" s="0" t="s">
        <v>540</v>
      </c>
      <c r="G42" s="0" t="s">
        <v>557</v>
      </c>
      <c r="H42" s="0" t="s">
        <v>560</v>
      </c>
    </row>
    <row r="43" customFormat="false" ht="13.8" hidden="false" customHeight="false" outlineLevel="0" collapsed="false">
      <c r="A43" s="0" t="s">
        <v>4</v>
      </c>
      <c r="B43" s="0" t="s">
        <v>426</v>
      </c>
      <c r="C43" s="0" t="s">
        <v>510</v>
      </c>
      <c r="D43" s="0" t="s">
        <v>509</v>
      </c>
      <c r="E43" s="0" t="s">
        <v>561</v>
      </c>
      <c r="F43" s="0" t="s">
        <v>540</v>
      </c>
      <c r="G43" s="0" t="s">
        <v>557</v>
      </c>
      <c r="H43" s="0" t="s">
        <v>562</v>
      </c>
    </row>
    <row r="44" customFormat="false" ht="13.8" hidden="false" customHeight="false" outlineLevel="0" collapsed="false">
      <c r="A44" s="0" t="s">
        <v>4</v>
      </c>
      <c r="B44" s="0" t="s">
        <v>426</v>
      </c>
      <c r="C44" s="0" t="s">
        <v>510</v>
      </c>
      <c r="D44" s="0" t="s">
        <v>509</v>
      </c>
      <c r="E44" s="0" t="s">
        <v>563</v>
      </c>
      <c r="F44" s="0" t="s">
        <v>540</v>
      </c>
      <c r="G44" s="0" t="s">
        <v>557</v>
      </c>
      <c r="H44" s="0" t="s">
        <v>564</v>
      </c>
    </row>
    <row r="45" customFormat="false" ht="13.8" hidden="false" customHeight="false" outlineLevel="0" collapsed="false">
      <c r="A45" s="0" t="s">
        <v>4</v>
      </c>
      <c r="B45" s="0" t="s">
        <v>426</v>
      </c>
      <c r="C45" s="0" t="s">
        <v>510</v>
      </c>
      <c r="D45" s="0" t="s">
        <v>509</v>
      </c>
      <c r="E45" s="0" t="s">
        <v>565</v>
      </c>
      <c r="F45" s="0" t="s">
        <v>540</v>
      </c>
      <c r="G45" s="0" t="s">
        <v>557</v>
      </c>
      <c r="H45" s="0" t="s">
        <v>566</v>
      </c>
    </row>
    <row r="46" customFormat="false" ht="13.8" hidden="false" customHeight="false" outlineLevel="0" collapsed="false">
      <c r="A46" s="0" t="s">
        <v>4</v>
      </c>
      <c r="B46" s="0" t="s">
        <v>426</v>
      </c>
      <c r="C46" s="0" t="s">
        <v>510</v>
      </c>
      <c r="D46" s="0" t="s">
        <v>509</v>
      </c>
      <c r="E46" s="0" t="s">
        <v>535</v>
      </c>
      <c r="F46" s="0" t="s">
        <v>540</v>
      </c>
      <c r="G46" s="0" t="s">
        <v>557</v>
      </c>
      <c r="H46" s="0" t="s">
        <v>567</v>
      </c>
    </row>
    <row r="47" customFormat="false" ht="13.8" hidden="false" customHeight="false" outlineLevel="0" collapsed="false">
      <c r="A47" s="0" t="s">
        <v>4</v>
      </c>
      <c r="B47" s="0" t="s">
        <v>426</v>
      </c>
      <c r="C47" s="0" t="s">
        <v>510</v>
      </c>
      <c r="D47" s="0" t="s">
        <v>509</v>
      </c>
      <c r="E47" s="0" t="s">
        <v>523</v>
      </c>
      <c r="F47" s="0" t="s">
        <v>540</v>
      </c>
      <c r="G47" s="0" t="s">
        <v>557</v>
      </c>
      <c r="H47" s="0" t="s">
        <v>568</v>
      </c>
    </row>
    <row r="48" customFormat="false" ht="13.8" hidden="false" customHeight="false" outlineLevel="0" collapsed="false">
      <c r="A48" s="0" t="s">
        <v>4</v>
      </c>
      <c r="B48" s="0" t="s">
        <v>426</v>
      </c>
      <c r="C48" s="0" t="s">
        <v>510</v>
      </c>
      <c r="D48" s="0" t="s">
        <v>509</v>
      </c>
      <c r="E48" s="0" t="s">
        <v>569</v>
      </c>
      <c r="F48" s="0" t="s">
        <v>540</v>
      </c>
      <c r="G48" s="0" t="s">
        <v>557</v>
      </c>
      <c r="H48" s="0" t="s">
        <v>570</v>
      </c>
    </row>
    <row r="49" customFormat="false" ht="13.8" hidden="false" customHeight="false" outlineLevel="0" collapsed="false">
      <c r="A49" s="0" t="s">
        <v>4</v>
      </c>
      <c r="B49" s="0" t="s">
        <v>426</v>
      </c>
      <c r="C49" s="0" t="s">
        <v>510</v>
      </c>
      <c r="D49" s="0" t="s">
        <v>509</v>
      </c>
      <c r="E49" s="0" t="s">
        <v>533</v>
      </c>
      <c r="F49" s="0" t="s">
        <v>540</v>
      </c>
      <c r="G49" s="0" t="s">
        <v>557</v>
      </c>
      <c r="H49" s="0" t="s">
        <v>571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AMJ256"/>
  <sheetViews>
    <sheetView showFormulas="false" showGridLines="true" showRowColHeaders="true" showZeros="true" rightToLeft="false" tabSelected="true" showOutlineSymbols="true" defaultGridColor="true" view="normal" topLeftCell="AB163" colorId="64" zoomScale="115" zoomScaleNormal="115" zoomScalePageLayoutView="100" workbookViewId="0">
      <selection pane="topLeft" activeCell="AD181" activeCellId="0" sqref="AD181"/>
    </sheetView>
  </sheetViews>
  <sheetFormatPr defaultColWidth="9.8671875" defaultRowHeight="13.8" zeroHeight="false" outlineLevelRow="0" outlineLevelCol="0"/>
  <cols>
    <col collapsed="false" customWidth="true" hidden="false" outlineLevel="0" max="2" min="2" style="0" width="23.54"/>
    <col collapsed="false" customWidth="true" hidden="false" outlineLevel="0" max="4" min="3" style="0" width="36.18"/>
    <col collapsed="false" customWidth="true" hidden="false" outlineLevel="0" max="5" min="5" style="0" width="58.76"/>
    <col collapsed="false" customWidth="true" hidden="false" outlineLevel="0" max="6" min="6" style="0" width="17.54"/>
    <col collapsed="false" customWidth="true" hidden="false" outlineLevel="0" max="9" min="7" style="0" width="13.43"/>
    <col collapsed="false" customWidth="true" hidden="false" outlineLevel="0" max="10" min="10" style="0" width="18.54"/>
    <col collapsed="false" customWidth="true" hidden="false" outlineLevel="0" max="11" min="11" style="0" width="17.54"/>
    <col collapsed="false" customWidth="true" hidden="false" outlineLevel="0" max="12" min="12" style="0" width="12.83"/>
    <col collapsed="false" customWidth="true" hidden="false" outlineLevel="0" max="13" min="13" style="0" width="14.81"/>
    <col collapsed="false" customWidth="true" hidden="false" outlineLevel="0" max="14" min="14" style="0" width="15.54"/>
    <col collapsed="false" customWidth="true" hidden="false" outlineLevel="0" max="15" min="15" style="0" width="13.17"/>
    <col collapsed="false" customWidth="true" hidden="false" outlineLevel="0" max="16" min="16" style="0" width="12.56"/>
    <col collapsed="false" customWidth="true" hidden="false" outlineLevel="0" max="19" min="19" style="0" width="13.7"/>
    <col collapsed="false" customWidth="true" hidden="false" outlineLevel="0" max="27" min="27" style="0" width="14.16"/>
    <col collapsed="false" customWidth="true" hidden="false" outlineLevel="0" max="28" min="28" style="0" width="15.42"/>
    <col collapsed="false" customWidth="true" hidden="false" outlineLevel="0" max="29" min="29" style="0" width="14.45"/>
    <col collapsed="false" customWidth="true" hidden="false" outlineLevel="0" max="30" min="30" style="0" width="15.27"/>
    <col collapsed="false" customWidth="true" hidden="false" outlineLevel="0" max="31" min="31" style="0" width="16.74"/>
    <col collapsed="false" customWidth="true" hidden="false" outlineLevel="0" max="33" min="33" style="0" width="13.29"/>
    <col collapsed="false" customWidth="true" hidden="false" outlineLevel="0" max="35" min="35" style="6" width="12.41"/>
    <col collapsed="false" customWidth="true" hidden="false" outlineLevel="0" max="37" min="36" style="0" width="12.41"/>
    <col collapsed="false" customWidth="true" hidden="false" outlineLevel="0" max="38" min="38" style="0" width="26"/>
    <col collapsed="false" customWidth="true" hidden="false" outlineLevel="0" max="39" min="39" style="0" width="13.84"/>
    <col collapsed="false" customWidth="true" hidden="false" outlineLevel="0" max="40" min="40" style="0" width="12.41"/>
    <col collapsed="false" customWidth="true" hidden="false" outlineLevel="0" max="41" min="41" style="0" width="12.44"/>
    <col collapsed="false" customWidth="true" hidden="false" outlineLevel="0" max="42" min="42" style="0" width="25.27"/>
    <col collapsed="false" customWidth="true" hidden="false" outlineLevel="0" max="43" min="43" style="0" width="40.27"/>
    <col collapsed="false" customWidth="true" hidden="false" outlineLevel="0" max="1024" min="1021" style="0" width="11.52"/>
  </cols>
  <sheetData>
    <row r="1" customFormat="false" ht="13.8" hidden="false" customHeight="false" outlineLevel="0" collapsed="false">
      <c r="A1" s="7" t="s">
        <v>572</v>
      </c>
      <c r="B1" s="7" t="s">
        <v>573</v>
      </c>
      <c r="C1" s="7" t="s">
        <v>506</v>
      </c>
      <c r="D1" s="7" t="s">
        <v>515</v>
      </c>
      <c r="E1" s="5" t="s">
        <v>518</v>
      </c>
      <c r="F1" s="5" t="s">
        <v>574</v>
      </c>
      <c r="G1" s="5" t="s">
        <v>575</v>
      </c>
      <c r="H1" s="5" t="s">
        <v>576</v>
      </c>
      <c r="I1" s="5" t="s">
        <v>577</v>
      </c>
      <c r="J1" s="5" t="s">
        <v>578</v>
      </c>
      <c r="K1" s="5" t="s">
        <v>579</v>
      </c>
      <c r="L1" s="5" t="s">
        <v>580</v>
      </c>
      <c r="M1" s="5" t="s">
        <v>581</v>
      </c>
      <c r="N1" s="5" t="s">
        <v>582</v>
      </c>
      <c r="O1" s="5" t="s">
        <v>583</v>
      </c>
      <c r="P1" s="5" t="s">
        <v>584</v>
      </c>
      <c r="Q1" s="8" t="s">
        <v>585</v>
      </c>
      <c r="R1" s="8" t="s">
        <v>586</v>
      </c>
      <c r="S1" s="8" t="s">
        <v>587</v>
      </c>
      <c r="T1" s="8" t="s">
        <v>588</v>
      </c>
      <c r="U1" s="8" t="s">
        <v>589</v>
      </c>
      <c r="V1" s="8" t="s">
        <v>590</v>
      </c>
      <c r="W1" s="8" t="s">
        <v>591</v>
      </c>
      <c r="X1" s="8" t="s">
        <v>592</v>
      </c>
      <c r="Y1" s="8" t="s">
        <v>593</v>
      </c>
      <c r="Z1" s="8" t="s">
        <v>594</v>
      </c>
      <c r="AA1" s="9" t="s">
        <v>595</v>
      </c>
      <c r="AB1" s="9" t="s">
        <v>596</v>
      </c>
      <c r="AC1" s="9" t="s">
        <v>597</v>
      </c>
      <c r="AD1" s="10" t="s">
        <v>598</v>
      </c>
      <c r="AE1" s="11" t="s">
        <v>599</v>
      </c>
      <c r="AF1" s="11" t="s">
        <v>600</v>
      </c>
      <c r="AG1" s="11" t="s">
        <v>601</v>
      </c>
      <c r="AH1" s="11" t="s">
        <v>602</v>
      </c>
      <c r="AI1" s="12" t="s">
        <v>603</v>
      </c>
      <c r="AJ1" s="13" t="s">
        <v>604</v>
      </c>
      <c r="AK1" s="11" t="s">
        <v>605</v>
      </c>
      <c r="AL1" s="11" t="s">
        <v>606</v>
      </c>
      <c r="AM1" s="11" t="s">
        <v>607</v>
      </c>
      <c r="AN1" s="11" t="s">
        <v>608</v>
      </c>
      <c r="AO1" s="14" t="s">
        <v>609</v>
      </c>
      <c r="AP1" s="15" t="s">
        <v>610</v>
      </c>
      <c r="AQ1" s="16" t="s">
        <v>611</v>
      </c>
    </row>
    <row r="2" customFormat="false" ht="13.8" hidden="false" customHeight="false" outlineLevel="0" collapsed="false">
      <c r="A2" s="17" t="s">
        <v>612</v>
      </c>
      <c r="B2" s="17" t="s">
        <v>613</v>
      </c>
      <c r="C2" s="0" t="s">
        <v>509</v>
      </c>
      <c r="D2" s="17" t="s">
        <v>542</v>
      </c>
      <c r="E2" s="18" t="s">
        <v>543</v>
      </c>
      <c r="F2" s="19" t="n">
        <v>0</v>
      </c>
      <c r="G2" s="18" t="s">
        <v>614</v>
      </c>
      <c r="H2" s="18" t="s">
        <v>615</v>
      </c>
      <c r="I2" s="18" t="s">
        <v>616</v>
      </c>
      <c r="J2" s="19" t="n">
        <v>390000000</v>
      </c>
      <c r="K2" s="19" t="n">
        <v>100000000</v>
      </c>
      <c r="L2" s="0" t="n">
        <v>2020</v>
      </c>
      <c r="M2" s="20" t="n">
        <f aca="true">DATE(YEAR(NOW()), MONTH(NOW())-12, DAY(NOW()))</f>
        <v>43904</v>
      </c>
      <c r="N2" s="20" t="n">
        <f aca="true">DATE(YEAR(NOW()), MONTH(NOW()), DAY(NOW()))</f>
        <v>44269</v>
      </c>
      <c r="O2" s="20" t="n">
        <v>43831</v>
      </c>
      <c r="P2" s="20" t="n">
        <v>44196</v>
      </c>
      <c r="Q2" s="21" t="s">
        <v>617</v>
      </c>
      <c r="R2" s="21" t="s">
        <v>617</v>
      </c>
      <c r="S2" s="19" t="s">
        <v>618</v>
      </c>
      <c r="T2" s="21" t="s">
        <v>617</v>
      </c>
      <c r="U2" s="21" t="s">
        <v>617</v>
      </c>
      <c r="V2" s="21" t="s">
        <v>617</v>
      </c>
      <c r="W2" s="21" t="s">
        <v>617</v>
      </c>
      <c r="X2" s="21" t="s">
        <v>617</v>
      </c>
      <c r="Y2" s="21" t="s">
        <v>617</v>
      </c>
      <c r="Z2" s="21" t="s">
        <v>617</v>
      </c>
      <c r="AA2" s="20" t="n">
        <f aca="false">DATE(YEAR(O2)+1,MONTH(O2),DAY(O2))</f>
        <v>44197</v>
      </c>
      <c r="AB2" s="0" t="n">
        <f aca="false">IF(G2="Trong nước", DATEDIF(DATE(YEAR(M2),MONTH(M2),1),DATE(YEAR(N2),MONTH(N2),1),"m"), DATEDIF(DATE(L2,1,1),DATE(YEAR(N2),MONTH(N2),1),"m"))</f>
        <v>14</v>
      </c>
      <c r="AC2" s="0" t="str">
        <f aca="false">VLOOKUP(AB2,Parameters!$A$2:$B$6,2,1)</f>
        <v>&lt;36</v>
      </c>
      <c r="AD2" s="22" t="n">
        <f aca="false">IF(J2&lt;=Parameters!$Y$2,INDEX('Bieu phi VCX'!$D$8:$N$33,MATCH(E2,'Bieu phi VCX'!$A$8:$A$33,0),MATCH(AC2,'Bieu phi VCX'!$D$7:$I$7,)),INDEX('Bieu phi VCX'!$J$8:$O$33,MATCH(E2,'Bieu phi VCX'!$A$8:$A$33,0),MATCH(AC2,'Bieu phi VCX'!$J$7:$O$7,)))</f>
        <v>0.0185</v>
      </c>
      <c r="AE2" s="22" t="n">
        <f aca="false">IF(Q2="Y",Parameters!$Z$2,0)</f>
        <v>0.0005</v>
      </c>
      <c r="AF2" s="22" t="n">
        <f aca="false">IF(R2="Y", INDEX('Bieu phi VCX'!$R$8:$W$33,MATCH(E2,'Bieu phi VCX'!$A$8:$A$33,0),MATCH(AC2,'Bieu phi VCX'!$R$7:$V$7,0)), 0)</f>
        <v>0</v>
      </c>
      <c r="AG2" s="19" t="n">
        <f aca="false">VLOOKUP(S2,Parameters!$F$2:$G$5,2,0)</f>
        <v>0</v>
      </c>
      <c r="AH2" s="22" t="n">
        <f aca="false">IF(T2="Y", INDEX('Bieu phi VCX'!$X$8:$AB$33,MATCH(E2,'Bieu phi VCX'!$A$8:$A$33,0),MATCH(AC2,'Bieu phi VCX'!$X$7:$AB$7,0)),0)</f>
        <v>0.001</v>
      </c>
      <c r="AI2" s="23" t="n">
        <f aca="false">IF(U2="Y",INDEX('Bieu phi VCX'!$AJ$8:$AL$33,MATCH(E2,'Bieu phi VCX'!$A$8:$A$33,0),MATCH(VLOOKUP(F2,Parameters!$I$2:$J$4,2),'Bieu phi VCX'!$AJ$7:$AL$7,0)), 0)</f>
        <v>0.05</v>
      </c>
      <c r="AJ2" s="0" t="n">
        <f aca="false">IF(V2="Y",Parameters!$AA$2,1)</f>
        <v>1.5</v>
      </c>
      <c r="AK2" s="22" t="n">
        <f aca="false">IF(W2="Y", INDEX('Bieu phi VCX'!$AE$8:$AE$33,MATCH(E2,'Bieu phi VCX'!$A$8:$A$33,0),0),0)</f>
        <v>0.0025</v>
      </c>
      <c r="AL2" s="22" t="n">
        <f aca="false">IF(X2="Y",IF(AB2&lt;120,IF(OR(E2='Bieu phi VCX'!$A$24,E2='Bieu phi VCX'!$A$25,E2='Bieu phi VCX'!$A$27),0.2%,IF(OR(AND(OR(H2="SEDAN",H2="HATCHBACK"),J2&gt;Parameters!$AB$2),AND(OR(H2="SEDAN",H2="HATCHBACK"),I2="GERMANY")),INDEX('Bieu phi VCX'!$AF$8:$AF$33,MATCH(E2,'Bieu phi VCX'!$A$8:$A$33,0),0),INDEX('Bieu phi VCX'!$AG$8:$AG$33,MATCH(E2,'Bieu phi VCX'!$A$8:$A$33,0),0))),INDEX('Bieu phi VCX'!$AH$8:$AH$33,MATCH(E2,'Bieu phi VCX'!$A$8:$A$33,0),0)),0)</f>
        <v>0.0005</v>
      </c>
      <c r="AM2" s="22" t="n">
        <f aca="false">IF(Y2="Y",IF(P2-O2&gt;Parameters!$AC$2,1.5%*15/365,1.5%*(P2-O2)/365),0)</f>
        <v>0.000616438356164384</v>
      </c>
      <c r="AN2" s="24" t="n">
        <f aca="false">IF(Z2="Y",Parameters!$AD$2,0)</f>
        <v>0.003</v>
      </c>
      <c r="AO2" s="25" t="n">
        <f aca="false">IF(P2&lt;=AA2,VLOOKUP(DATEDIF(O2,P2,"m"),Parameters!$L$2:$M$6,2,1),(DATEDIF(O2,P2,"m")+1)/12)</f>
        <v>1</v>
      </c>
      <c r="AP2" s="26" t="n">
        <f aca="false">(AJ2*(SUM(AD2,AE2,AF2,AH2,AI2,AK2,AL2,AN2)*K2+AG2)+AM2*K2)*AO2</f>
        <v>11461643.8356164</v>
      </c>
      <c r="AQ2" s="27" t="s">
        <v>619</v>
      </c>
    </row>
    <row r="3" customFormat="false" ht="13.8" hidden="false" customHeight="false" outlineLevel="0" collapsed="false">
      <c r="A3" s="17"/>
      <c r="B3" s="17" t="s">
        <v>620</v>
      </c>
      <c r="C3" s="0" t="s">
        <v>509</v>
      </c>
      <c r="D3" s="17" t="s">
        <v>542</v>
      </c>
      <c r="E3" s="18" t="s">
        <v>543</v>
      </c>
      <c r="F3" s="19" t="n">
        <v>0</v>
      </c>
      <c r="G3" s="18" t="s">
        <v>614</v>
      </c>
      <c r="H3" s="18" t="s">
        <v>615</v>
      </c>
      <c r="I3" s="18" t="s">
        <v>616</v>
      </c>
      <c r="J3" s="19" t="n">
        <v>390000000</v>
      </c>
      <c r="K3" s="19" t="n">
        <v>100000000</v>
      </c>
      <c r="L3" s="0" t="n">
        <v>2018</v>
      </c>
      <c r="M3" s="20" t="n">
        <f aca="true">DATE(YEAR(NOW()), MONTH(NOW())-36, DAY(NOW()))</f>
        <v>43173</v>
      </c>
      <c r="N3" s="20" t="n">
        <f aca="true">DATE(YEAR(NOW()), MONTH(NOW()), DAY(NOW()))</f>
        <v>44269</v>
      </c>
      <c r="O3" s="20" t="n">
        <v>43831</v>
      </c>
      <c r="P3" s="20" t="n">
        <v>44196</v>
      </c>
      <c r="Q3" s="21" t="s">
        <v>617</v>
      </c>
      <c r="R3" s="21" t="s">
        <v>617</v>
      </c>
      <c r="S3" s="19" t="s">
        <v>618</v>
      </c>
      <c r="T3" s="21" t="s">
        <v>617</v>
      </c>
      <c r="U3" s="21" t="s">
        <v>617</v>
      </c>
      <c r="V3" s="21" t="s">
        <v>617</v>
      </c>
      <c r="W3" s="21" t="s">
        <v>617</v>
      </c>
      <c r="X3" s="21" t="s">
        <v>617</v>
      </c>
      <c r="Y3" s="21" t="s">
        <v>617</v>
      </c>
      <c r="Z3" s="21" t="s">
        <v>617</v>
      </c>
      <c r="AA3" s="20" t="n">
        <f aca="false">DATE(YEAR(O3)+1,MONTH(O3),DAY(O3))</f>
        <v>44197</v>
      </c>
      <c r="AB3" s="0" t="n">
        <f aca="false">IF(G3="Trong nước", DATEDIF(DATE(YEAR(M3),MONTH(M3),1),DATE(YEAR(N3),MONTH(N3),1),"m"), DATEDIF(DATE(L3,1,1),DATE(YEAR(N3),MONTH(N3),1),"m"))</f>
        <v>38</v>
      </c>
      <c r="AC3" s="0" t="str">
        <f aca="false">VLOOKUP(AB3,Parameters!$A$2:$B$6,2,1)</f>
        <v>36-72</v>
      </c>
      <c r="AD3" s="22" t="n">
        <f aca="false">IF(J3&lt;=Parameters!$Y$2,INDEX('Bieu phi VCX'!$D$8:$N$33,MATCH(E3,'Bieu phi VCX'!$A$8:$A$33,0),MATCH(AC3,'Bieu phi VCX'!$D$7:$I$7,)),INDEX('Bieu phi VCX'!$J$8:$O$33,MATCH(E3,'Bieu phi VCX'!$A$8:$A$33,0),MATCH(AC3,'Bieu phi VCX'!$J$7:$O$7,)))</f>
        <v>0.02</v>
      </c>
      <c r="AE3" s="22" t="n">
        <f aca="false">IF(Q3="Y",Parameters!$Z$2,0)</f>
        <v>0.0005</v>
      </c>
      <c r="AF3" s="22" t="n">
        <f aca="false">IF(R3="Y", INDEX('Bieu phi VCX'!$R$8:$W$33,MATCH(E3,'Bieu phi VCX'!$A$8:$A$33,0),MATCH(AC3,'Bieu phi VCX'!$R$7:$V$7,0)), 0)</f>
        <v>0.0015</v>
      </c>
      <c r="AG3" s="19" t="n">
        <f aca="false">VLOOKUP(S3,Parameters!$F$2:$G$5,2,0)</f>
        <v>0</v>
      </c>
      <c r="AH3" s="22" t="n">
        <f aca="false">IF(T3="Y", INDEX('Bieu phi VCX'!$X$8:$AB$33,MATCH(E3,'Bieu phi VCX'!$A$8:$A$33,0),MATCH(AC3,'Bieu phi VCX'!$X$7:$AB$7,0)),0)</f>
        <v>0.0015</v>
      </c>
      <c r="AI3" s="23" t="n">
        <f aca="false">IF(U3="Y",INDEX('Bieu phi VCX'!$AJ$8:$AL$33,MATCH(E3,'Bieu phi VCX'!$A$8:$A$33,0),MATCH(VLOOKUP(F3,Parameters!$I$2:$J$4,2),'Bieu phi VCX'!$AJ$7:$AL$7,0)), 0)</f>
        <v>0.05</v>
      </c>
      <c r="AJ3" s="0" t="n">
        <f aca="false">IF(V3="Y",Parameters!$AA$2,1)</f>
        <v>1.5</v>
      </c>
      <c r="AK3" s="22" t="n">
        <f aca="false">IF(W3="Y", INDEX('Bieu phi VCX'!$AE$8:$AE$33,MATCH(E3,'Bieu phi VCX'!$A$8:$A$33,0),0),0)</f>
        <v>0.0025</v>
      </c>
      <c r="AL3" s="22" t="n">
        <f aca="false">IF(X3="Y",IF(AB3&lt;120,IF(OR(E3='Bieu phi VCX'!$A$24,E3='Bieu phi VCX'!$A$25,E3='Bieu phi VCX'!$A$27),0.2%,IF(OR(AND(OR(H3="SEDAN",H3="HATCHBACK"),J3&gt;Parameters!$AB$2),AND(OR(H3="SEDAN",H3="HATCHBACK"),I3="GERMANY")),INDEX('Bieu phi VCX'!$AF$8:$AF$33,MATCH(E3,'Bieu phi VCX'!$A$8:$A$33,0),0),INDEX('Bieu phi VCX'!$AG$8:$AG$33,MATCH(E3,'Bieu phi VCX'!$A$8:$A$33,0),0))),INDEX('Bieu phi VCX'!$AH$8:$AH$33,MATCH(E3,'Bieu phi VCX'!$A$8:$A$33,0),0)),0)</f>
        <v>0.0005</v>
      </c>
      <c r="AM3" s="22" t="n">
        <f aca="false">IF(Y3="Y",IF(P3-O3&gt;Parameters!$AC$2,1.5%*15/365,1.5%*(P3-O3)/365),0)</f>
        <v>0.000616438356164384</v>
      </c>
      <c r="AN3" s="24" t="n">
        <f aca="false">IF(Z3="Y",Parameters!$AD$2,0)</f>
        <v>0.003</v>
      </c>
      <c r="AO3" s="25" t="n">
        <f aca="false">IF(P3&lt;=AA3,VLOOKUP(DATEDIF(O3,P3,"m"),Parameters!$L$2:$M$6,2,1),(DATEDIF(O3,P3,"m")+1)/12)</f>
        <v>1</v>
      </c>
      <c r="AP3" s="26" t="n">
        <f aca="false">(AJ3*(SUM(AD3,AE3,AF3,AH3,AI3,AK3,AL3,AN3)*K3+AG3)+AM3*K3)*AO3</f>
        <v>11986643.8356164</v>
      </c>
      <c r="AQ3" s="27" t="s">
        <v>619</v>
      </c>
    </row>
    <row r="4" customFormat="false" ht="13.8" hidden="false" customHeight="false" outlineLevel="0" collapsed="false">
      <c r="A4" s="17"/>
      <c r="B4" s="17" t="s">
        <v>621</v>
      </c>
      <c r="C4" s="0" t="s">
        <v>509</v>
      </c>
      <c r="D4" s="17" t="s">
        <v>542</v>
      </c>
      <c r="E4" s="18" t="s">
        <v>543</v>
      </c>
      <c r="F4" s="19" t="n">
        <v>0</v>
      </c>
      <c r="G4" s="18" t="s">
        <v>614</v>
      </c>
      <c r="H4" s="18" t="s">
        <v>615</v>
      </c>
      <c r="I4" s="18" t="s">
        <v>616</v>
      </c>
      <c r="J4" s="19" t="n">
        <v>390000000</v>
      </c>
      <c r="K4" s="19" t="n">
        <v>100000000</v>
      </c>
      <c r="L4" s="0" t="n">
        <v>2015</v>
      </c>
      <c r="M4" s="20" t="n">
        <f aca="true">DATE(YEAR(NOW()), MONTH(NOW())-72, DAY(NOW()))</f>
        <v>42077</v>
      </c>
      <c r="N4" s="20" t="n">
        <f aca="true">DATE(YEAR(NOW()), MONTH(NOW()), DAY(NOW()))</f>
        <v>44269</v>
      </c>
      <c r="O4" s="20" t="n">
        <v>43831</v>
      </c>
      <c r="P4" s="20" t="n">
        <v>44196</v>
      </c>
      <c r="Q4" s="21" t="s">
        <v>617</v>
      </c>
      <c r="R4" s="21" t="s">
        <v>617</v>
      </c>
      <c r="S4" s="19" t="s">
        <v>618</v>
      </c>
      <c r="T4" s="21" t="s">
        <v>617</v>
      </c>
      <c r="U4" s="21" t="s">
        <v>617</v>
      </c>
      <c r="V4" s="21" t="s">
        <v>617</v>
      </c>
      <c r="W4" s="21" t="s">
        <v>617</v>
      </c>
      <c r="X4" s="21" t="s">
        <v>617</v>
      </c>
      <c r="Y4" s="21" t="s">
        <v>617</v>
      </c>
      <c r="Z4" s="21" t="s">
        <v>617</v>
      </c>
      <c r="AA4" s="20" t="n">
        <f aca="false">DATE(YEAR(O4)+1,MONTH(O4),DAY(O4))</f>
        <v>44197</v>
      </c>
      <c r="AB4" s="0" t="n">
        <f aca="false">IF(G4="Trong nước", DATEDIF(DATE(YEAR(M4),MONTH(M4),1),DATE(YEAR(N4),MONTH(N4),1),"m"), DATEDIF(DATE(L4,1,1),DATE(YEAR(N4),MONTH(N4),1),"m"))</f>
        <v>74</v>
      </c>
      <c r="AC4" s="0" t="str">
        <f aca="false">VLOOKUP(AB4,Parameters!$A$2:$B$6,2,1)</f>
        <v>72-120</v>
      </c>
      <c r="AD4" s="22" t="n">
        <f aca="false">IF(J4&lt;=Parameters!$Y$2,INDEX('Bieu phi VCX'!$D$8:$N$33,MATCH(E4,'Bieu phi VCX'!$A$8:$A$33,0),MATCH(AC4,'Bieu phi VCX'!$D$7:$I$7,)),INDEX('Bieu phi VCX'!$J$8:$O$33,MATCH(E4,'Bieu phi VCX'!$A$8:$A$33,0),MATCH(AC4,'Bieu phi VCX'!$J$7:$O$7,)))</f>
        <v>0.03</v>
      </c>
      <c r="AE4" s="22" t="n">
        <f aca="false">IF(Q4="Y",Parameters!$Z$2,0)</f>
        <v>0.0005</v>
      </c>
      <c r="AF4" s="22" t="n">
        <f aca="false">IF(R4="Y", INDEX('Bieu phi VCX'!$R$8:$W$33,MATCH(E4,'Bieu phi VCX'!$A$8:$A$33,0),MATCH(AC4,'Bieu phi VCX'!$R$7:$V$7,0)), 0)</f>
        <v>0.0025</v>
      </c>
      <c r="AG4" s="19" t="n">
        <f aca="false">VLOOKUP(S4,Parameters!$F$2:$G$5,2,0)</f>
        <v>0</v>
      </c>
      <c r="AH4" s="22" t="n">
        <f aca="false">IF(T4="Y", INDEX('Bieu phi VCX'!$X$8:$AB$33,MATCH(E4,'Bieu phi VCX'!$A$8:$A$33,0),MATCH(AC4,'Bieu phi VCX'!$X$7:$AB$7,0)),0)</f>
        <v>0.0025</v>
      </c>
      <c r="AI4" s="23" t="n">
        <f aca="false">IF(U4="Y",INDEX('Bieu phi VCX'!$AJ$8:$AL$33,MATCH(E4,'Bieu phi VCX'!$A$8:$A$33,0),MATCH(VLOOKUP(F4,Parameters!$I$2:$J$4,2),'Bieu phi VCX'!$AJ$7:$AL$7,0)), 0)</f>
        <v>0.05</v>
      </c>
      <c r="AJ4" s="0" t="n">
        <f aca="false">IF(V4="Y",Parameters!$AA$2,1)</f>
        <v>1.5</v>
      </c>
      <c r="AK4" s="22" t="n">
        <f aca="false">IF(W4="Y", INDEX('Bieu phi VCX'!$AE$8:$AE$33,MATCH(E4,'Bieu phi VCX'!$A$8:$A$33,0),0),0)</f>
        <v>0.0025</v>
      </c>
      <c r="AL4" s="22" t="n">
        <f aca="false">IF(X4="Y",IF(AB4&lt;120,IF(OR(E4='Bieu phi VCX'!$A$24,E4='Bieu phi VCX'!$A$25,E4='Bieu phi VCX'!$A$27),0.2%,IF(OR(AND(OR(H4="SEDAN",H4="HATCHBACK"),J4&gt;Parameters!$AB$2),AND(OR(H4="SEDAN",H4="HATCHBACK"),I4="GERMANY")),INDEX('Bieu phi VCX'!$AF$8:$AF$33,MATCH(E4,'Bieu phi VCX'!$A$8:$A$33,0),0),INDEX('Bieu phi VCX'!$AG$8:$AG$33,MATCH(E4,'Bieu phi VCX'!$A$8:$A$33,0),0))),INDEX('Bieu phi VCX'!$AH$8:$AH$33,MATCH(E4,'Bieu phi VCX'!$A$8:$A$33,0),0)),0)</f>
        <v>0.0005</v>
      </c>
      <c r="AM4" s="22" t="n">
        <f aca="false">IF(Y4="Y",IF(P4-O4&gt;Parameters!$AC$2,1.5%*15/365,1.5%*(P4-O4)/365),0)</f>
        <v>0.000616438356164384</v>
      </c>
      <c r="AN4" s="24" t="n">
        <f aca="false">IF(Z4="Y",Parameters!$AD$2,0)</f>
        <v>0.003</v>
      </c>
      <c r="AO4" s="25" t="n">
        <f aca="false">IF(P4&lt;=AA4,VLOOKUP(DATEDIF(O4,P4,"m"),Parameters!$L$2:$M$6,2,1),(DATEDIF(O4,P4,"m")+1)/12)</f>
        <v>1</v>
      </c>
      <c r="AP4" s="26" t="n">
        <f aca="false">(AJ4*(SUM(AD4,AE4,AF4,AH4,AI4,AK4,AL4,AN4)*K4+AG4)+AM4*K4)*AO4</f>
        <v>13786643.8356164</v>
      </c>
      <c r="AQ4" s="27" t="s">
        <v>619</v>
      </c>
    </row>
    <row r="5" customFormat="false" ht="13.8" hidden="false" customHeight="false" outlineLevel="0" collapsed="false">
      <c r="A5" s="17"/>
      <c r="B5" s="17" t="s">
        <v>622</v>
      </c>
      <c r="C5" s="0" t="s">
        <v>509</v>
      </c>
      <c r="D5" s="17" t="s">
        <v>542</v>
      </c>
      <c r="E5" s="18" t="s">
        <v>543</v>
      </c>
      <c r="F5" s="19" t="n">
        <v>0</v>
      </c>
      <c r="G5" s="18" t="s">
        <v>614</v>
      </c>
      <c r="H5" s="18" t="s">
        <v>615</v>
      </c>
      <c r="I5" s="18" t="s">
        <v>616</v>
      </c>
      <c r="J5" s="19" t="n">
        <v>390000000</v>
      </c>
      <c r="K5" s="19" t="n">
        <v>100000000</v>
      </c>
      <c r="L5" s="0" t="n">
        <v>2011</v>
      </c>
      <c r="M5" s="20" t="n">
        <f aca="true">DATE(YEAR(NOW()), MONTH(NOW())-120, DAY(NOW()))</f>
        <v>40616</v>
      </c>
      <c r="N5" s="20" t="n">
        <f aca="true">DATE(YEAR(NOW()), MONTH(NOW()), DAY(NOW()))</f>
        <v>44269</v>
      </c>
      <c r="O5" s="20" t="n">
        <v>43831</v>
      </c>
      <c r="P5" s="20" t="n">
        <v>44196</v>
      </c>
      <c r="Q5" s="21" t="s">
        <v>617</v>
      </c>
      <c r="R5" s="21" t="s">
        <v>617</v>
      </c>
      <c r="S5" s="19" t="s">
        <v>618</v>
      </c>
      <c r="T5" s="21" t="s">
        <v>617</v>
      </c>
      <c r="U5" s="21" t="s">
        <v>617</v>
      </c>
      <c r="V5" s="21" t="s">
        <v>617</v>
      </c>
      <c r="W5" s="21" t="s">
        <v>617</v>
      </c>
      <c r="X5" s="21" t="s">
        <v>617</v>
      </c>
      <c r="Y5" s="21" t="s">
        <v>617</v>
      </c>
      <c r="Z5" s="21" t="s">
        <v>617</v>
      </c>
      <c r="AA5" s="20" t="n">
        <f aca="false">DATE(YEAR(O5)+1,MONTH(O5),DAY(O5))</f>
        <v>44197</v>
      </c>
      <c r="AB5" s="0" t="n">
        <f aca="false">IF(G5="Trong nước", DATEDIF(DATE(YEAR(M5),MONTH(M5),1),DATE(YEAR(N5),MONTH(N5),1),"m"), DATEDIF(DATE(L5,1,1),DATE(YEAR(N5),MONTH(N5),1),"m"))</f>
        <v>122</v>
      </c>
      <c r="AC5" s="0" t="str">
        <f aca="false">VLOOKUP(AB5,Parameters!$A$2:$B$6,2,1)</f>
        <v>&gt;=120</v>
      </c>
      <c r="AD5" s="22" t="n">
        <f aca="false">IF(J5&lt;=Parameters!$Y$2,INDEX('Bieu phi VCX'!$D$8:$N$33,MATCH(E5,'Bieu phi VCX'!$A$8:$A$33,0),MATCH(AC5,'Bieu phi VCX'!$D$7:$I$7,)),INDEX('Bieu phi VCX'!$J$8:$O$33,MATCH(E5,'Bieu phi VCX'!$A$8:$A$33,0),MATCH(AC5,'Bieu phi VCX'!$J$7:$O$7,)))</f>
        <v>0.033</v>
      </c>
      <c r="AE5" s="22" t="n">
        <f aca="false">IF(Q5="Y",Parameters!$Z$2,0)</f>
        <v>0.0005</v>
      </c>
      <c r="AF5" s="22" t="n">
        <f aca="false">IF(R5="Y", INDEX('Bieu phi VCX'!$R$8:$W$33,MATCH(E5,'Bieu phi VCX'!$A$8:$A$33,0),MATCH(AC5,'Bieu phi VCX'!$R$7:$V$7,0)), 0)</f>
        <v>0.0035</v>
      </c>
      <c r="AG5" s="19" t="n">
        <f aca="false">VLOOKUP(S5,Parameters!$F$2:$G$5,2,0)</f>
        <v>0</v>
      </c>
      <c r="AH5" s="22" t="n">
        <f aca="false">IF(T5="Y", INDEX('Bieu phi VCX'!$X$8:$AB$33,MATCH(E5,'Bieu phi VCX'!$A$8:$A$33,0),MATCH(AC5,'Bieu phi VCX'!$X$7:$AB$7,0)),0)</f>
        <v>0.0035</v>
      </c>
      <c r="AI5" s="23" t="n">
        <f aca="false">IF(U5="Y",INDEX('Bieu phi VCX'!$AJ$8:$AL$33,MATCH(E5,'Bieu phi VCX'!$A$8:$A$33,0),MATCH(VLOOKUP(F5,Parameters!$I$2:$J$4,2),'Bieu phi VCX'!$AJ$7:$AL$7,0)), 0)</f>
        <v>0.05</v>
      </c>
      <c r="AJ5" s="0" t="n">
        <f aca="false">IF(V5="Y",Parameters!$AA$2,1)</f>
        <v>1.5</v>
      </c>
      <c r="AK5" s="22" t="n">
        <f aca="false">IF(W5="Y", INDEX('Bieu phi VCX'!$AE$8:$AE$33,MATCH(E5,'Bieu phi VCX'!$A$8:$A$33,0),0),0)</f>
        <v>0.0025</v>
      </c>
      <c r="AL5" s="22" t="n">
        <f aca="false">IF(X5="Y",IF(AB5&lt;120,IF(OR(E5='Bieu phi VCX'!$A$24,E5='Bieu phi VCX'!$A$25,E5='Bieu phi VCX'!$A$27),0.2%,IF(OR(AND(OR(H5="SEDAN",H5="HATCHBACK"),J5&gt;Parameters!$AB$2),AND(OR(H5="SEDAN",H5="HATCHBACK"),I5="GERMANY")),INDEX('Bieu phi VCX'!$AF$8:$AF$33,MATCH(E5,'Bieu phi VCX'!$A$8:$A$33,0),0),INDEX('Bieu phi VCX'!$AG$8:$AG$33,MATCH(E5,'Bieu phi VCX'!$A$8:$A$33,0),0))),INDEX('Bieu phi VCX'!$AH$8:$AH$33,MATCH(E5,'Bieu phi VCX'!$A$8:$A$33,0),0)),0)</f>
        <v>0.0015</v>
      </c>
      <c r="AM5" s="22" t="n">
        <f aca="false">IF(Y5="Y",IF(P5-O5&gt;Parameters!$AC$2,1.5%*15/365,1.5%*(P5-O5)/365),0)</f>
        <v>0.000616438356164384</v>
      </c>
      <c r="AN5" s="24" t="n">
        <f aca="false">IF(Z5="Y",Parameters!$AD$2,0)</f>
        <v>0.003</v>
      </c>
      <c r="AO5" s="25" t="n">
        <f aca="false">IF(P5&lt;=AA5,VLOOKUP(DATEDIF(O5,P5,"m"),Parameters!$L$2:$M$6,2,1),(DATEDIF(O5,P5,"m")+1)/12)</f>
        <v>1</v>
      </c>
      <c r="AP5" s="26" t="n">
        <f aca="false">(AJ5*(SUM(AD5,AE5,AF5,AH5,AI5,AK5,AL5,AN5)*K5+AG5)+AM5*K5)*AO5</f>
        <v>14686643.8356164</v>
      </c>
      <c r="AQ5" s="27" t="s">
        <v>619</v>
      </c>
    </row>
    <row r="6" customFormat="false" ht="13.8" hidden="false" customHeight="false" outlineLevel="0" collapsed="false">
      <c r="A6" s="17"/>
      <c r="B6" s="17" t="s">
        <v>623</v>
      </c>
      <c r="C6" s="0" t="s">
        <v>509</v>
      </c>
      <c r="D6" s="17" t="s">
        <v>542</v>
      </c>
      <c r="E6" s="18" t="s">
        <v>543</v>
      </c>
      <c r="F6" s="19" t="n">
        <v>0</v>
      </c>
      <c r="G6" s="18" t="s">
        <v>614</v>
      </c>
      <c r="H6" s="18" t="s">
        <v>615</v>
      </c>
      <c r="I6" s="18" t="s">
        <v>616</v>
      </c>
      <c r="J6" s="19" t="n">
        <v>390000000</v>
      </c>
      <c r="K6" s="19" t="n">
        <v>100000000</v>
      </c>
      <c r="L6" s="0" t="n">
        <v>2006</v>
      </c>
      <c r="M6" s="20" t="n">
        <f aca="true">DATE(YEAR(NOW()), MONTH(NOW())-180, DAY(NOW()))</f>
        <v>38790</v>
      </c>
      <c r="N6" s="20" t="n">
        <f aca="true">DATE(YEAR(NOW()), MONTH(NOW()), DAY(NOW()))</f>
        <v>44269</v>
      </c>
      <c r="O6" s="20" t="n">
        <v>43831</v>
      </c>
      <c r="P6" s="20" t="n">
        <v>44196</v>
      </c>
      <c r="Q6" s="21" t="s">
        <v>617</v>
      </c>
      <c r="R6" s="21" t="s">
        <v>617</v>
      </c>
      <c r="S6" s="19" t="n">
        <v>9000000</v>
      </c>
      <c r="T6" s="21" t="s">
        <v>617</v>
      </c>
      <c r="U6" s="21" t="s">
        <v>617</v>
      </c>
      <c r="V6" s="21" t="s">
        <v>617</v>
      </c>
      <c r="W6" s="21" t="s">
        <v>617</v>
      </c>
      <c r="X6" s="21" t="s">
        <v>617</v>
      </c>
      <c r="Y6" s="21" t="s">
        <v>617</v>
      </c>
      <c r="Z6" s="21" t="s">
        <v>617</v>
      </c>
      <c r="AA6" s="20" t="n">
        <f aca="false">DATE(YEAR(O6)+1,MONTH(O6),DAY(O6))</f>
        <v>44197</v>
      </c>
      <c r="AB6" s="0" t="n">
        <f aca="false">IF(G6="Trong nước", DATEDIF(DATE(YEAR(M6),MONTH(M6),1),DATE(YEAR(N6),MONTH(N6),1),"m"), DATEDIF(DATE(L6,1,1),DATE(YEAR(N6),MONTH(N6),1),"m"))</f>
        <v>182</v>
      </c>
      <c r="AC6" s="0" t="str">
        <f aca="false">VLOOKUP(AB6,Parameters!$A$2:$B$7,2,1)</f>
        <v>&gt;=180</v>
      </c>
      <c r="AD6" s="22" t="n">
        <f aca="false">IF(J6&lt;=Parameters!$Y$2,INDEX('Bieu phi VCX'!$D$8:$N$33,MATCH(E6,'Bieu phi VCX'!$A$8:$A$33,0),MATCH(AC6,'Bieu phi VCX'!$D$7:$I$7,)),INDEX('Bieu phi VCX'!$J$8:$O$33,MATCH(E6,'Bieu phi VCX'!$A$8:$A$33,0),MATCH(AC6,'Bieu phi VCX'!$J$7:$O$7,)))</f>
        <v>0.033</v>
      </c>
      <c r="AE6" s="22" t="n">
        <f aca="false">IF(Q6="Y",Parameters!$Z$2,0)</f>
        <v>0.0005</v>
      </c>
      <c r="AF6" s="22" t="n">
        <f aca="false">IF(R6="Y", INDEX('Bieu phi VCX'!$R$8:$W$33,MATCH(E6,'Bieu phi VCX'!$A$8:$A$33,0),MATCH(AC6,'Bieu phi VCX'!$R$7:$W$7,0)), 0)</f>
        <v>0.0045</v>
      </c>
      <c r="AG6" s="19" t="n">
        <f aca="false">VLOOKUP(S6,Parameters!$F$2:$G$5,2,0)</f>
        <v>1400000</v>
      </c>
      <c r="AH6" s="22" t="n">
        <f aca="false">IF(T6="Y", INDEX('Bieu phi VCX'!$X$8:$AC$33,MATCH(E6,'Bieu phi VCX'!$A$8:$A$33,0),MATCH(AC6,'Bieu phi VCX'!$X$7:$AC$7,0)),0)</f>
        <v>0.0035</v>
      </c>
      <c r="AI6" s="23" t="n">
        <f aca="false">IF(U6="Y",INDEX('Bieu phi VCX'!$AJ$8:$AL$33,MATCH(E6,'Bieu phi VCX'!$A$8:$A$33,0),MATCH(VLOOKUP(F6,Parameters!$I$2:$J$4,2),'Bieu phi VCX'!$AJ$7:$AL$7,0)), 0)</f>
        <v>0.05</v>
      </c>
      <c r="AJ6" s="0" t="n">
        <f aca="false">IF(V6="Y",Parameters!$AA$2,1)</f>
        <v>1.5</v>
      </c>
      <c r="AK6" s="22" t="n">
        <f aca="false">IF(W6="Y", INDEX('Bieu phi VCX'!$AE$8:$AE$33,MATCH(E6,'Bieu phi VCX'!$A$8:$A$33,0),0),0)</f>
        <v>0.0025</v>
      </c>
      <c r="AL6" s="22" t="n">
        <f aca="false">IF(X6="Y",IF(AB6&lt;120,IF(OR(E6='Bieu phi VCX'!$A$24,E6='Bieu phi VCX'!$A$25,E6='Bieu phi VCX'!$A$27),0.2%,IF(OR(AND(OR(H6="SEDAN",H6="HATCHBACK"),J6&gt;Parameters!$AB$2),AND(OR(H6="SEDAN",H6="HATCHBACK"),I6="GERMANY")),INDEX('Bieu phi VCX'!$AF$8:$AF$33,MATCH(E6,'Bieu phi VCX'!$A$8:$A$33,0),0),INDEX('Bieu phi VCX'!$AG$8:$AG$33,MATCH(E6,'Bieu phi VCX'!$A$8:$A$33,0),0))),INDEX('Bieu phi VCX'!$AH$8:$AH$33,MATCH(E6,'Bieu phi VCX'!$A$8:$A$33,0),0)),0)</f>
        <v>0.0015</v>
      </c>
      <c r="AM6" s="22" t="n">
        <f aca="false">IF(Y6="Y",IF(P6-O6&gt;Parameters!$AC$2,1.5%*15/365,1.5%*(P6-O6)/365),0)</f>
        <v>0.000616438356164384</v>
      </c>
      <c r="AN6" s="24" t="n">
        <f aca="false">IF(Z6="Y",Parameters!$AD$2,0)</f>
        <v>0.003</v>
      </c>
      <c r="AO6" s="25" t="n">
        <f aca="false">IF(P6&lt;=AA6,VLOOKUP(DATEDIF(O6,P6,"m"),Parameters!$L$2:$M$6,2,1),(DATEDIF(O6,P6,"m")+1)/12)</f>
        <v>1</v>
      </c>
      <c r="AP6" s="26" t="n">
        <f aca="false">(AJ6*(SUM(AD6,AE6,AF6,AH6,AI6,AK6,AL6,AN6)*K6+AG6)+AM6*K6)*AO6</f>
        <v>16936643.8356164</v>
      </c>
      <c r="AQ6" s="27" t="s">
        <v>619</v>
      </c>
    </row>
    <row r="7" customFormat="false" ht="13.8" hidden="false" customHeight="false" outlineLevel="0" collapsed="false">
      <c r="A7" s="17" t="s">
        <v>624</v>
      </c>
      <c r="B7" s="17" t="s">
        <v>613</v>
      </c>
      <c r="C7" s="0" t="s">
        <v>509</v>
      </c>
      <c r="D7" s="17" t="s">
        <v>542</v>
      </c>
      <c r="E7" s="18" t="s">
        <v>543</v>
      </c>
      <c r="F7" s="19" t="n">
        <v>0</v>
      </c>
      <c r="G7" s="18" t="s">
        <v>614</v>
      </c>
      <c r="H7" s="18" t="s">
        <v>615</v>
      </c>
      <c r="I7" s="18" t="s">
        <v>616</v>
      </c>
      <c r="J7" s="19" t="n">
        <v>400000000</v>
      </c>
      <c r="K7" s="19" t="n">
        <v>100000000</v>
      </c>
      <c r="L7" s="0" t="n">
        <v>2020</v>
      </c>
      <c r="M7" s="20" t="n">
        <f aca="true">DATE(YEAR(NOW()), MONTH(NOW())-12, DAY(NOW()))</f>
        <v>43904</v>
      </c>
      <c r="N7" s="20" t="n">
        <f aca="true">DATE(YEAR(NOW()), MONTH(NOW()), DAY(NOW()))</f>
        <v>44269</v>
      </c>
      <c r="O7" s="20" t="n">
        <v>43831</v>
      </c>
      <c r="P7" s="20" t="n">
        <v>44196</v>
      </c>
      <c r="Q7" s="21" t="s">
        <v>617</v>
      </c>
      <c r="R7" s="21" t="s">
        <v>617</v>
      </c>
      <c r="S7" s="19" t="n">
        <v>9000000</v>
      </c>
      <c r="T7" s="21" t="s">
        <v>617</v>
      </c>
      <c r="U7" s="21" t="s">
        <v>617</v>
      </c>
      <c r="V7" s="21" t="s">
        <v>617</v>
      </c>
      <c r="W7" s="21" t="s">
        <v>617</v>
      </c>
      <c r="X7" s="21" t="s">
        <v>617</v>
      </c>
      <c r="Y7" s="21" t="s">
        <v>617</v>
      </c>
      <c r="Z7" s="21" t="s">
        <v>617</v>
      </c>
      <c r="AA7" s="20" t="n">
        <f aca="false">DATE(YEAR(O7)+1,MONTH(O7),DAY(O7))</f>
        <v>44197</v>
      </c>
      <c r="AB7" s="0" t="n">
        <f aca="false">IF(G7="Trong nước", DATEDIF(DATE(YEAR(M7),MONTH(M7),1),DATE(YEAR(N7),MONTH(N7),1),"m"), DATEDIF(DATE(L7,1,1),DATE(YEAR(N7),MONTH(N7),1),"m"))</f>
        <v>14</v>
      </c>
      <c r="AC7" s="0" t="str">
        <f aca="false">VLOOKUP(AB7,Parameters!$A$2:$B$6,2,1)</f>
        <v>&lt;36</v>
      </c>
      <c r="AD7" s="22" t="n">
        <f aca="false">IF(J7&lt;=Parameters!$Y$2,INDEX('Bieu phi VCX'!$D$8:$N$33,MATCH(E7,'Bieu phi VCX'!$A$8:$A$33,0),MATCH(AC7,'Bieu phi VCX'!$D$7:$I$7,)),INDEX('Bieu phi VCX'!$J$8:$O$33,MATCH(E7,'Bieu phi VCX'!$A$8:$A$33,0),MATCH(AC7,'Bieu phi VCX'!$J$7:$O$7,)))</f>
        <v>0.0185</v>
      </c>
      <c r="AE7" s="22" t="n">
        <f aca="false">IF(Q7="Y",Parameters!$Z$2,0)</f>
        <v>0.0005</v>
      </c>
      <c r="AF7" s="22" t="n">
        <f aca="false">IF(R7="Y", INDEX('Bieu phi VCX'!$R$8:$W$33,MATCH(E7,'Bieu phi VCX'!$A$8:$A$33,0),MATCH(AC7,'Bieu phi VCX'!$R$7:$V$7,0)), 0)</f>
        <v>0</v>
      </c>
      <c r="AG7" s="19" t="n">
        <f aca="false">VLOOKUP(S7,Parameters!$F$2:$G$5,2,0)</f>
        <v>1400000</v>
      </c>
      <c r="AH7" s="22" t="n">
        <f aca="false">IF(T7="Y", INDEX('Bieu phi VCX'!$X$8:$AB$33,MATCH(E7,'Bieu phi VCX'!$A$8:$A$33,0),MATCH(AC7,'Bieu phi VCX'!$X$7:$AB$7,0)),0)</f>
        <v>0.001</v>
      </c>
      <c r="AI7" s="23" t="n">
        <f aca="false">IF(U7="Y",INDEX('Bieu phi VCX'!$AJ$8:$AL$33,MATCH(E7,'Bieu phi VCX'!$A$8:$A$33,0),MATCH(VLOOKUP(F7,Parameters!$I$2:$J$4,2),'Bieu phi VCX'!$AJ$7:$AL$7,0)), 0)</f>
        <v>0.05</v>
      </c>
      <c r="AJ7" s="0" t="n">
        <f aca="false">IF(V7="Y",Parameters!$AA$2,1)</f>
        <v>1.5</v>
      </c>
      <c r="AK7" s="22" t="n">
        <f aca="false">IF(W7="Y", INDEX('Bieu phi VCX'!$AE$8:$AE$33,MATCH(E7,'Bieu phi VCX'!$A$8:$A$33,0),0),0)</f>
        <v>0.0025</v>
      </c>
      <c r="AL7" s="22" t="n">
        <f aca="false">IF(X7="Y",IF(AB7&lt;120,IF(OR(E7='Bieu phi VCX'!$A$24,E7='Bieu phi VCX'!$A$25,E7='Bieu phi VCX'!$A$27),0.2%,IF(OR(AND(OR(H7="SEDAN",H7="HATCHBACK"),J7&gt;Parameters!$AB$2),AND(OR(H7="SEDAN",H7="HATCHBACK"),I7="GERMANY")),INDEX('Bieu phi VCX'!$AF$8:$AF$33,MATCH(E7,'Bieu phi VCX'!$A$8:$A$33,0),0),INDEX('Bieu phi VCX'!$AG$8:$AG$33,MATCH(E7,'Bieu phi VCX'!$A$8:$A$33,0),0))),INDEX('Bieu phi VCX'!$AH$8:$AH$33,MATCH(E7,'Bieu phi VCX'!$A$8:$A$33,0),0)),0)</f>
        <v>0.0005</v>
      </c>
      <c r="AM7" s="22" t="n">
        <f aca="false">IF(Y7="Y",IF(P7-O7&gt;Parameters!$AC$2,1.5%*15/365,1.5%*(P7-O7)/365),0)</f>
        <v>0.000616438356164384</v>
      </c>
      <c r="AN7" s="24" t="n">
        <f aca="false">IF(Z7="Y",Parameters!$AD$2,0)</f>
        <v>0.003</v>
      </c>
      <c r="AO7" s="25" t="n">
        <f aca="false">IF(P7&lt;=AA7,VLOOKUP(DATEDIF(O7,P7,"m"),Parameters!$L$2:$M$6,2,1),(DATEDIF(O7,P7,"m")+1)/12)</f>
        <v>1</v>
      </c>
      <c r="AP7" s="26" t="n">
        <f aca="false">(AJ7*(SUM(AD7,AE7,AF7,AH7,AI7,AK7,AL7,AN7)*K7+AG7)+AM7*K7)*AO7</f>
        <v>13561643.8356164</v>
      </c>
      <c r="AQ7" s="27" t="s">
        <v>619</v>
      </c>
    </row>
    <row r="8" customFormat="false" ht="13.8" hidden="false" customHeight="false" outlineLevel="0" collapsed="false">
      <c r="A8" s="17"/>
      <c r="B8" s="17" t="s">
        <v>620</v>
      </c>
      <c r="C8" s="0" t="s">
        <v>509</v>
      </c>
      <c r="D8" s="17" t="s">
        <v>542</v>
      </c>
      <c r="E8" s="18" t="s">
        <v>543</v>
      </c>
      <c r="F8" s="19" t="n">
        <v>0</v>
      </c>
      <c r="G8" s="18" t="s">
        <v>614</v>
      </c>
      <c r="H8" s="18" t="s">
        <v>615</v>
      </c>
      <c r="I8" s="18" t="s">
        <v>616</v>
      </c>
      <c r="J8" s="19" t="n">
        <v>400000000</v>
      </c>
      <c r="K8" s="19" t="n">
        <v>100000000</v>
      </c>
      <c r="L8" s="0" t="n">
        <v>2018</v>
      </c>
      <c r="M8" s="20" t="n">
        <f aca="true">DATE(YEAR(NOW()), MONTH(NOW())-36, DAY(NOW()))</f>
        <v>43173</v>
      </c>
      <c r="N8" s="20" t="n">
        <f aca="true">DATE(YEAR(NOW()), MONTH(NOW()), DAY(NOW()))</f>
        <v>44269</v>
      </c>
      <c r="O8" s="20" t="n">
        <v>43831</v>
      </c>
      <c r="P8" s="20" t="n">
        <v>44196</v>
      </c>
      <c r="Q8" s="21" t="s">
        <v>617</v>
      </c>
      <c r="R8" s="21" t="s">
        <v>617</v>
      </c>
      <c r="S8" s="19" t="n">
        <v>15000000</v>
      </c>
      <c r="T8" s="21" t="s">
        <v>617</v>
      </c>
      <c r="U8" s="21" t="s">
        <v>617</v>
      </c>
      <c r="V8" s="21" t="s">
        <v>617</v>
      </c>
      <c r="W8" s="21" t="s">
        <v>617</v>
      </c>
      <c r="X8" s="21" t="s">
        <v>617</v>
      </c>
      <c r="Y8" s="21" t="s">
        <v>617</v>
      </c>
      <c r="Z8" s="21" t="s">
        <v>617</v>
      </c>
      <c r="AA8" s="20" t="n">
        <f aca="false">DATE(YEAR(O8)+1,MONTH(O8),DAY(O8))</f>
        <v>44197</v>
      </c>
      <c r="AB8" s="0" t="n">
        <f aca="false">IF(G8="Trong nước", DATEDIF(DATE(YEAR(M8),MONTH(M8),1),DATE(YEAR(N8),MONTH(N8),1),"m"), DATEDIF(DATE(L8,1,1),DATE(YEAR(N8),MONTH(N8),1),"m"))</f>
        <v>38</v>
      </c>
      <c r="AC8" s="0" t="str">
        <f aca="false">VLOOKUP(AB8,Parameters!$A$2:$B$6,2,1)</f>
        <v>36-72</v>
      </c>
      <c r="AD8" s="22" t="n">
        <f aca="false">IF(J8&lt;=Parameters!$Y$2,INDEX('Bieu phi VCX'!$D$8:$N$33,MATCH(E8,'Bieu phi VCX'!$A$8:$A$33,0),MATCH(AC8,'Bieu phi VCX'!$D$7:$I$7,)),INDEX('Bieu phi VCX'!$J$8:$O$33,MATCH(E8,'Bieu phi VCX'!$A$8:$A$33,0),MATCH(AC8,'Bieu phi VCX'!$J$7:$O$7,)))</f>
        <v>0.02</v>
      </c>
      <c r="AE8" s="22" t="n">
        <f aca="false">IF(Q8="Y",Parameters!$Z$2,0)</f>
        <v>0.0005</v>
      </c>
      <c r="AF8" s="22" t="n">
        <f aca="false">IF(R8="Y", INDEX('Bieu phi VCX'!$R$8:$W$33,MATCH(E8,'Bieu phi VCX'!$A$8:$A$33,0),MATCH(AC8,'Bieu phi VCX'!$R$7:$V$7,0)), 0)</f>
        <v>0.0015</v>
      </c>
      <c r="AG8" s="19" t="n">
        <f aca="false">VLOOKUP(S8,Parameters!$F$2:$G$5,2,0)</f>
        <v>2000000</v>
      </c>
      <c r="AH8" s="22" t="n">
        <f aca="false">IF(T8="Y", INDEX('Bieu phi VCX'!$X$8:$AB$33,MATCH(E8,'Bieu phi VCX'!$A$8:$A$33,0),MATCH(AC8,'Bieu phi VCX'!$X$7:$AB$7,0)),0)</f>
        <v>0.0015</v>
      </c>
      <c r="AI8" s="23" t="n">
        <f aca="false">IF(U8="Y",INDEX('Bieu phi VCX'!$AJ$8:$AL$33,MATCH(E8,'Bieu phi VCX'!$A$8:$A$33,0),MATCH(VLOOKUP(F8,Parameters!$I$2:$J$4,2),'Bieu phi VCX'!$AJ$7:$AL$7,0)), 0)</f>
        <v>0.05</v>
      </c>
      <c r="AJ8" s="0" t="n">
        <f aca="false">IF(V8="Y",Parameters!$AA$2,1)</f>
        <v>1.5</v>
      </c>
      <c r="AK8" s="22" t="n">
        <f aca="false">IF(W8="Y", INDEX('Bieu phi VCX'!$AE$8:$AE$33,MATCH(E8,'Bieu phi VCX'!$A$8:$A$33,0),0),0)</f>
        <v>0.0025</v>
      </c>
      <c r="AL8" s="22" t="n">
        <f aca="false">IF(X8="Y",IF(AB8&lt;120,IF(OR(E8='Bieu phi VCX'!$A$24,E8='Bieu phi VCX'!$A$25,E8='Bieu phi VCX'!$A$27),0.2%,IF(OR(AND(OR(H8="SEDAN",H8="HATCHBACK"),J8&gt;Parameters!$AB$2),AND(OR(H8="SEDAN",H8="HATCHBACK"),I8="GERMANY")),INDEX('Bieu phi VCX'!$AF$8:$AF$33,MATCH(E8,'Bieu phi VCX'!$A$8:$A$33,0),0),INDEX('Bieu phi VCX'!$AG$8:$AG$33,MATCH(E8,'Bieu phi VCX'!$A$8:$A$33,0),0))),INDEX('Bieu phi VCX'!$AH$8:$AH$33,MATCH(E8,'Bieu phi VCX'!$A$8:$A$33,0),0)),0)</f>
        <v>0.0005</v>
      </c>
      <c r="AM8" s="22" t="n">
        <f aca="false">IF(Y8="Y",IF(P8-O8&gt;Parameters!$AC$2,1.5%*15/365,1.5%*(P8-O8)/365),0)</f>
        <v>0.000616438356164384</v>
      </c>
      <c r="AN8" s="24" t="n">
        <f aca="false">IF(Z8="Y",Parameters!$AD$2,0)</f>
        <v>0.003</v>
      </c>
      <c r="AO8" s="25" t="n">
        <f aca="false">IF(P8&lt;=AA8,VLOOKUP(DATEDIF(O8,P8,"m"),Parameters!$L$2:$M$6,2,1),(DATEDIF(O8,P8,"m")+1)/12)</f>
        <v>1</v>
      </c>
      <c r="AP8" s="26" t="n">
        <f aca="false">(AJ8*(SUM(AD8,AE8,AF8,AH8,AI8,AK8,AL8,AN8)*K8+AG8)+AM8*K8)*AO8</f>
        <v>14986643.8356164</v>
      </c>
      <c r="AQ8" s="27" t="s">
        <v>619</v>
      </c>
    </row>
    <row r="9" customFormat="false" ht="13.8" hidden="false" customHeight="false" outlineLevel="0" collapsed="false">
      <c r="A9" s="17"/>
      <c r="B9" s="17" t="s">
        <v>621</v>
      </c>
      <c r="C9" s="0" t="s">
        <v>509</v>
      </c>
      <c r="D9" s="17" t="s">
        <v>542</v>
      </c>
      <c r="E9" s="18" t="s">
        <v>543</v>
      </c>
      <c r="F9" s="19" t="n">
        <v>0</v>
      </c>
      <c r="G9" s="18" t="s">
        <v>614</v>
      </c>
      <c r="H9" s="18" t="s">
        <v>615</v>
      </c>
      <c r="I9" s="18" t="s">
        <v>616</v>
      </c>
      <c r="J9" s="19" t="n">
        <v>400000000</v>
      </c>
      <c r="K9" s="19" t="n">
        <v>100000000</v>
      </c>
      <c r="L9" s="0" t="n">
        <v>2015</v>
      </c>
      <c r="M9" s="20" t="n">
        <f aca="true">DATE(YEAR(NOW()), MONTH(NOW())-72, DAY(NOW()))</f>
        <v>42077</v>
      </c>
      <c r="N9" s="20" t="n">
        <f aca="true">DATE(YEAR(NOW()), MONTH(NOW()), DAY(NOW()))</f>
        <v>44269</v>
      </c>
      <c r="O9" s="20" t="n">
        <v>43831</v>
      </c>
      <c r="P9" s="20" t="n">
        <v>44196</v>
      </c>
      <c r="Q9" s="21" t="s">
        <v>617</v>
      </c>
      <c r="R9" s="21" t="s">
        <v>617</v>
      </c>
      <c r="S9" s="19" t="n">
        <v>21000000</v>
      </c>
      <c r="T9" s="21" t="s">
        <v>617</v>
      </c>
      <c r="U9" s="21" t="s">
        <v>617</v>
      </c>
      <c r="V9" s="21" t="s">
        <v>617</v>
      </c>
      <c r="W9" s="21" t="s">
        <v>617</v>
      </c>
      <c r="X9" s="21" t="s">
        <v>617</v>
      </c>
      <c r="Y9" s="21" t="s">
        <v>617</v>
      </c>
      <c r="Z9" s="21" t="s">
        <v>617</v>
      </c>
      <c r="AA9" s="20" t="n">
        <f aca="false">DATE(YEAR(O9)+1,MONTH(O9),DAY(O9))</f>
        <v>44197</v>
      </c>
      <c r="AB9" s="0" t="n">
        <f aca="false">IF(G9="Trong nước", DATEDIF(DATE(YEAR(M9),MONTH(M9),1),DATE(YEAR(N9),MONTH(N9),1),"m"), DATEDIF(DATE(L9,1,1),DATE(YEAR(N9),MONTH(N9),1),"m"))</f>
        <v>74</v>
      </c>
      <c r="AC9" s="0" t="str">
        <f aca="false">VLOOKUP(AB9,Parameters!$A$2:$B$6,2,1)</f>
        <v>72-120</v>
      </c>
      <c r="AD9" s="22" t="n">
        <f aca="false">IF(J9&lt;=Parameters!$Y$2,INDEX('Bieu phi VCX'!$D$8:$N$33,MATCH(E9,'Bieu phi VCX'!$A$8:$A$33,0),MATCH(AC9,'Bieu phi VCX'!$D$7:$I$7,)),INDEX('Bieu phi VCX'!$J$8:$O$33,MATCH(E9,'Bieu phi VCX'!$A$8:$A$33,0),MATCH(AC9,'Bieu phi VCX'!$J$7:$O$7,)))</f>
        <v>0.03</v>
      </c>
      <c r="AE9" s="22" t="n">
        <f aca="false">IF(Q9="Y",Parameters!$Z$2,0)</f>
        <v>0.0005</v>
      </c>
      <c r="AF9" s="22" t="n">
        <f aca="false">IF(R9="Y", INDEX('Bieu phi VCX'!$R$8:$W$33,MATCH(E9,'Bieu phi VCX'!$A$8:$A$33,0),MATCH(AC9,'Bieu phi VCX'!$R$7:$V$7,0)), 0)</f>
        <v>0.0025</v>
      </c>
      <c r="AG9" s="19" t="n">
        <f aca="false">VLOOKUP(S9,Parameters!$F$2:$G$5,2,0)</f>
        <v>3400000</v>
      </c>
      <c r="AH9" s="22" t="n">
        <f aca="false">IF(T9="Y", INDEX('Bieu phi VCX'!$X$8:$AB$33,MATCH(E9,'Bieu phi VCX'!$A$8:$A$33,0),MATCH(AC9,'Bieu phi VCX'!$X$7:$AB$7,0)),0)</f>
        <v>0.0025</v>
      </c>
      <c r="AI9" s="23" t="n">
        <f aca="false">IF(U9="Y",INDEX('Bieu phi VCX'!$AJ$8:$AL$33,MATCH(E9,'Bieu phi VCX'!$A$8:$A$33,0),MATCH(VLOOKUP(F9,Parameters!$I$2:$J$4,2),'Bieu phi VCX'!$AJ$7:$AL$7,0)), 0)</f>
        <v>0.05</v>
      </c>
      <c r="AJ9" s="0" t="n">
        <f aca="false">IF(V9="Y",Parameters!$AA$2,1)</f>
        <v>1.5</v>
      </c>
      <c r="AK9" s="22" t="n">
        <f aca="false">IF(W9="Y", INDEX('Bieu phi VCX'!$AE$8:$AE$33,MATCH(E9,'Bieu phi VCX'!$A$8:$A$33,0),0),0)</f>
        <v>0.0025</v>
      </c>
      <c r="AL9" s="22" t="n">
        <f aca="false">IF(X9="Y",IF(AB9&lt;120,IF(OR(E9='Bieu phi VCX'!$A$24,E9='Bieu phi VCX'!$A$25,E9='Bieu phi VCX'!$A$27),0.2%,IF(OR(AND(OR(H9="SEDAN",H9="HATCHBACK"),J9&gt;Parameters!$AB$2),AND(OR(H9="SEDAN",H9="HATCHBACK"),I9="GERMANY")),INDEX('Bieu phi VCX'!$AF$8:$AF$33,MATCH(E9,'Bieu phi VCX'!$A$8:$A$33,0),0),INDEX('Bieu phi VCX'!$AG$8:$AG$33,MATCH(E9,'Bieu phi VCX'!$A$8:$A$33,0),0))),INDEX('Bieu phi VCX'!$AH$8:$AH$33,MATCH(E9,'Bieu phi VCX'!$A$8:$A$33,0),0)),0)</f>
        <v>0.0005</v>
      </c>
      <c r="AM9" s="22" t="n">
        <f aca="false">IF(Y9="Y",IF(P9-O9&gt;Parameters!$AC$2,1.5%*15/365,1.5%*(P9-O9)/365),0)</f>
        <v>0.000616438356164384</v>
      </c>
      <c r="AN9" s="24" t="n">
        <f aca="false">IF(Z9="Y",Parameters!$AD$2,0)</f>
        <v>0.003</v>
      </c>
      <c r="AO9" s="25" t="n">
        <f aca="false">IF(P9&lt;=AA9,VLOOKUP(DATEDIF(O9,P9,"m"),Parameters!$L$2:$M$6,2,1),(DATEDIF(O9,P9,"m")+1)/12)</f>
        <v>1</v>
      </c>
      <c r="AP9" s="26" t="n">
        <f aca="false">(AJ9*(SUM(AD9,AE9,AF9,AH9,AI9,AK9,AL9,AN9)*K9+AG9)+AM9*K9)*AO9</f>
        <v>18886643.8356164</v>
      </c>
      <c r="AQ9" s="27" t="s">
        <v>619</v>
      </c>
    </row>
    <row r="10" customFormat="false" ht="13.8" hidden="false" customHeight="false" outlineLevel="0" collapsed="false">
      <c r="A10" s="17"/>
      <c r="B10" s="17" t="s">
        <v>622</v>
      </c>
      <c r="C10" s="0" t="s">
        <v>509</v>
      </c>
      <c r="D10" s="17" t="s">
        <v>542</v>
      </c>
      <c r="E10" s="18" t="s">
        <v>543</v>
      </c>
      <c r="F10" s="19" t="n">
        <v>0</v>
      </c>
      <c r="G10" s="18" t="s">
        <v>614</v>
      </c>
      <c r="H10" s="18" t="s">
        <v>615</v>
      </c>
      <c r="I10" s="18" t="s">
        <v>616</v>
      </c>
      <c r="J10" s="19" t="n">
        <v>400000000</v>
      </c>
      <c r="K10" s="19" t="n">
        <v>100000000</v>
      </c>
      <c r="L10" s="0" t="n">
        <v>2011</v>
      </c>
      <c r="M10" s="20" t="n">
        <f aca="true">DATE(YEAR(NOW()), MONTH(NOW())-120, DAY(NOW()))</f>
        <v>40616</v>
      </c>
      <c r="N10" s="20" t="n">
        <f aca="true">DATE(YEAR(NOW()), MONTH(NOW()), DAY(NOW()))</f>
        <v>44269</v>
      </c>
      <c r="O10" s="20" t="n">
        <v>43831</v>
      </c>
      <c r="P10" s="20" t="n">
        <v>44196</v>
      </c>
      <c r="Q10" s="21" t="s">
        <v>617</v>
      </c>
      <c r="R10" s="21" t="s">
        <v>617</v>
      </c>
      <c r="S10" s="19" t="n">
        <v>9000000</v>
      </c>
      <c r="T10" s="21" t="s">
        <v>617</v>
      </c>
      <c r="U10" s="21" t="s">
        <v>617</v>
      </c>
      <c r="V10" s="21" t="s">
        <v>617</v>
      </c>
      <c r="W10" s="21" t="s">
        <v>617</v>
      </c>
      <c r="X10" s="21" t="s">
        <v>617</v>
      </c>
      <c r="Y10" s="21" t="s">
        <v>617</v>
      </c>
      <c r="Z10" s="21" t="s">
        <v>617</v>
      </c>
      <c r="AA10" s="20" t="n">
        <f aca="false">DATE(YEAR(O10)+1,MONTH(O10),DAY(O10))</f>
        <v>44197</v>
      </c>
      <c r="AB10" s="0" t="n">
        <f aca="false">IF(G10="Trong nước", DATEDIF(DATE(YEAR(M10),MONTH(M10),1),DATE(YEAR(N10),MONTH(N10),1),"m"), DATEDIF(DATE(L10,1,1),DATE(YEAR(N10),MONTH(N10),1),"m"))</f>
        <v>122</v>
      </c>
      <c r="AC10" s="0" t="str">
        <f aca="false">VLOOKUP(AB10,Parameters!$A$2:$B$6,2,1)</f>
        <v>&gt;=120</v>
      </c>
      <c r="AD10" s="22" t="n">
        <f aca="false">IF(J10&lt;=Parameters!$Y$2,INDEX('Bieu phi VCX'!$D$8:$N$33,MATCH(E10,'Bieu phi VCX'!$A$8:$A$33,0),MATCH(AC10,'Bieu phi VCX'!$D$7:$I$7,)),INDEX('Bieu phi VCX'!$J$8:$O$33,MATCH(E10,'Bieu phi VCX'!$A$8:$A$33,0),MATCH(AC10,'Bieu phi VCX'!$J$7:$O$7,)))</f>
        <v>0.033</v>
      </c>
      <c r="AE10" s="22" t="n">
        <f aca="false">IF(Q10="Y",Parameters!$Z$2,0)</f>
        <v>0.0005</v>
      </c>
      <c r="AF10" s="22" t="n">
        <f aca="false">IF(R10="Y", INDEX('Bieu phi VCX'!$R$8:$W$33,MATCH(E10,'Bieu phi VCX'!$A$8:$A$33,0),MATCH(AC10,'Bieu phi VCX'!$R$7:$V$7,0)), 0)</f>
        <v>0.0035</v>
      </c>
      <c r="AG10" s="19" t="n">
        <f aca="false">VLOOKUP(S10,Parameters!$F$2:$G$5,2,0)</f>
        <v>1400000</v>
      </c>
      <c r="AH10" s="22" t="n">
        <f aca="false">IF(T10="Y", INDEX('Bieu phi VCX'!$X$8:$AB$33,MATCH(E10,'Bieu phi VCX'!$A$8:$A$33,0),MATCH(AC10,'Bieu phi VCX'!$X$7:$AB$7,0)),0)</f>
        <v>0.0035</v>
      </c>
      <c r="AI10" s="23" t="n">
        <f aca="false">IF(U10="Y",INDEX('Bieu phi VCX'!$AJ$8:$AL$33,MATCH(E10,'Bieu phi VCX'!$A$8:$A$33,0),MATCH(VLOOKUP(F10,Parameters!$I$2:$J$4,2),'Bieu phi VCX'!$AJ$7:$AL$7,0)), 0)</f>
        <v>0.05</v>
      </c>
      <c r="AJ10" s="0" t="n">
        <f aca="false">IF(V10="Y",Parameters!$AA$2,1)</f>
        <v>1.5</v>
      </c>
      <c r="AK10" s="22" t="n">
        <f aca="false">IF(W10="Y", INDEX('Bieu phi VCX'!$AE$8:$AE$33,MATCH(E10,'Bieu phi VCX'!$A$8:$A$33,0),0),0)</f>
        <v>0.0025</v>
      </c>
      <c r="AL10" s="22" t="n">
        <f aca="false">IF(X10="Y",IF(AB10&lt;120,IF(OR(E10='Bieu phi VCX'!$A$24,E10='Bieu phi VCX'!$A$25,E10='Bieu phi VCX'!$A$27),0.2%,IF(OR(AND(OR(H10="SEDAN",H10="HATCHBACK"),J10&gt;Parameters!$AB$2),AND(OR(H10="SEDAN",H10="HATCHBACK"),I10="GERMANY")),INDEX('Bieu phi VCX'!$AF$8:$AF$33,MATCH(E10,'Bieu phi VCX'!$A$8:$A$33,0),0),INDEX('Bieu phi VCX'!$AG$8:$AG$33,MATCH(E10,'Bieu phi VCX'!$A$8:$A$33,0),0))),INDEX('Bieu phi VCX'!$AH$8:$AH$33,MATCH(E10,'Bieu phi VCX'!$A$8:$A$33,0),0)),0)</f>
        <v>0.0015</v>
      </c>
      <c r="AM10" s="22" t="n">
        <f aca="false">IF(Y10="Y",IF(P10-O10&gt;Parameters!$AC$2,1.5%*15/365,1.5%*(P10-O10)/365),0)</f>
        <v>0.000616438356164384</v>
      </c>
      <c r="AN10" s="24" t="n">
        <f aca="false">IF(Z10="Y",Parameters!$AD$2,0)</f>
        <v>0.003</v>
      </c>
      <c r="AO10" s="25" t="n">
        <f aca="false">IF(P10&lt;=AA10,VLOOKUP(DATEDIF(O10,P10,"m"),Parameters!$L$2:$M$6,2,1),(DATEDIF(O10,P10,"m")+1)/12)</f>
        <v>1</v>
      </c>
      <c r="AP10" s="26" t="n">
        <f aca="false">(AJ10*(SUM(AD10,AE10,AF10,AH10,AI10,AK10,AL10,AN10)*K10+AG10)+AM10*K10)*AO10</f>
        <v>16786643.8356164</v>
      </c>
      <c r="AQ10" s="27" t="s">
        <v>619</v>
      </c>
    </row>
    <row r="11" customFormat="false" ht="13.8" hidden="false" customHeight="false" outlineLevel="0" collapsed="false">
      <c r="A11" s="17"/>
      <c r="B11" s="17" t="s">
        <v>623</v>
      </c>
      <c r="C11" s="0" t="s">
        <v>509</v>
      </c>
      <c r="D11" s="17" t="s">
        <v>542</v>
      </c>
      <c r="E11" s="18" t="s">
        <v>543</v>
      </c>
      <c r="F11" s="19" t="n">
        <v>0</v>
      </c>
      <c r="G11" s="18" t="s">
        <v>614</v>
      </c>
      <c r="H11" s="18" t="s">
        <v>615</v>
      </c>
      <c r="I11" s="18" t="s">
        <v>616</v>
      </c>
      <c r="J11" s="19" t="n">
        <v>400000000</v>
      </c>
      <c r="K11" s="19" t="n">
        <v>100000000</v>
      </c>
      <c r="L11" s="0" t="n">
        <v>2006</v>
      </c>
      <c r="M11" s="20" t="n">
        <f aca="true">DATE(YEAR(NOW()), MONTH(NOW())-180, DAY(NOW()))</f>
        <v>38790</v>
      </c>
      <c r="N11" s="20" t="n">
        <f aca="true">DATE(YEAR(NOW()), MONTH(NOW()), DAY(NOW()))</f>
        <v>44269</v>
      </c>
      <c r="O11" s="20" t="n">
        <v>43831</v>
      </c>
      <c r="P11" s="20" t="n">
        <v>44196</v>
      </c>
      <c r="Q11" s="21" t="s">
        <v>617</v>
      </c>
      <c r="R11" s="21" t="s">
        <v>617</v>
      </c>
      <c r="S11" s="19" t="n">
        <v>9000000</v>
      </c>
      <c r="T11" s="21" t="s">
        <v>617</v>
      </c>
      <c r="U11" s="21" t="s">
        <v>617</v>
      </c>
      <c r="V11" s="21" t="s">
        <v>617</v>
      </c>
      <c r="W11" s="21" t="s">
        <v>617</v>
      </c>
      <c r="X11" s="21" t="s">
        <v>617</v>
      </c>
      <c r="Y11" s="21" t="s">
        <v>617</v>
      </c>
      <c r="Z11" s="21" t="s">
        <v>617</v>
      </c>
      <c r="AA11" s="20" t="n">
        <f aca="false">DATE(YEAR(O11)+1,MONTH(O11),DAY(O11))</f>
        <v>44197</v>
      </c>
      <c r="AB11" s="0" t="n">
        <f aca="false">IF(G11="Trong nước", DATEDIF(DATE(YEAR(M11),MONTH(M11),1),DATE(YEAR(N11),MONTH(N11),1),"m"), DATEDIF(DATE(L11,1,1),DATE(YEAR(N11),MONTH(N11),1),"m"))</f>
        <v>182</v>
      </c>
      <c r="AC11" s="0" t="str">
        <f aca="false">VLOOKUP(AB11,Parameters!$A$2:$B$7,2,1)</f>
        <v>&gt;=180</v>
      </c>
      <c r="AD11" s="22" t="n">
        <f aca="false">IF(J11&lt;=Parameters!$Y$2,INDEX('Bieu phi VCX'!$D$8:$N$33,MATCH(E11,'Bieu phi VCX'!$A$8:$A$33,0),MATCH(AC11,'Bieu phi VCX'!$D$7:$I$7,)),INDEX('Bieu phi VCX'!$J$8:$O$33,MATCH(E11,'Bieu phi VCX'!$A$8:$A$33,0),MATCH(AC11,'Bieu phi VCX'!$J$7:$O$7,)))</f>
        <v>0.033</v>
      </c>
      <c r="AE11" s="22" t="n">
        <f aca="false">IF(Q11="Y",Parameters!$Z$2,0)</f>
        <v>0.0005</v>
      </c>
      <c r="AF11" s="22" t="n">
        <f aca="false">IF(R11="Y", INDEX('Bieu phi VCX'!$R$8:$W$33,MATCH(E11,'Bieu phi VCX'!$A$8:$A$33,0),MATCH(AC11,'Bieu phi VCX'!$R$7:$W$7,0)), 0)</f>
        <v>0.0045</v>
      </c>
      <c r="AG11" s="19" t="n">
        <f aca="false">VLOOKUP(S11,Parameters!$F$2:$G$5,2,0)</f>
        <v>1400000</v>
      </c>
      <c r="AH11" s="22" t="n">
        <f aca="false">IF(T11="Y", INDEX('Bieu phi VCX'!$X$8:$AC$33,MATCH(E11,'Bieu phi VCX'!$A$8:$A$33,0),MATCH(AC11,'Bieu phi VCX'!$X$7:$AC$7,0)),0)</f>
        <v>0.0035</v>
      </c>
      <c r="AI11" s="23" t="n">
        <f aca="false">IF(U11="Y",INDEX('Bieu phi VCX'!$AJ$8:$AL$33,MATCH(E11,'Bieu phi VCX'!$A$8:$A$33,0),MATCH(VLOOKUP(F11,Parameters!$I$2:$J$4,2),'Bieu phi VCX'!$AJ$7:$AL$7,0)), 0)</f>
        <v>0.05</v>
      </c>
      <c r="AJ11" s="0" t="n">
        <f aca="false">IF(V11="Y",Parameters!$AA$2,1)</f>
        <v>1.5</v>
      </c>
      <c r="AK11" s="22" t="n">
        <f aca="false">IF(W11="Y", INDEX('Bieu phi VCX'!$AE$8:$AE$33,MATCH(E11,'Bieu phi VCX'!$A$8:$A$33,0),0),0)</f>
        <v>0.0025</v>
      </c>
      <c r="AL11" s="22" t="n">
        <f aca="false">IF(X11="Y",IF(AB11&lt;120,IF(OR(E11='Bieu phi VCX'!$A$24,E11='Bieu phi VCX'!$A$25,E11='Bieu phi VCX'!$A$27),0.2%,IF(OR(AND(OR(H11="SEDAN",H11="HATCHBACK"),J11&gt;Parameters!$AB$2),AND(OR(H11="SEDAN",H11="HATCHBACK"),I11="GERMANY")),INDEX('Bieu phi VCX'!$AF$8:$AF$33,MATCH(E11,'Bieu phi VCX'!$A$8:$A$33,0),0),INDEX('Bieu phi VCX'!$AG$8:$AG$33,MATCH(E11,'Bieu phi VCX'!$A$8:$A$33,0),0))),INDEX('Bieu phi VCX'!$AH$8:$AH$33,MATCH(E11,'Bieu phi VCX'!$A$8:$A$33,0),0)),0)</f>
        <v>0.0015</v>
      </c>
      <c r="AM11" s="22" t="n">
        <f aca="false">IF(Y11="Y",IF(P11-O11&gt;Parameters!$AC$2,1.5%*15/365,1.5%*(P11-O11)/365),0)</f>
        <v>0.000616438356164384</v>
      </c>
      <c r="AN11" s="24" t="n">
        <f aca="false">IF(Z11="Y",Parameters!$AD$2,0)</f>
        <v>0.003</v>
      </c>
      <c r="AO11" s="25" t="n">
        <f aca="false">IF(P11&lt;=AA11,VLOOKUP(DATEDIF(O11,P11,"m"),Parameters!$L$2:$M$6,2,1),(DATEDIF(O11,P11,"m")+1)/12)</f>
        <v>1</v>
      </c>
      <c r="AP11" s="26" t="n">
        <f aca="false">(AJ11*(SUM(AD11,AE11,AF11,AH11,AI11,AK11,AL11,AN11)*K11+AG11)+AM11*K11)*AO11</f>
        <v>16936643.8356164</v>
      </c>
      <c r="AQ11" s="27" t="s">
        <v>619</v>
      </c>
    </row>
    <row r="12" customFormat="false" ht="13.8" hidden="false" customHeight="false" outlineLevel="0" collapsed="false">
      <c r="A12" s="17" t="s">
        <v>625</v>
      </c>
      <c r="B12" s="17" t="s">
        <v>613</v>
      </c>
      <c r="C12" s="0" t="s">
        <v>509</v>
      </c>
      <c r="D12" s="17" t="s">
        <v>542</v>
      </c>
      <c r="E12" s="18" t="s">
        <v>543</v>
      </c>
      <c r="F12" s="19" t="n">
        <v>0</v>
      </c>
      <c r="G12" s="18" t="s">
        <v>614</v>
      </c>
      <c r="H12" s="18" t="s">
        <v>615</v>
      </c>
      <c r="I12" s="18" t="s">
        <v>616</v>
      </c>
      <c r="J12" s="19" t="n">
        <v>410000000</v>
      </c>
      <c r="K12" s="19" t="n">
        <v>400000000</v>
      </c>
      <c r="L12" s="0" t="n">
        <v>2020</v>
      </c>
      <c r="M12" s="20" t="n">
        <f aca="true">DATE(YEAR(NOW()), MONTH(NOW())-12, DAY(NOW()))</f>
        <v>43904</v>
      </c>
      <c r="N12" s="20" t="n">
        <f aca="true">DATE(YEAR(NOW()), MONTH(NOW()), DAY(NOW()))</f>
        <v>44269</v>
      </c>
      <c r="O12" s="20" t="n">
        <v>43831</v>
      </c>
      <c r="P12" s="20" t="n">
        <v>44196</v>
      </c>
      <c r="Q12" s="21" t="s">
        <v>617</v>
      </c>
      <c r="R12" s="21" t="s">
        <v>617</v>
      </c>
      <c r="S12" s="19" t="s">
        <v>618</v>
      </c>
      <c r="T12" s="21" t="s">
        <v>617</v>
      </c>
      <c r="U12" s="21" t="s">
        <v>617</v>
      </c>
      <c r="V12" s="21" t="s">
        <v>617</v>
      </c>
      <c r="W12" s="21" t="s">
        <v>617</v>
      </c>
      <c r="X12" s="21" t="s">
        <v>617</v>
      </c>
      <c r="Y12" s="21" t="s">
        <v>617</v>
      </c>
      <c r="Z12" s="21" t="s">
        <v>617</v>
      </c>
      <c r="AA12" s="20" t="n">
        <f aca="false">DATE(YEAR(O12)+1,MONTH(O12),DAY(O12))</f>
        <v>44197</v>
      </c>
      <c r="AB12" s="0" t="n">
        <f aca="false">IF(G12="Trong nước", DATEDIF(DATE(YEAR(M12),MONTH(M12),1),DATE(YEAR(N12),MONTH(N12),1),"m"), DATEDIF(DATE(L12,1,1),DATE(YEAR(N12),MONTH(N12),1),"m"))</f>
        <v>14</v>
      </c>
      <c r="AC12" s="0" t="str">
        <f aca="false">VLOOKUP(AB12,Parameters!$A$2:$B$6,2,1)</f>
        <v>&lt;36</v>
      </c>
      <c r="AD12" s="22" t="n">
        <f aca="false">IF(J12&lt;=Parameters!$Y$2,INDEX('Bieu phi VCX'!$D$8:$N$33,MATCH(E12,'Bieu phi VCX'!$A$8:$A$33,0),MATCH(AC12,'Bieu phi VCX'!$D$7:$I$7,)),INDEX('Bieu phi VCX'!$J$8:$O$33,MATCH(E12,'Bieu phi VCX'!$A$8:$A$33,0),MATCH(AC12,'Bieu phi VCX'!$J$7:$O$7,)))</f>
        <v>0.0175</v>
      </c>
      <c r="AE12" s="22" t="n">
        <f aca="false">IF(Q12="Y",Parameters!$Z$2,0)</f>
        <v>0.0005</v>
      </c>
      <c r="AF12" s="22" t="n">
        <f aca="false">IF(R12="Y", INDEX('Bieu phi VCX'!$R$8:$W$33,MATCH(E12,'Bieu phi VCX'!$A$8:$A$33,0),MATCH(AC12,'Bieu phi VCX'!$R$7:$V$7,0)), 0)</f>
        <v>0</v>
      </c>
      <c r="AG12" s="19" t="n">
        <f aca="false">VLOOKUP(S12,Parameters!$F$2:$G$5,2,0)</f>
        <v>0</v>
      </c>
      <c r="AH12" s="22" t="n">
        <f aca="false">IF(T12="Y", INDEX('Bieu phi VCX'!$X$8:$AB$33,MATCH(E12,'Bieu phi VCX'!$A$8:$A$33,0),MATCH(AC12,'Bieu phi VCX'!$X$7:$AB$7,0)),0)</f>
        <v>0.001</v>
      </c>
      <c r="AI12" s="23" t="n">
        <f aca="false">IF(U12="Y",INDEX('Bieu phi VCX'!$AJ$8:$AL$33,MATCH(E12,'Bieu phi VCX'!$A$8:$A$33,0),MATCH(VLOOKUP(F12,Parameters!$I$2:$J$4,2),'Bieu phi VCX'!$AJ$7:$AL$7,0)), 0)</f>
        <v>0.05</v>
      </c>
      <c r="AJ12" s="0" t="n">
        <f aca="false">IF(V12="Y",Parameters!$AA$2,1)</f>
        <v>1.5</v>
      </c>
      <c r="AK12" s="22" t="n">
        <f aca="false">IF(W12="Y", INDEX('Bieu phi VCX'!$AE$8:$AE$33,MATCH(E12,'Bieu phi VCX'!$A$8:$A$33,0),0),0)</f>
        <v>0.0025</v>
      </c>
      <c r="AL12" s="22" t="n">
        <f aca="false">IF(X12="Y",IF(AB12&lt;120,IF(OR(E12='Bieu phi VCX'!$A$24,E12='Bieu phi VCX'!$A$25,E12='Bieu phi VCX'!$A$27),0.2%,IF(OR(AND(OR(H12="SEDAN",H12="HATCHBACK"),J12&gt;Parameters!$AB$2),AND(OR(H12="SEDAN",H12="HATCHBACK"),I12="GERMANY")),INDEX('Bieu phi VCX'!$AF$8:$AF$33,MATCH(E12,'Bieu phi VCX'!$A$8:$A$33,0),0),INDEX('Bieu phi VCX'!$AG$8:$AG$33,MATCH(E12,'Bieu phi VCX'!$A$8:$A$33,0),0))),INDEX('Bieu phi VCX'!$AH$8:$AH$33,MATCH(E12,'Bieu phi VCX'!$A$8:$A$33,0),0)),0)</f>
        <v>0.0005</v>
      </c>
      <c r="AM12" s="22" t="n">
        <f aca="false">IF(Y12="Y",IF(P12-O12&gt;Parameters!$AC$2,1.5%*15/365,1.5%*(P12-O12)/365),0)</f>
        <v>0.000616438356164384</v>
      </c>
      <c r="AN12" s="24" t="n">
        <f aca="false">IF(Z12="Y",Parameters!$AD$2,0)</f>
        <v>0.003</v>
      </c>
      <c r="AO12" s="25" t="n">
        <f aca="false">IF(P12&lt;=AA12,VLOOKUP(DATEDIF(O12,P12,"m"),Parameters!$L$2:$M$6,2,1),(DATEDIF(O12,P12,"m")+1)/12)</f>
        <v>1</v>
      </c>
      <c r="AP12" s="26" t="n">
        <f aca="false">(AJ12*(SUM(AD12,AE12,AF12,AH12,AI12,AK12,AL12,AN12)*K12+AG12)+AM12*K12)*AO12</f>
        <v>45246575.3424658</v>
      </c>
      <c r="AQ12" s="27" t="s">
        <v>619</v>
      </c>
    </row>
    <row r="13" customFormat="false" ht="13.8" hidden="false" customHeight="false" outlineLevel="0" collapsed="false">
      <c r="A13" s="17"/>
      <c r="B13" s="17" t="s">
        <v>620</v>
      </c>
      <c r="C13" s="0" t="s">
        <v>509</v>
      </c>
      <c r="D13" s="17" t="s">
        <v>542</v>
      </c>
      <c r="E13" s="18" t="s">
        <v>543</v>
      </c>
      <c r="F13" s="19" t="n">
        <v>0</v>
      </c>
      <c r="G13" s="18" t="s">
        <v>614</v>
      </c>
      <c r="H13" s="18" t="s">
        <v>615</v>
      </c>
      <c r="I13" s="18" t="s">
        <v>616</v>
      </c>
      <c r="J13" s="19" t="n">
        <v>500000000</v>
      </c>
      <c r="K13" s="19" t="n">
        <v>400000000</v>
      </c>
      <c r="L13" s="0" t="n">
        <v>2018</v>
      </c>
      <c r="M13" s="20" t="n">
        <f aca="true">DATE(YEAR(NOW()), MONTH(NOW())-36, DAY(NOW()))</f>
        <v>43173</v>
      </c>
      <c r="N13" s="20" t="n">
        <f aca="true">DATE(YEAR(NOW()), MONTH(NOW()), DAY(NOW()))</f>
        <v>44269</v>
      </c>
      <c r="O13" s="20" t="n">
        <v>43831</v>
      </c>
      <c r="P13" s="20" t="n">
        <v>44196</v>
      </c>
      <c r="Q13" s="21" t="s">
        <v>617</v>
      </c>
      <c r="R13" s="21" t="s">
        <v>617</v>
      </c>
      <c r="S13" s="19" t="s">
        <v>618</v>
      </c>
      <c r="T13" s="21" t="s">
        <v>617</v>
      </c>
      <c r="U13" s="21" t="s">
        <v>617</v>
      </c>
      <c r="V13" s="21" t="s">
        <v>617</v>
      </c>
      <c r="W13" s="21" t="s">
        <v>617</v>
      </c>
      <c r="X13" s="21" t="s">
        <v>617</v>
      </c>
      <c r="Y13" s="21" t="s">
        <v>617</v>
      </c>
      <c r="Z13" s="21" t="s">
        <v>617</v>
      </c>
      <c r="AA13" s="20" t="n">
        <f aca="false">DATE(YEAR(O13)+1,MONTH(O13),DAY(O13))</f>
        <v>44197</v>
      </c>
      <c r="AB13" s="0" t="n">
        <f aca="false">IF(G13="Trong nước", DATEDIF(DATE(YEAR(M13),MONTH(M13),1),DATE(YEAR(N13),MONTH(N13),1),"m"), DATEDIF(DATE(L13,1,1),DATE(YEAR(N13),MONTH(N13),1),"m"))</f>
        <v>38</v>
      </c>
      <c r="AC13" s="0" t="str">
        <f aca="false">VLOOKUP(AB13,Parameters!$A$2:$B$6,2,1)</f>
        <v>36-72</v>
      </c>
      <c r="AD13" s="22" t="n">
        <f aca="false">IF(J13&lt;=Parameters!$Y$2,INDEX('Bieu phi VCX'!$D$8:$N$33,MATCH(E13,'Bieu phi VCX'!$A$8:$A$33,0),MATCH(AC13,'Bieu phi VCX'!$D$7:$I$7,)),INDEX('Bieu phi VCX'!$J$8:$O$33,MATCH(E13,'Bieu phi VCX'!$A$8:$A$33,0),MATCH(AC13,'Bieu phi VCX'!$J$7:$O$7,)))</f>
        <v>0.019</v>
      </c>
      <c r="AE13" s="22" t="n">
        <f aca="false">IF(Q13="Y",Parameters!$Z$2,0)</f>
        <v>0.0005</v>
      </c>
      <c r="AF13" s="22" t="n">
        <f aca="false">IF(R13="Y", INDEX('Bieu phi VCX'!$R$8:$W$33,MATCH(E13,'Bieu phi VCX'!$A$8:$A$33,0),MATCH(AC13,'Bieu phi VCX'!$R$7:$V$7,0)), 0)</f>
        <v>0.0015</v>
      </c>
      <c r="AG13" s="19" t="n">
        <f aca="false">VLOOKUP(S13,Parameters!$F$2:$G$5,2,0)</f>
        <v>0</v>
      </c>
      <c r="AH13" s="22" t="n">
        <f aca="false">IF(T13="Y", INDEX('Bieu phi VCX'!$X$8:$AB$33,MATCH(E13,'Bieu phi VCX'!$A$8:$A$33,0),MATCH(AC13,'Bieu phi VCX'!$X$7:$AB$7,0)),0)</f>
        <v>0.0015</v>
      </c>
      <c r="AI13" s="23" t="n">
        <f aca="false">IF(U13="Y",INDEX('Bieu phi VCX'!$AJ$8:$AL$33,MATCH(E13,'Bieu phi VCX'!$A$8:$A$33,0),MATCH(VLOOKUP(F13,Parameters!$I$2:$J$4,2),'Bieu phi VCX'!$AJ$7:$AL$7,0)), 0)</f>
        <v>0.05</v>
      </c>
      <c r="AJ13" s="0" t="n">
        <f aca="false">IF(V13="Y",Parameters!$AA$2,1)</f>
        <v>1.5</v>
      </c>
      <c r="AK13" s="22" t="n">
        <f aca="false">IF(W13="Y", INDEX('Bieu phi VCX'!$AE$8:$AE$33,MATCH(E13,'Bieu phi VCX'!$A$8:$A$33,0),0),0)</f>
        <v>0.0025</v>
      </c>
      <c r="AL13" s="22" t="n">
        <f aca="false">IF(X13="Y",IF(AB13&lt;120,IF(OR(E13='Bieu phi VCX'!$A$24,E13='Bieu phi VCX'!$A$25,E13='Bieu phi VCX'!$A$27),0.2%,IF(OR(AND(OR(H13="SEDAN",H13="HATCHBACK"),J13&gt;Parameters!$AB$2),AND(OR(H13="SEDAN",H13="HATCHBACK"),I13="GERMANY")),INDEX('Bieu phi VCX'!$AF$8:$AF$33,MATCH(E13,'Bieu phi VCX'!$A$8:$A$33,0),0),INDEX('Bieu phi VCX'!$AG$8:$AG$33,MATCH(E13,'Bieu phi VCX'!$A$8:$A$33,0),0))),INDEX('Bieu phi VCX'!$AH$8:$AH$33,MATCH(E13,'Bieu phi VCX'!$A$8:$A$33,0),0)),0)</f>
        <v>0.0005</v>
      </c>
      <c r="AM13" s="22" t="n">
        <f aca="false">IF(Y13="Y",IF(P13-O13&gt;Parameters!$AC$2,1.5%*15/365,1.5%*(P13-O13)/365),0)</f>
        <v>0.000616438356164384</v>
      </c>
      <c r="AN13" s="24" t="n">
        <f aca="false">IF(Z13="Y",Parameters!$AD$2,0)</f>
        <v>0.003</v>
      </c>
      <c r="AO13" s="25" t="n">
        <f aca="false">IF(P13&lt;=AA13,VLOOKUP(DATEDIF(O13,P13,"m"),Parameters!$L$2:$M$6,2,1),(DATEDIF(O13,P13,"m")+1)/12)</f>
        <v>1</v>
      </c>
      <c r="AP13" s="26" t="n">
        <f aca="false">(AJ13*(SUM(AD13,AE13,AF13,AH13,AI13,AK13,AL13,AN13)*K13+AG13)+AM13*K13)*AO13</f>
        <v>47346575.3424658</v>
      </c>
      <c r="AQ13" s="27" t="s">
        <v>619</v>
      </c>
    </row>
    <row r="14" customFormat="false" ht="13.8" hidden="false" customHeight="false" outlineLevel="0" collapsed="false">
      <c r="A14" s="17"/>
      <c r="B14" s="17" t="s">
        <v>621</v>
      </c>
      <c r="C14" s="0" t="s">
        <v>509</v>
      </c>
      <c r="D14" s="17" t="s">
        <v>542</v>
      </c>
      <c r="E14" s="18" t="s">
        <v>543</v>
      </c>
      <c r="F14" s="19" t="n">
        <v>0</v>
      </c>
      <c r="G14" s="18" t="s">
        <v>614</v>
      </c>
      <c r="H14" s="18" t="s">
        <v>615</v>
      </c>
      <c r="I14" s="18" t="s">
        <v>616</v>
      </c>
      <c r="J14" s="19" t="n">
        <v>450000000</v>
      </c>
      <c r="K14" s="19" t="n">
        <v>400000000</v>
      </c>
      <c r="L14" s="0" t="n">
        <v>2015</v>
      </c>
      <c r="M14" s="20" t="n">
        <f aca="true">DATE(YEAR(NOW()), MONTH(NOW())-72, DAY(NOW()))</f>
        <v>42077</v>
      </c>
      <c r="N14" s="20" t="n">
        <f aca="true">DATE(YEAR(NOW()), MONTH(NOW()), DAY(NOW()))</f>
        <v>44269</v>
      </c>
      <c r="O14" s="20" t="n">
        <v>43831</v>
      </c>
      <c r="P14" s="20" t="n">
        <v>44196</v>
      </c>
      <c r="Q14" s="21" t="s">
        <v>617</v>
      </c>
      <c r="R14" s="21" t="s">
        <v>617</v>
      </c>
      <c r="S14" s="19" t="s">
        <v>618</v>
      </c>
      <c r="T14" s="21" t="s">
        <v>617</v>
      </c>
      <c r="U14" s="21" t="s">
        <v>617</v>
      </c>
      <c r="V14" s="21" t="s">
        <v>617</v>
      </c>
      <c r="W14" s="21" t="s">
        <v>617</v>
      </c>
      <c r="X14" s="21" t="s">
        <v>617</v>
      </c>
      <c r="Y14" s="21" t="s">
        <v>617</v>
      </c>
      <c r="Z14" s="21" t="s">
        <v>617</v>
      </c>
      <c r="AA14" s="20" t="n">
        <f aca="false">DATE(YEAR(O14)+1,MONTH(O14),DAY(O14))</f>
        <v>44197</v>
      </c>
      <c r="AB14" s="0" t="n">
        <f aca="false">IF(G14="Trong nước", DATEDIF(DATE(YEAR(M14),MONTH(M14),1),DATE(YEAR(N14),MONTH(N14),1),"m"), DATEDIF(DATE(L14,1,1),DATE(YEAR(N14),MONTH(N14),1),"m"))</f>
        <v>74</v>
      </c>
      <c r="AC14" s="0" t="str">
        <f aca="false">VLOOKUP(AB14,Parameters!$A$2:$B$6,2,1)</f>
        <v>72-120</v>
      </c>
      <c r="AD14" s="22" t="n">
        <f aca="false">IF(J14&lt;=Parameters!$Y$2,INDEX('Bieu phi VCX'!$D$8:$N$33,MATCH(E14,'Bieu phi VCX'!$A$8:$A$33,0),MATCH(AC14,'Bieu phi VCX'!$D$7:$I$7,)),INDEX('Bieu phi VCX'!$J$8:$O$33,MATCH(E14,'Bieu phi VCX'!$A$8:$A$33,0),MATCH(AC14,'Bieu phi VCX'!$J$7:$O$7,)))</f>
        <v>0.021</v>
      </c>
      <c r="AE14" s="22" t="n">
        <f aca="false">IF(Q14="Y",Parameters!$Z$2,0)</f>
        <v>0.0005</v>
      </c>
      <c r="AF14" s="22" t="n">
        <f aca="false">IF(R14="Y", INDEX('Bieu phi VCX'!$R$8:$W$33,MATCH(E14,'Bieu phi VCX'!$A$8:$A$33,0),MATCH(AC14,'Bieu phi VCX'!$R$7:$V$7,0)), 0)</f>
        <v>0.0025</v>
      </c>
      <c r="AG14" s="19" t="n">
        <f aca="false">VLOOKUP(S14,Parameters!$F$2:$G$5,2,0)</f>
        <v>0</v>
      </c>
      <c r="AH14" s="22" t="n">
        <f aca="false">IF(T14="Y", INDEX('Bieu phi VCX'!$X$8:$AB$33,MATCH(E14,'Bieu phi VCX'!$A$8:$A$33,0),MATCH(AC14,'Bieu phi VCX'!$X$7:$AB$7,0)),0)</f>
        <v>0.0025</v>
      </c>
      <c r="AI14" s="23" t="n">
        <f aca="false">IF(U14="Y",INDEX('Bieu phi VCX'!$AJ$8:$AL$33,MATCH(E14,'Bieu phi VCX'!$A$8:$A$33,0),MATCH(VLOOKUP(F14,Parameters!$I$2:$J$4,2),'Bieu phi VCX'!$AJ$7:$AL$7,0)), 0)</f>
        <v>0.05</v>
      </c>
      <c r="AJ14" s="0" t="n">
        <f aca="false">IF(V14="Y",Parameters!$AA$2,1)</f>
        <v>1.5</v>
      </c>
      <c r="AK14" s="22" t="n">
        <f aca="false">IF(W14="Y", INDEX('Bieu phi VCX'!$AE$8:$AE$33,MATCH(E14,'Bieu phi VCX'!$A$8:$A$33,0),0),0)</f>
        <v>0.0025</v>
      </c>
      <c r="AL14" s="22" t="n">
        <f aca="false">IF(X14="Y",IF(AB14&lt;120,IF(OR(E14='Bieu phi VCX'!$A$24,E14='Bieu phi VCX'!$A$25,E14='Bieu phi VCX'!$A$27),0.2%,IF(OR(AND(OR(H14="SEDAN",H14="HATCHBACK"),J14&gt;Parameters!$AB$2),AND(OR(H14="SEDAN",H14="HATCHBACK"),I14="GERMANY")),INDEX('Bieu phi VCX'!$AF$8:$AF$33,MATCH(E14,'Bieu phi VCX'!$A$8:$A$33,0),0),INDEX('Bieu phi VCX'!$AG$8:$AG$33,MATCH(E14,'Bieu phi VCX'!$A$8:$A$33,0),0))),INDEX('Bieu phi VCX'!$AH$8:$AH$33,MATCH(E14,'Bieu phi VCX'!$A$8:$A$33,0),0)),0)</f>
        <v>0.0005</v>
      </c>
      <c r="AM14" s="22" t="n">
        <f aca="false">IF(Y14="Y",IF(P14-O14&gt;Parameters!$AC$2,1.5%*15/365,1.5%*(P14-O14)/365),0)</f>
        <v>0.000616438356164384</v>
      </c>
      <c r="AN14" s="24" t="n">
        <f aca="false">IF(Z14="Y",Parameters!$AD$2,0)</f>
        <v>0.003</v>
      </c>
      <c r="AO14" s="25" t="n">
        <f aca="false">IF(P14&lt;=AA14,VLOOKUP(DATEDIF(O14,P14,"m"),Parameters!$L$2:$M$6,2,1),(DATEDIF(O14,P14,"m")+1)/12)</f>
        <v>1</v>
      </c>
      <c r="AP14" s="26" t="n">
        <f aca="false">(AJ14*(SUM(AD14,AE14,AF14,AH14,AI14,AK14,AL14,AN14)*K14+AG14)+AM14*K14)*AO14</f>
        <v>49746575.3424658</v>
      </c>
      <c r="AQ14" s="27" t="s">
        <v>619</v>
      </c>
    </row>
    <row r="15" customFormat="false" ht="13.8" hidden="false" customHeight="false" outlineLevel="0" collapsed="false">
      <c r="A15" s="17"/>
      <c r="B15" s="17" t="s">
        <v>622</v>
      </c>
      <c r="C15" s="0" t="s">
        <v>509</v>
      </c>
      <c r="D15" s="17" t="s">
        <v>542</v>
      </c>
      <c r="E15" s="18" t="s">
        <v>543</v>
      </c>
      <c r="F15" s="19" t="n">
        <v>0</v>
      </c>
      <c r="G15" s="18" t="s">
        <v>614</v>
      </c>
      <c r="H15" s="18" t="s">
        <v>615</v>
      </c>
      <c r="I15" s="18" t="s">
        <v>616</v>
      </c>
      <c r="J15" s="19" t="n">
        <v>600000000</v>
      </c>
      <c r="K15" s="19" t="n">
        <v>400000000</v>
      </c>
      <c r="L15" s="0" t="n">
        <v>2011</v>
      </c>
      <c r="M15" s="20" t="n">
        <f aca="true">DATE(YEAR(NOW()), MONTH(NOW())-120, DAY(NOW()))</f>
        <v>40616</v>
      </c>
      <c r="N15" s="20" t="n">
        <f aca="true">DATE(YEAR(NOW()), MONTH(NOW()), DAY(NOW()))</f>
        <v>44269</v>
      </c>
      <c r="O15" s="20" t="n">
        <v>43831</v>
      </c>
      <c r="P15" s="20" t="n">
        <v>44196</v>
      </c>
      <c r="Q15" s="21" t="s">
        <v>617</v>
      </c>
      <c r="R15" s="21" t="s">
        <v>617</v>
      </c>
      <c r="S15" s="19" t="s">
        <v>618</v>
      </c>
      <c r="T15" s="21" t="s">
        <v>617</v>
      </c>
      <c r="U15" s="21" t="s">
        <v>617</v>
      </c>
      <c r="V15" s="21" t="s">
        <v>617</v>
      </c>
      <c r="W15" s="21" t="s">
        <v>617</v>
      </c>
      <c r="X15" s="21" t="s">
        <v>617</v>
      </c>
      <c r="Y15" s="21" t="s">
        <v>617</v>
      </c>
      <c r="Z15" s="21" t="s">
        <v>617</v>
      </c>
      <c r="AA15" s="20" t="n">
        <f aca="false">DATE(YEAR(O15)+1,MONTH(O15),DAY(O15))</f>
        <v>44197</v>
      </c>
      <c r="AB15" s="0" t="n">
        <f aca="false">IF(G15="Trong nước", DATEDIF(DATE(YEAR(M15),MONTH(M15),1),DATE(YEAR(N15),MONTH(N15),1),"m"), DATEDIF(DATE(L15,1,1),DATE(YEAR(N15),MONTH(N15),1),"m"))</f>
        <v>122</v>
      </c>
      <c r="AC15" s="0" t="str">
        <f aca="false">VLOOKUP(AB15,Parameters!$A$2:$B$6,2,1)</f>
        <v>&gt;=120</v>
      </c>
      <c r="AD15" s="22" t="n">
        <f aca="false">IF(J15&lt;=Parameters!$Y$2,INDEX('Bieu phi VCX'!$D$8:$N$33,MATCH(E15,'Bieu phi VCX'!$A$8:$A$33,0),MATCH(AC15,'Bieu phi VCX'!$D$7:$I$7,)),INDEX('Bieu phi VCX'!$J$8:$O$33,MATCH(E15,'Bieu phi VCX'!$A$8:$A$33,0),MATCH(AC15,'Bieu phi VCX'!$J$7:$O$7,)))</f>
        <v>0.025</v>
      </c>
      <c r="AE15" s="22" t="n">
        <f aca="false">IF(Q15="Y",Parameters!$Z$2,0)</f>
        <v>0.0005</v>
      </c>
      <c r="AF15" s="22" t="n">
        <f aca="false">IF(R15="Y", INDEX('Bieu phi VCX'!$R$8:$W$33,MATCH(E15,'Bieu phi VCX'!$A$8:$A$33,0),MATCH(AC15,'Bieu phi VCX'!$R$7:$V$7,0)), 0)</f>
        <v>0.0035</v>
      </c>
      <c r="AG15" s="19" t="n">
        <f aca="false">VLOOKUP(S15,Parameters!$F$2:$G$5,2,0)</f>
        <v>0</v>
      </c>
      <c r="AH15" s="22" t="n">
        <f aca="false">IF(T15="Y", INDEX('Bieu phi VCX'!$X$8:$AB$33,MATCH(E15,'Bieu phi VCX'!$A$8:$A$33,0),MATCH(AC15,'Bieu phi VCX'!$X$7:$AB$7,0)),0)</f>
        <v>0.0035</v>
      </c>
      <c r="AI15" s="23" t="n">
        <f aca="false">IF(U15="Y",INDEX('Bieu phi VCX'!$AJ$8:$AL$33,MATCH(E15,'Bieu phi VCX'!$A$8:$A$33,0),MATCH(VLOOKUP(F15,Parameters!$I$2:$J$4,2),'Bieu phi VCX'!$AJ$7:$AL$7,0)), 0)</f>
        <v>0.05</v>
      </c>
      <c r="AJ15" s="0" t="n">
        <f aca="false">IF(V15="Y",Parameters!$AA$2,1)</f>
        <v>1.5</v>
      </c>
      <c r="AK15" s="22" t="n">
        <f aca="false">IF(W15="Y", INDEX('Bieu phi VCX'!$AE$8:$AE$33,MATCH(E15,'Bieu phi VCX'!$A$8:$A$33,0),0),0)</f>
        <v>0.0025</v>
      </c>
      <c r="AL15" s="22" t="n">
        <f aca="false">IF(X15="Y",IF(AB15&lt;120,IF(OR(E15='Bieu phi VCX'!$A$24,E15='Bieu phi VCX'!$A$25,E15='Bieu phi VCX'!$A$27),0.2%,IF(OR(AND(OR(H15="SEDAN",H15="HATCHBACK"),J15&gt;Parameters!$AB$2),AND(OR(H15="SEDAN",H15="HATCHBACK"),I15="GERMANY")),INDEX('Bieu phi VCX'!$AF$8:$AF$33,MATCH(E15,'Bieu phi VCX'!$A$8:$A$33,0),0),INDEX('Bieu phi VCX'!$AG$8:$AG$33,MATCH(E15,'Bieu phi VCX'!$A$8:$A$33,0),0))),INDEX('Bieu phi VCX'!$AH$8:$AH$33,MATCH(E15,'Bieu phi VCX'!$A$8:$A$33,0),0)),0)</f>
        <v>0.0015</v>
      </c>
      <c r="AM15" s="22" t="n">
        <f aca="false">IF(Y15="Y",IF(P15-O15&gt;Parameters!$AC$2,1.5%*15/365,1.5%*(P15-O15)/365),0)</f>
        <v>0.000616438356164384</v>
      </c>
      <c r="AN15" s="24" t="n">
        <f aca="false">IF(Z15="Y",Parameters!$AD$2,0)</f>
        <v>0.003</v>
      </c>
      <c r="AO15" s="25" t="n">
        <f aca="false">IF(P15&lt;=AA15,VLOOKUP(DATEDIF(O15,P15,"m"),Parameters!$L$2:$M$6,2,1),(DATEDIF(O15,P15,"m")+1)/12)</f>
        <v>1</v>
      </c>
      <c r="AP15" s="26" t="n">
        <f aca="false">(AJ15*(SUM(AD15,AE15,AF15,AH15,AI15,AK15,AL15,AN15)*K15+AG15)+AM15*K15)*AO15</f>
        <v>53946575.3424658</v>
      </c>
      <c r="AQ15" s="27" t="s">
        <v>619</v>
      </c>
    </row>
    <row r="16" customFormat="false" ht="13.8" hidden="false" customHeight="false" outlineLevel="0" collapsed="false">
      <c r="A16" s="17"/>
      <c r="B16" s="17" t="s">
        <v>623</v>
      </c>
      <c r="C16" s="0" t="s">
        <v>509</v>
      </c>
      <c r="D16" s="17" t="s">
        <v>542</v>
      </c>
      <c r="E16" s="18" t="s">
        <v>543</v>
      </c>
      <c r="F16" s="19" t="n">
        <v>0</v>
      </c>
      <c r="G16" s="18" t="s">
        <v>614</v>
      </c>
      <c r="H16" s="18" t="s">
        <v>615</v>
      </c>
      <c r="I16" s="18" t="s">
        <v>616</v>
      </c>
      <c r="J16" s="19" t="n">
        <v>600000000</v>
      </c>
      <c r="K16" s="19" t="n">
        <v>100000000</v>
      </c>
      <c r="L16" s="0" t="n">
        <v>2006</v>
      </c>
      <c r="M16" s="20" t="n">
        <f aca="true">DATE(YEAR(NOW()), MONTH(NOW())-180, DAY(NOW()))</f>
        <v>38790</v>
      </c>
      <c r="N16" s="20" t="n">
        <f aca="true">DATE(YEAR(NOW()), MONTH(NOW()), DAY(NOW()))</f>
        <v>44269</v>
      </c>
      <c r="O16" s="20" t="n">
        <v>43831</v>
      </c>
      <c r="P16" s="20" t="n">
        <v>44196</v>
      </c>
      <c r="Q16" s="21" t="s">
        <v>617</v>
      </c>
      <c r="R16" s="21" t="s">
        <v>617</v>
      </c>
      <c r="S16" s="19" t="n">
        <v>9000000</v>
      </c>
      <c r="T16" s="21" t="s">
        <v>617</v>
      </c>
      <c r="U16" s="21" t="s">
        <v>617</v>
      </c>
      <c r="V16" s="21" t="s">
        <v>617</v>
      </c>
      <c r="W16" s="21" t="s">
        <v>617</v>
      </c>
      <c r="X16" s="21" t="s">
        <v>617</v>
      </c>
      <c r="Y16" s="21" t="s">
        <v>617</v>
      </c>
      <c r="Z16" s="21" t="s">
        <v>617</v>
      </c>
      <c r="AA16" s="20" t="n">
        <f aca="false">DATE(YEAR(O16)+1,MONTH(O16),DAY(O16))</f>
        <v>44197</v>
      </c>
      <c r="AB16" s="0" t="n">
        <f aca="false">IF(G16="Trong nước", DATEDIF(DATE(YEAR(M16),MONTH(M16),1),DATE(YEAR(N16),MONTH(N16),1),"m"), DATEDIF(DATE(L16,1,1),DATE(YEAR(N16),MONTH(N16),1),"m"))</f>
        <v>182</v>
      </c>
      <c r="AC16" s="0" t="str">
        <f aca="false">VLOOKUP(AB16,Parameters!$A$2:$B$7,2,1)</f>
        <v>&gt;=180</v>
      </c>
      <c r="AD16" s="22" t="n">
        <f aca="false">IF(J16&lt;=Parameters!$Y$2,INDEX('Bieu phi VCX'!$D$8:$N$33,MATCH(E16,'Bieu phi VCX'!$A$8:$A$33,0),MATCH(AC16,'Bieu phi VCX'!$D$7:$I$7,)),INDEX('Bieu phi VCX'!$J$8:$O$33,MATCH(E16,'Bieu phi VCX'!$A$8:$A$33,0),MATCH(AC16,'Bieu phi VCX'!$J$7:$O$7,)))</f>
        <v>0.025</v>
      </c>
      <c r="AE16" s="22" t="n">
        <f aca="false">IF(Q16="Y",Parameters!$Z$2,0)</f>
        <v>0.0005</v>
      </c>
      <c r="AF16" s="22" t="n">
        <f aca="false">IF(R16="Y", INDEX('Bieu phi VCX'!$R$8:$W$33,MATCH(E16,'Bieu phi VCX'!$A$8:$A$33,0),MATCH(AC16,'Bieu phi VCX'!$R$7:$W$7,0)), 0)</f>
        <v>0.0045</v>
      </c>
      <c r="AG16" s="19" t="n">
        <f aca="false">VLOOKUP(S16,Parameters!$F$2:$G$5,2,0)</f>
        <v>1400000</v>
      </c>
      <c r="AH16" s="22" t="n">
        <f aca="false">IF(T16="Y", INDEX('Bieu phi VCX'!$X$8:$AC$33,MATCH(E16,'Bieu phi VCX'!$A$8:$A$33,0),MATCH(AC16,'Bieu phi VCX'!$X$7:$AC$7,0)),0)</f>
        <v>0.0035</v>
      </c>
      <c r="AI16" s="23" t="n">
        <f aca="false">IF(U16="Y",INDEX('Bieu phi VCX'!$AJ$8:$AL$33,MATCH(E16,'Bieu phi VCX'!$A$8:$A$33,0),MATCH(VLOOKUP(F16,Parameters!$I$2:$J$4,2),'Bieu phi VCX'!$AJ$7:$AL$7,0)), 0)</f>
        <v>0.05</v>
      </c>
      <c r="AJ16" s="0" t="n">
        <f aca="false">IF(V16="Y",Parameters!$AA$2,1)</f>
        <v>1.5</v>
      </c>
      <c r="AK16" s="22" t="n">
        <f aca="false">IF(W16="Y", INDEX('Bieu phi VCX'!$AE$8:$AE$33,MATCH(E16,'Bieu phi VCX'!$A$8:$A$33,0),0),0)</f>
        <v>0.0025</v>
      </c>
      <c r="AL16" s="22" t="n">
        <f aca="false">IF(X16="Y",IF(AB16&lt;120,IF(OR(E16='Bieu phi VCX'!$A$24,E16='Bieu phi VCX'!$A$25,E16='Bieu phi VCX'!$A$27),0.2%,IF(OR(AND(OR(H16="SEDAN",H16="HATCHBACK"),J16&gt;Parameters!$AB$2),AND(OR(H16="SEDAN",H16="HATCHBACK"),I16="GERMANY")),INDEX('Bieu phi VCX'!$AF$8:$AF$33,MATCH(E16,'Bieu phi VCX'!$A$8:$A$33,0),0),INDEX('Bieu phi VCX'!$AG$8:$AG$33,MATCH(E16,'Bieu phi VCX'!$A$8:$A$33,0),0))),INDEX('Bieu phi VCX'!$AH$8:$AH$33,MATCH(E16,'Bieu phi VCX'!$A$8:$A$33,0),0)),0)</f>
        <v>0.0015</v>
      </c>
      <c r="AM16" s="22" t="n">
        <f aca="false">IF(Y16="Y",IF(P16-O16&gt;Parameters!$AC$2,1.5%*15/365,1.5%*(P16-O16)/365),0)</f>
        <v>0.000616438356164384</v>
      </c>
      <c r="AN16" s="24" t="n">
        <f aca="false">IF(Z16="Y",Parameters!$AD$2,0)</f>
        <v>0.003</v>
      </c>
      <c r="AO16" s="25" t="n">
        <f aca="false">IF(P16&lt;=AA16,VLOOKUP(DATEDIF(O16,P16,"m"),Parameters!$L$2:$M$6,2,1),(DATEDIF(O16,P16,"m")+1)/12)</f>
        <v>1</v>
      </c>
      <c r="AP16" s="26" t="n">
        <f aca="false">(AJ16*(SUM(AD16,AE16,AF16,AH16,AI16,AK16,AL16,AN16)*K16+AG16)+AM16*K16)*AO16</f>
        <v>15736643.8356164</v>
      </c>
      <c r="AQ16" s="27" t="s">
        <v>619</v>
      </c>
    </row>
    <row r="17" customFormat="false" ht="13.8" hidden="false" customHeight="false" outlineLevel="0" collapsed="false">
      <c r="A17" s="17" t="s">
        <v>612</v>
      </c>
      <c r="B17" s="17" t="s">
        <v>613</v>
      </c>
      <c r="C17" s="0" t="s">
        <v>509</v>
      </c>
      <c r="D17" s="17" t="s">
        <v>565</v>
      </c>
      <c r="E17" s="18" t="s">
        <v>566</v>
      </c>
      <c r="F17" s="19" t="n">
        <v>0</v>
      </c>
      <c r="G17" s="18" t="s">
        <v>614</v>
      </c>
      <c r="H17" s="18" t="s">
        <v>615</v>
      </c>
      <c r="I17" s="18" t="s">
        <v>616</v>
      </c>
      <c r="J17" s="19" t="n">
        <v>390000000</v>
      </c>
      <c r="K17" s="19" t="n">
        <v>100000000</v>
      </c>
      <c r="L17" s="0" t="n">
        <v>2020</v>
      </c>
      <c r="M17" s="20" t="n">
        <f aca="true">DATE(YEAR(NOW()), MONTH(NOW())-12, DAY(NOW()))</f>
        <v>43904</v>
      </c>
      <c r="N17" s="20" t="n">
        <f aca="true">DATE(YEAR(NOW()), MONTH(NOW()), DAY(NOW()))</f>
        <v>44269</v>
      </c>
      <c r="O17" s="20" t="n">
        <v>43831</v>
      </c>
      <c r="P17" s="20" t="n">
        <v>44196</v>
      </c>
      <c r="Q17" s="21" t="s">
        <v>617</v>
      </c>
      <c r="R17" s="21" t="s">
        <v>617</v>
      </c>
      <c r="S17" s="19" t="s">
        <v>618</v>
      </c>
      <c r="T17" s="21" t="s">
        <v>617</v>
      </c>
      <c r="U17" s="21" t="s">
        <v>617</v>
      </c>
      <c r="V17" s="21" t="s">
        <v>617</v>
      </c>
      <c r="W17" s="21" t="s">
        <v>617</v>
      </c>
      <c r="X17" s="21" t="s">
        <v>617</v>
      </c>
      <c r="Y17" s="21" t="s">
        <v>617</v>
      </c>
      <c r="Z17" s="21" t="s">
        <v>617</v>
      </c>
      <c r="AA17" s="20" t="n">
        <f aca="false">DATE(YEAR(O17)+1,MONTH(O17),DAY(O17))</f>
        <v>44197</v>
      </c>
      <c r="AB17" s="0" t="n">
        <f aca="false">IF(G17="Trong nước", DATEDIF(DATE(YEAR(M17),MONTH(M17),1),DATE(YEAR(N17),MONTH(N17),1),"m"), DATEDIF(DATE(L17,1,1),DATE(YEAR(N17),MONTH(N17),1),"m"))</f>
        <v>14</v>
      </c>
      <c r="AC17" s="0" t="str">
        <f aca="false">VLOOKUP(AB17,Parameters!$A$2:$B$6,2,1)</f>
        <v>&lt;36</v>
      </c>
      <c r="AD17" s="22" t="n">
        <f aca="false">IF(J17&lt;=Parameters!$Y$2,INDEX('Bieu phi VCX'!$D$8:$N$33,MATCH(E17,'Bieu phi VCX'!$A$8:$A$33,0),MATCH(AC17,'Bieu phi VCX'!$D$7:$I$7,)),INDEX('Bieu phi VCX'!$J$8:$O$33,MATCH(E17,'Bieu phi VCX'!$A$8:$A$33,0),MATCH(AC17,'Bieu phi VCX'!$J$7:$O$7,)))</f>
        <v>0.025</v>
      </c>
      <c r="AE17" s="22" t="n">
        <f aca="false">IF(Q17="Y",Parameters!$Z$2,0)</f>
        <v>0.0005</v>
      </c>
      <c r="AF17" s="22" t="n">
        <f aca="false">IF(R17="Y", INDEX('Bieu phi VCX'!$R$8:$W$33,MATCH(E17,'Bieu phi VCX'!$A$8:$A$33,0),MATCH(AC17,'Bieu phi VCX'!$R$7:$V$7,0)), 0)</f>
        <v>0</v>
      </c>
      <c r="AG17" s="19" t="n">
        <f aca="false">VLOOKUP(S17,Parameters!$F$2:$G$5,2,0)</f>
        <v>0</v>
      </c>
      <c r="AH17" s="22" t="n">
        <f aca="false">IF(T17="Y", INDEX('Bieu phi VCX'!$X$8:$AB$33,MATCH(E17,'Bieu phi VCX'!$A$8:$A$33,0),MATCH(AC17,'Bieu phi VCX'!$X$7:$AB$7,0)),0)</f>
        <v>0.001</v>
      </c>
      <c r="AI17" s="23" t="n">
        <f aca="false">IF(U17="Y",INDEX('Bieu phi VCX'!$AJ$8:$AL$33,MATCH(E17,'Bieu phi VCX'!$A$8:$A$33,0),MATCH(VLOOKUP(F17,Parameters!$I$2:$J$4,2),'Bieu phi VCX'!$AJ$7:$AL$7,0)), 0)</f>
        <v>0.05</v>
      </c>
      <c r="AJ17" s="0" t="n">
        <f aca="false">IF(V17="Y",Parameters!$AA$2,1)</f>
        <v>1.5</v>
      </c>
      <c r="AK17" s="22" t="n">
        <f aca="false">IF(W17="Y", INDEX('Bieu phi VCX'!$AE$8:$AE$33,MATCH(E17,'Bieu phi VCX'!$A$8:$A$33,0),0),0)</f>
        <v>0.0025</v>
      </c>
      <c r="AL17" s="22" t="n">
        <f aca="false">IF(X17="Y",IF(AB17&lt;120,IF(OR(E17='Bieu phi VCX'!$A$24,E17='Bieu phi VCX'!$A$25,E17='Bieu phi VCX'!$A$27),0.2%,IF(OR(AND(OR(H17="SEDAN",H17="HATCHBACK"),J17&gt;Parameters!$AB$2),AND(OR(H17="SEDAN",H17="HATCHBACK"),I17="GERMANY")),INDEX('Bieu phi VCX'!$AF$8:$AF$33,MATCH(E17,'Bieu phi VCX'!$A$8:$A$33,0),0),INDEX('Bieu phi VCX'!$AG$8:$AG$33,MATCH(E17,'Bieu phi VCX'!$A$8:$A$33,0),0))),INDEX('Bieu phi VCX'!$AH$8:$AH$33,MATCH(E17,'Bieu phi VCX'!$A$8:$A$33,0),0)),0)</f>
        <v>0.0005</v>
      </c>
      <c r="AM17" s="22" t="n">
        <f aca="false">IF(Y17="Y",IF(P17-O17&gt;Parameters!$AC$2,1.5%*15/365,1.5%*(P17-O17)/365),0)</f>
        <v>0.000616438356164384</v>
      </c>
      <c r="AN17" s="24" t="n">
        <f aca="false">IF(Z17="Y",Parameters!$AD$2,0)</f>
        <v>0.003</v>
      </c>
      <c r="AO17" s="25" t="n">
        <f aca="false">IF(P17&lt;=AA17,VLOOKUP(DATEDIF(O17,P17,"m"),Parameters!$L$2:$M$6,2,1),(DATEDIF(O17,P17,"m")+1)/12)</f>
        <v>1</v>
      </c>
      <c r="AP17" s="26" t="n">
        <f aca="false">(AJ17*(SUM(AD17,AE17,AF17,AH17,AI17,AK17,AL17,AN17)*K17+AG17)+AM17*K17)*AO17</f>
        <v>12436643.8356164</v>
      </c>
      <c r="AQ17" s="27" t="s">
        <v>619</v>
      </c>
    </row>
    <row r="18" customFormat="false" ht="13.8" hidden="false" customHeight="false" outlineLevel="0" collapsed="false">
      <c r="A18" s="17"/>
      <c r="B18" s="17" t="s">
        <v>620</v>
      </c>
      <c r="C18" s="0" t="s">
        <v>509</v>
      </c>
      <c r="D18" s="17" t="s">
        <v>565</v>
      </c>
      <c r="E18" s="18" t="s">
        <v>566</v>
      </c>
      <c r="F18" s="19" t="n">
        <v>0</v>
      </c>
      <c r="G18" s="18" t="s">
        <v>614</v>
      </c>
      <c r="H18" s="18" t="s">
        <v>615</v>
      </c>
      <c r="I18" s="18" t="s">
        <v>616</v>
      </c>
      <c r="J18" s="19" t="n">
        <v>390000000</v>
      </c>
      <c r="K18" s="19" t="n">
        <v>100000000</v>
      </c>
      <c r="L18" s="0" t="n">
        <v>2018</v>
      </c>
      <c r="M18" s="20" t="n">
        <f aca="true">DATE(YEAR(NOW()), MONTH(NOW())-36, DAY(NOW()))</f>
        <v>43173</v>
      </c>
      <c r="N18" s="20" t="n">
        <f aca="true">DATE(YEAR(NOW()), MONTH(NOW()), DAY(NOW()))</f>
        <v>44269</v>
      </c>
      <c r="O18" s="20" t="n">
        <v>43831</v>
      </c>
      <c r="P18" s="20" t="n">
        <v>44196</v>
      </c>
      <c r="Q18" s="21" t="s">
        <v>617</v>
      </c>
      <c r="R18" s="21" t="s">
        <v>617</v>
      </c>
      <c r="S18" s="19" t="s">
        <v>618</v>
      </c>
      <c r="T18" s="21" t="s">
        <v>617</v>
      </c>
      <c r="U18" s="21" t="s">
        <v>617</v>
      </c>
      <c r="V18" s="21" t="s">
        <v>617</v>
      </c>
      <c r="W18" s="21" t="s">
        <v>617</v>
      </c>
      <c r="X18" s="21" t="s">
        <v>617</v>
      </c>
      <c r="Y18" s="21" t="s">
        <v>617</v>
      </c>
      <c r="Z18" s="21" t="s">
        <v>617</v>
      </c>
      <c r="AA18" s="20" t="n">
        <f aca="false">DATE(YEAR(O18)+1,MONTH(O18),DAY(O18))</f>
        <v>44197</v>
      </c>
      <c r="AB18" s="0" t="n">
        <f aca="false">IF(G18="Trong nước", DATEDIF(DATE(YEAR(M18),MONTH(M18),1),DATE(YEAR(N18),MONTH(N18),1),"m"), DATEDIF(DATE(L18,1,1),DATE(YEAR(N18),MONTH(N18),1),"m"))</f>
        <v>38</v>
      </c>
      <c r="AC18" s="0" t="str">
        <f aca="false">VLOOKUP(AB18,Parameters!$A$2:$B$6,2,1)</f>
        <v>36-72</v>
      </c>
      <c r="AD18" s="22" t="n">
        <f aca="false">IF(J18&lt;=Parameters!$Y$2,INDEX('Bieu phi VCX'!$D$8:$N$33,MATCH(E18,'Bieu phi VCX'!$A$8:$A$33,0),MATCH(AC18,'Bieu phi VCX'!$D$7:$I$7,)),INDEX('Bieu phi VCX'!$J$8:$O$33,MATCH(E18,'Bieu phi VCX'!$A$8:$A$33,0),MATCH(AC18,'Bieu phi VCX'!$J$7:$O$7,)))</f>
        <v>0.028</v>
      </c>
      <c r="AE18" s="22" t="n">
        <f aca="false">IF(Q18="Y",Parameters!$Z$2,0)</f>
        <v>0.0005</v>
      </c>
      <c r="AF18" s="22" t="n">
        <f aca="false">IF(R18="Y", INDEX('Bieu phi VCX'!$R$8:$W$33,MATCH(E18,'Bieu phi VCX'!$A$8:$A$33,0),MATCH(AC18,'Bieu phi VCX'!$R$7:$V$7,0)), 0)</f>
        <v>0.002</v>
      </c>
      <c r="AG18" s="19" t="n">
        <f aca="false">VLOOKUP(S18,Parameters!$F$2:$G$5,2,0)</f>
        <v>0</v>
      </c>
      <c r="AH18" s="22" t="n">
        <f aca="false">IF(T18="Y", INDEX('Bieu phi VCX'!$X$8:$AB$33,MATCH(E18,'Bieu phi VCX'!$A$8:$A$33,0),MATCH(AC18,'Bieu phi VCX'!$X$7:$AB$7,0)),0)</f>
        <v>0.002</v>
      </c>
      <c r="AI18" s="23" t="n">
        <f aca="false">IF(U18="Y",INDEX('Bieu phi VCX'!$AJ$8:$AL$33,MATCH(E18,'Bieu phi VCX'!$A$8:$A$33,0),MATCH(VLOOKUP(F18,Parameters!$I$2:$J$4,2),'Bieu phi VCX'!$AJ$7:$AL$7,0)), 0)</f>
        <v>0.05</v>
      </c>
      <c r="AJ18" s="0" t="n">
        <f aca="false">IF(V18="Y",Parameters!$AA$2,1)</f>
        <v>1.5</v>
      </c>
      <c r="AK18" s="22" t="n">
        <f aca="false">IF(W18="Y", INDEX('Bieu phi VCX'!$AE$8:$AE$33,MATCH(E18,'Bieu phi VCX'!$A$8:$A$33,0),0),0)</f>
        <v>0.0025</v>
      </c>
      <c r="AL18" s="22" t="n">
        <f aca="false">IF(X18="Y",IF(AB18&lt;120,IF(OR(E18='Bieu phi VCX'!$A$24,E18='Bieu phi VCX'!$A$25,E18='Bieu phi VCX'!$A$27),0.2%,IF(OR(AND(OR(H18="SEDAN",H18="HATCHBACK"),J18&gt;Parameters!$AB$2),AND(OR(H18="SEDAN",H18="HATCHBACK"),I18="GERMANY")),INDEX('Bieu phi VCX'!$AF$8:$AF$33,MATCH(E18,'Bieu phi VCX'!$A$8:$A$33,0),0),INDEX('Bieu phi VCX'!$AG$8:$AG$33,MATCH(E18,'Bieu phi VCX'!$A$8:$A$33,0),0))),INDEX('Bieu phi VCX'!$AH$8:$AH$33,MATCH(E18,'Bieu phi VCX'!$A$8:$A$33,0),0)),0)</f>
        <v>0.0005</v>
      </c>
      <c r="AM18" s="22" t="n">
        <f aca="false">IF(Y18="Y",IF(P18-O18&gt;Parameters!$AC$2,1.5%*15/365,1.5%*(P18-O18)/365),0)</f>
        <v>0.000616438356164384</v>
      </c>
      <c r="AN18" s="24" t="n">
        <f aca="false">IF(Z18="Y",Parameters!$AD$2,0)</f>
        <v>0.003</v>
      </c>
      <c r="AO18" s="25" t="n">
        <f aca="false">IF(P18&lt;=AA18,VLOOKUP(DATEDIF(O18,P18,"m"),Parameters!$L$2:$M$6,2,1),(DATEDIF(O18,P18,"m")+1)/12)</f>
        <v>1</v>
      </c>
      <c r="AP18" s="26" t="n">
        <f aca="false">(AJ18*(SUM(AD18,AE18,AF18,AH18,AI18,AK18,AL18,AN18)*K18+AG18)+AM18*K18)*AO18</f>
        <v>13336643.8356164</v>
      </c>
      <c r="AQ18" s="27" t="s">
        <v>619</v>
      </c>
    </row>
    <row r="19" customFormat="false" ht="13.8" hidden="false" customHeight="false" outlineLevel="0" collapsed="false">
      <c r="A19" s="17"/>
      <c r="B19" s="17" t="s">
        <v>621</v>
      </c>
      <c r="C19" s="0" t="s">
        <v>509</v>
      </c>
      <c r="D19" s="17" t="s">
        <v>565</v>
      </c>
      <c r="E19" s="18" t="s">
        <v>566</v>
      </c>
      <c r="F19" s="19" t="n">
        <v>0</v>
      </c>
      <c r="G19" s="18" t="s">
        <v>614</v>
      </c>
      <c r="H19" s="18" t="s">
        <v>615</v>
      </c>
      <c r="I19" s="18" t="s">
        <v>616</v>
      </c>
      <c r="J19" s="19" t="n">
        <v>390000000</v>
      </c>
      <c r="K19" s="19" t="n">
        <v>100000000</v>
      </c>
      <c r="L19" s="0" t="n">
        <v>2015</v>
      </c>
      <c r="M19" s="20" t="n">
        <f aca="true">DATE(YEAR(NOW()), MONTH(NOW())-72, DAY(NOW()))</f>
        <v>42077</v>
      </c>
      <c r="N19" s="20" t="n">
        <f aca="true">DATE(YEAR(NOW()), MONTH(NOW()), DAY(NOW()))</f>
        <v>44269</v>
      </c>
      <c r="O19" s="20" t="n">
        <v>43831</v>
      </c>
      <c r="P19" s="20" t="n">
        <v>44196</v>
      </c>
      <c r="Q19" s="21" t="s">
        <v>617</v>
      </c>
      <c r="R19" s="21" t="s">
        <v>617</v>
      </c>
      <c r="S19" s="19" t="s">
        <v>618</v>
      </c>
      <c r="T19" s="21" t="s">
        <v>617</v>
      </c>
      <c r="U19" s="21" t="s">
        <v>617</v>
      </c>
      <c r="V19" s="21" t="s">
        <v>617</v>
      </c>
      <c r="W19" s="21" t="s">
        <v>617</v>
      </c>
      <c r="X19" s="21" t="s">
        <v>617</v>
      </c>
      <c r="Y19" s="21" t="s">
        <v>617</v>
      </c>
      <c r="Z19" s="21" t="s">
        <v>617</v>
      </c>
      <c r="AA19" s="20" t="n">
        <f aca="false">DATE(YEAR(O19)+1,MONTH(O19),DAY(O19))</f>
        <v>44197</v>
      </c>
      <c r="AB19" s="0" t="n">
        <f aca="false">IF(G19="Trong nước", DATEDIF(DATE(YEAR(M19),MONTH(M19),1),DATE(YEAR(N19),MONTH(N19),1),"m"), DATEDIF(DATE(L19,1,1),DATE(YEAR(N19),MONTH(N19),1),"m"))</f>
        <v>74</v>
      </c>
      <c r="AC19" s="0" t="str">
        <f aca="false">VLOOKUP(AB19,Parameters!$A$2:$B$6,2,1)</f>
        <v>72-120</v>
      </c>
      <c r="AD19" s="22" t="n">
        <f aca="false">IF(J19&lt;=Parameters!$Y$2,INDEX('Bieu phi VCX'!$D$8:$N$33,MATCH(E19,'Bieu phi VCX'!$A$8:$A$33,0),MATCH(AC19,'Bieu phi VCX'!$D$7:$I$7,)),INDEX('Bieu phi VCX'!$J$8:$O$33,MATCH(E19,'Bieu phi VCX'!$A$8:$A$33,0),MATCH(AC19,'Bieu phi VCX'!$J$7:$O$7,)))</f>
        <v>0.0375</v>
      </c>
      <c r="AE19" s="22" t="n">
        <f aca="false">IF(Q19="Y",Parameters!$Z$2,0)</f>
        <v>0.0005</v>
      </c>
      <c r="AF19" s="22" t="n">
        <f aca="false">IF(R19="Y", INDEX('Bieu phi VCX'!$R$8:$W$33,MATCH(E19,'Bieu phi VCX'!$A$8:$A$33,0),MATCH(AC19,'Bieu phi VCX'!$R$7:$V$7,0)), 0)</f>
        <v>0.003</v>
      </c>
      <c r="AG19" s="19" t="n">
        <f aca="false">VLOOKUP(S19,Parameters!$F$2:$G$5,2,0)</f>
        <v>0</v>
      </c>
      <c r="AH19" s="22" t="n">
        <f aca="false">IF(T19="Y", INDEX('Bieu phi VCX'!$X$8:$AB$33,MATCH(E19,'Bieu phi VCX'!$A$8:$A$33,0),MATCH(AC19,'Bieu phi VCX'!$X$7:$AB$7,0)),0)</f>
        <v>0.003</v>
      </c>
      <c r="AI19" s="23" t="n">
        <f aca="false">IF(U19="Y",INDEX('Bieu phi VCX'!$AJ$8:$AL$33,MATCH(E19,'Bieu phi VCX'!$A$8:$A$33,0),MATCH(VLOOKUP(F19,Parameters!$I$2:$J$4,2),'Bieu phi VCX'!$AJ$7:$AL$7,0)), 0)</f>
        <v>0.05</v>
      </c>
      <c r="AJ19" s="0" t="n">
        <f aca="false">IF(V19="Y",Parameters!$AA$2,1)</f>
        <v>1.5</v>
      </c>
      <c r="AK19" s="22" t="n">
        <f aca="false">IF(W19="Y", INDEX('Bieu phi VCX'!$AE$8:$AE$33,MATCH(E19,'Bieu phi VCX'!$A$8:$A$33,0),0),0)</f>
        <v>0.0025</v>
      </c>
      <c r="AL19" s="22" t="n">
        <f aca="false">IF(X19="Y",IF(AB19&lt;120,IF(OR(E19='Bieu phi VCX'!$A$24,E19='Bieu phi VCX'!$A$25,E19='Bieu phi VCX'!$A$27),0.2%,IF(OR(AND(OR(H19="SEDAN",H19="HATCHBACK"),J19&gt;Parameters!$AB$2),AND(OR(H19="SEDAN",H19="HATCHBACK"),I19="GERMANY")),INDEX('Bieu phi VCX'!$AF$8:$AF$33,MATCH(E19,'Bieu phi VCX'!$A$8:$A$33,0),0),INDEX('Bieu phi VCX'!$AG$8:$AG$33,MATCH(E19,'Bieu phi VCX'!$A$8:$A$33,0),0))),INDEX('Bieu phi VCX'!$AH$8:$AH$33,MATCH(E19,'Bieu phi VCX'!$A$8:$A$33,0),0)),0)</f>
        <v>0.0005</v>
      </c>
      <c r="AM19" s="22" t="n">
        <f aca="false">IF(Y19="Y",IF(P19-O19&gt;Parameters!$AC$2,1.5%*15/365,1.5%*(P19-O19)/365),0)</f>
        <v>0.000616438356164384</v>
      </c>
      <c r="AN19" s="24" t="n">
        <f aca="false">IF(Z19="Y",Parameters!$AD$2,0)</f>
        <v>0.003</v>
      </c>
      <c r="AO19" s="25" t="n">
        <f aca="false">IF(P19&lt;=AA19,VLOOKUP(DATEDIF(O19,P19,"m"),Parameters!$L$2:$M$6,2,1),(DATEDIF(O19,P19,"m")+1)/12)</f>
        <v>1</v>
      </c>
      <c r="AP19" s="26" t="n">
        <f aca="false">(AJ19*(SUM(AD19,AE19,AF19,AH19,AI19,AK19,AL19,AN19)*K19+AG19)+AM19*K19)*AO19</f>
        <v>15061643.8356164</v>
      </c>
      <c r="AQ19" s="27" t="s">
        <v>619</v>
      </c>
    </row>
    <row r="20" customFormat="false" ht="13.8" hidden="false" customHeight="false" outlineLevel="0" collapsed="false">
      <c r="A20" s="17"/>
      <c r="B20" s="17" t="s">
        <v>622</v>
      </c>
      <c r="C20" s="0" t="s">
        <v>509</v>
      </c>
      <c r="D20" s="17" t="s">
        <v>565</v>
      </c>
      <c r="E20" s="18" t="s">
        <v>566</v>
      </c>
      <c r="F20" s="19" t="n">
        <v>0</v>
      </c>
      <c r="G20" s="18" t="s">
        <v>614</v>
      </c>
      <c r="H20" s="18" t="s">
        <v>615</v>
      </c>
      <c r="I20" s="18" t="s">
        <v>616</v>
      </c>
      <c r="J20" s="19" t="n">
        <v>390000000</v>
      </c>
      <c r="K20" s="19" t="n">
        <v>100000000</v>
      </c>
      <c r="L20" s="0" t="n">
        <v>2011</v>
      </c>
      <c r="M20" s="20" t="n">
        <f aca="true">DATE(YEAR(NOW()), MONTH(NOW())-120, DAY(NOW()))</f>
        <v>40616</v>
      </c>
      <c r="N20" s="20" t="n">
        <f aca="true">DATE(YEAR(NOW()), MONTH(NOW()), DAY(NOW()))</f>
        <v>44269</v>
      </c>
      <c r="O20" s="20" t="n">
        <v>43831</v>
      </c>
      <c r="P20" s="20" t="n">
        <v>44196</v>
      </c>
      <c r="Q20" s="21" t="s">
        <v>617</v>
      </c>
      <c r="R20" s="21" t="s">
        <v>617</v>
      </c>
      <c r="S20" s="19" t="s">
        <v>618</v>
      </c>
      <c r="T20" s="21" t="s">
        <v>617</v>
      </c>
      <c r="U20" s="21" t="s">
        <v>617</v>
      </c>
      <c r="V20" s="21" t="s">
        <v>617</v>
      </c>
      <c r="W20" s="21" t="s">
        <v>617</v>
      </c>
      <c r="X20" s="21" t="s">
        <v>617</v>
      </c>
      <c r="Y20" s="21" t="s">
        <v>617</v>
      </c>
      <c r="Z20" s="21" t="s">
        <v>617</v>
      </c>
      <c r="AA20" s="20" t="n">
        <f aca="false">DATE(YEAR(O20)+1,MONTH(O20),DAY(O20))</f>
        <v>44197</v>
      </c>
      <c r="AB20" s="0" t="n">
        <f aca="false">IF(G20="Trong nước", DATEDIF(DATE(YEAR(M20),MONTH(M20),1),DATE(YEAR(N20),MONTH(N20),1),"m"), DATEDIF(DATE(L20,1,1),DATE(YEAR(N20),MONTH(N20),1),"m"))</f>
        <v>122</v>
      </c>
      <c r="AC20" s="0" t="str">
        <f aca="false">VLOOKUP(AB20,Parameters!$A$2:$B$6,2,1)</f>
        <v>&gt;=120</v>
      </c>
      <c r="AD20" s="22" t="n">
        <f aca="false">IF(J20&lt;=Parameters!$Y$2,INDEX('Bieu phi VCX'!$D$8:$N$33,MATCH(E20,'Bieu phi VCX'!$A$8:$A$33,0),MATCH(AC20,'Bieu phi VCX'!$D$7:$I$7,)),INDEX('Bieu phi VCX'!$J$8:$O$33,MATCH(E20,'Bieu phi VCX'!$A$8:$A$33,0),MATCH(AC20,'Bieu phi VCX'!$J$7:$O$7,)))</f>
        <v>0.042</v>
      </c>
      <c r="AE20" s="22" t="n">
        <f aca="false">IF(Q20="Y",Parameters!$Z$2,0)</f>
        <v>0.0005</v>
      </c>
      <c r="AF20" s="22" t="n">
        <f aca="false">IF(R20="Y", INDEX('Bieu phi VCX'!$R$8:$W$33,MATCH(E20,'Bieu phi VCX'!$A$8:$A$33,0),MATCH(AC20,'Bieu phi VCX'!$R$7:$V$7,0)), 0)</f>
        <v>0.004</v>
      </c>
      <c r="AG20" s="19" t="n">
        <f aca="false">VLOOKUP(S20,Parameters!$F$2:$G$5,2,0)</f>
        <v>0</v>
      </c>
      <c r="AH20" s="22" t="n">
        <f aca="false">IF(T20="Y", INDEX('Bieu phi VCX'!$X$8:$AB$33,MATCH(E20,'Bieu phi VCX'!$A$8:$A$33,0),MATCH(AC20,'Bieu phi VCX'!$X$7:$AB$7,0)),0)</f>
        <v>0.004</v>
      </c>
      <c r="AI20" s="23" t="n">
        <f aca="false">IF(U20="Y",INDEX('Bieu phi VCX'!$AJ$8:$AL$33,MATCH(E20,'Bieu phi VCX'!$A$8:$A$33,0),MATCH(VLOOKUP(F20,Parameters!$I$2:$J$4,2),'Bieu phi VCX'!$AJ$7:$AL$7,0)), 0)</f>
        <v>0.05</v>
      </c>
      <c r="AJ20" s="0" t="n">
        <f aca="false">IF(V20="Y",Parameters!$AA$2,1)</f>
        <v>1.5</v>
      </c>
      <c r="AK20" s="22" t="n">
        <f aca="false">IF(W20="Y", INDEX('Bieu phi VCX'!$AE$8:$AE$33,MATCH(E20,'Bieu phi VCX'!$A$8:$A$33,0),0),0)</f>
        <v>0.0025</v>
      </c>
      <c r="AL20" s="22" t="n">
        <f aca="false">IF(X20="Y",IF(AB20&lt;120,IF(OR(E20='Bieu phi VCX'!$A$24,E20='Bieu phi VCX'!$A$25,E20='Bieu phi VCX'!$A$27),0.2%,IF(OR(AND(OR(H20="SEDAN",H20="HATCHBACK"),J20&gt;Parameters!$AB$2),AND(OR(H20="SEDAN",H20="HATCHBACK"),I20="GERMANY")),INDEX('Bieu phi VCX'!$AF$8:$AF$33,MATCH(E20,'Bieu phi VCX'!$A$8:$A$33,0),0),INDEX('Bieu phi VCX'!$AG$8:$AG$33,MATCH(E20,'Bieu phi VCX'!$A$8:$A$33,0),0))),INDEX('Bieu phi VCX'!$AH$8:$AH$33,MATCH(E20,'Bieu phi VCX'!$A$8:$A$33,0),0)),0)</f>
        <v>0.0015</v>
      </c>
      <c r="AM20" s="22" t="n">
        <f aca="false">IF(Y20="Y",IF(P20-O20&gt;Parameters!$AC$2,1.5%*15/365,1.5%*(P20-O20)/365),0)</f>
        <v>0.000616438356164384</v>
      </c>
      <c r="AN20" s="24" t="n">
        <f aca="false">IF(Z20="Y",Parameters!$AD$2,0)</f>
        <v>0.003</v>
      </c>
      <c r="AO20" s="25" t="n">
        <f aca="false">IF(P20&lt;=AA20,VLOOKUP(DATEDIF(O20,P20,"m"),Parameters!$L$2:$M$6,2,1),(DATEDIF(O20,P20,"m")+1)/12)</f>
        <v>1</v>
      </c>
      <c r="AP20" s="26" t="n">
        <f aca="false">(AJ20*(SUM(AD20,AE20,AF20,AH20,AI20,AK20,AL20,AN20)*K20+AG20)+AM20*K20)*AO20</f>
        <v>16186643.8356164</v>
      </c>
      <c r="AQ20" s="27" t="s">
        <v>619</v>
      </c>
    </row>
    <row r="21" customFormat="false" ht="13.8" hidden="false" customHeight="false" outlineLevel="0" collapsed="false">
      <c r="A21" s="17"/>
      <c r="B21" s="17" t="s">
        <v>623</v>
      </c>
      <c r="C21" s="0" t="s">
        <v>509</v>
      </c>
      <c r="D21" s="17" t="s">
        <v>565</v>
      </c>
      <c r="E21" s="18" t="s">
        <v>566</v>
      </c>
      <c r="F21" s="19" t="n">
        <v>0</v>
      </c>
      <c r="G21" s="18" t="s">
        <v>614</v>
      </c>
      <c r="H21" s="18" t="s">
        <v>615</v>
      </c>
      <c r="I21" s="18" t="s">
        <v>616</v>
      </c>
      <c r="J21" s="19" t="n">
        <v>390000000</v>
      </c>
      <c r="K21" s="19" t="n">
        <v>100000000</v>
      </c>
      <c r="L21" s="0" t="n">
        <v>2006</v>
      </c>
      <c r="M21" s="20" t="n">
        <f aca="true">DATE(YEAR(NOW()), MONTH(NOW())-180, DAY(NOW()))</f>
        <v>38790</v>
      </c>
      <c r="N21" s="20" t="n">
        <f aca="true">DATE(YEAR(NOW()), MONTH(NOW()), DAY(NOW()))</f>
        <v>44269</v>
      </c>
      <c r="O21" s="20" t="n">
        <v>43831</v>
      </c>
      <c r="P21" s="20" t="n">
        <v>44196</v>
      </c>
      <c r="Q21" s="21" t="s">
        <v>617</v>
      </c>
      <c r="R21" s="21" t="s">
        <v>617</v>
      </c>
      <c r="S21" s="19" t="n">
        <v>9000000</v>
      </c>
      <c r="T21" s="21" t="s">
        <v>617</v>
      </c>
      <c r="U21" s="21" t="s">
        <v>617</v>
      </c>
      <c r="V21" s="21" t="s">
        <v>617</v>
      </c>
      <c r="W21" s="21" t="s">
        <v>617</v>
      </c>
      <c r="X21" s="21" t="s">
        <v>617</v>
      </c>
      <c r="Y21" s="21" t="s">
        <v>617</v>
      </c>
      <c r="Z21" s="21" t="s">
        <v>617</v>
      </c>
      <c r="AA21" s="20" t="n">
        <f aca="false">DATE(YEAR(O21)+1,MONTH(O21),DAY(O21))</f>
        <v>44197</v>
      </c>
      <c r="AB21" s="0" t="n">
        <f aca="false">IF(G21="Trong nước", DATEDIF(DATE(YEAR(M21),MONTH(M21),1),DATE(YEAR(N21),MONTH(N21),1),"m"), DATEDIF(DATE(L21,1,1),DATE(YEAR(N21),MONTH(N21),1),"m"))</f>
        <v>182</v>
      </c>
      <c r="AC21" s="0" t="str">
        <f aca="false">VLOOKUP(AB21,Parameters!$A$2:$B$7,2,1)</f>
        <v>&gt;=180</v>
      </c>
      <c r="AD21" s="22" t="n">
        <f aca="false">IF(J21&lt;=Parameters!$Y$2,INDEX('Bieu phi VCX'!$D$8:$N$33,MATCH(E21,'Bieu phi VCX'!$A$8:$A$33,0),MATCH(AC21,'Bieu phi VCX'!$D$7:$I$7,)),INDEX('Bieu phi VCX'!$J$8:$O$33,MATCH(E21,'Bieu phi VCX'!$A$8:$A$33,0),MATCH(AC21,'Bieu phi VCX'!$J$7:$O$7,)))</f>
        <v>0.042</v>
      </c>
      <c r="AE21" s="22" t="n">
        <f aca="false">IF(Q21="Y",Parameters!$Z$2,0)</f>
        <v>0.0005</v>
      </c>
      <c r="AF21" s="22" t="n">
        <f aca="false">IF(R21="Y", INDEX('Bieu phi VCX'!$R$8:$W$33,MATCH(E21,'Bieu phi VCX'!$A$8:$A$33,0),MATCH(AC21,'Bieu phi VCX'!$R$7:$W$7,0)), 0)</f>
        <v>0.005</v>
      </c>
      <c r="AG21" s="19" t="n">
        <f aca="false">VLOOKUP(S21,Parameters!$F$2:$G$5,2,0)</f>
        <v>1400000</v>
      </c>
      <c r="AH21" s="22" t="n">
        <f aca="false">IF(T21="Y", INDEX('Bieu phi VCX'!$X$8:$AC$33,MATCH(E21,'Bieu phi VCX'!$A$8:$A$33,0),MATCH(AC21,'Bieu phi VCX'!$X$7:$AC$7,0)),0)</f>
        <v>0.004</v>
      </c>
      <c r="AI21" s="23" t="n">
        <f aca="false">IF(U21="Y",INDEX('Bieu phi VCX'!$AJ$8:$AL$33,MATCH(E21,'Bieu phi VCX'!$A$8:$A$33,0),MATCH(VLOOKUP(F21,Parameters!$I$2:$J$4,2),'Bieu phi VCX'!$AJ$7:$AL$7,0)), 0)</f>
        <v>0.05</v>
      </c>
      <c r="AJ21" s="0" t="n">
        <f aca="false">IF(V21="Y",Parameters!$AA$2,1)</f>
        <v>1.5</v>
      </c>
      <c r="AK21" s="22" t="n">
        <f aca="false">IF(W21="Y", INDEX('Bieu phi VCX'!$AE$8:$AE$33,MATCH(E21,'Bieu phi VCX'!$A$8:$A$33,0),0),0)</f>
        <v>0.0025</v>
      </c>
      <c r="AL21" s="22" t="n">
        <f aca="false">IF(X21="Y",IF(AB21&lt;120,IF(OR(E21='Bieu phi VCX'!$A$24,E21='Bieu phi VCX'!$A$25,E21='Bieu phi VCX'!$A$27),0.2%,IF(OR(AND(OR(H21="SEDAN",H21="HATCHBACK"),J21&gt;Parameters!$AB$2),AND(OR(H21="SEDAN",H21="HATCHBACK"),I21="GERMANY")),INDEX('Bieu phi VCX'!$AF$8:$AF$33,MATCH(E21,'Bieu phi VCX'!$A$8:$A$33,0),0),INDEX('Bieu phi VCX'!$AG$8:$AG$33,MATCH(E21,'Bieu phi VCX'!$A$8:$A$33,0),0))),INDEX('Bieu phi VCX'!$AH$8:$AH$33,MATCH(E21,'Bieu phi VCX'!$A$8:$A$33,0),0)),0)</f>
        <v>0.0015</v>
      </c>
      <c r="AM21" s="22" t="n">
        <f aca="false">IF(Y21="Y",IF(P21-O21&gt;Parameters!$AC$2,1.5%*15/365,1.5%*(P21-O21)/365),0)</f>
        <v>0.000616438356164384</v>
      </c>
      <c r="AN21" s="24" t="n">
        <f aca="false">IF(Z21="Y",Parameters!$AD$2,0)</f>
        <v>0.003</v>
      </c>
      <c r="AO21" s="25" t="n">
        <f aca="false">IF(P21&lt;=AA21,VLOOKUP(DATEDIF(O21,P21,"m"),Parameters!$L$2:$M$6,2,1),(DATEDIF(O21,P21,"m")+1)/12)</f>
        <v>1</v>
      </c>
      <c r="AP21" s="26" t="n">
        <f aca="false">(AJ21*(SUM(AD21,AE21,AF21,AH21,AI21,AK21,AL21,AN21)*K21+AG21)+AM21*K21)*AO21</f>
        <v>18436643.8356164</v>
      </c>
      <c r="AQ21" s="27" t="s">
        <v>619</v>
      </c>
    </row>
    <row r="22" customFormat="false" ht="13.8" hidden="false" customHeight="false" outlineLevel="0" collapsed="false">
      <c r="A22" s="17" t="s">
        <v>624</v>
      </c>
      <c r="B22" s="17" t="s">
        <v>613</v>
      </c>
      <c r="C22" s="0" t="s">
        <v>509</v>
      </c>
      <c r="D22" s="17" t="s">
        <v>565</v>
      </c>
      <c r="E22" s="18" t="s">
        <v>566</v>
      </c>
      <c r="F22" s="19" t="n">
        <v>0</v>
      </c>
      <c r="G22" s="18" t="s">
        <v>614</v>
      </c>
      <c r="H22" s="18" t="s">
        <v>615</v>
      </c>
      <c r="I22" s="18" t="s">
        <v>616</v>
      </c>
      <c r="J22" s="19" t="n">
        <v>400000000</v>
      </c>
      <c r="K22" s="19" t="n">
        <v>100000000</v>
      </c>
      <c r="L22" s="0" t="n">
        <v>2020</v>
      </c>
      <c r="M22" s="20" t="n">
        <f aca="true">DATE(YEAR(NOW()), MONTH(NOW())-12, DAY(NOW()))</f>
        <v>43904</v>
      </c>
      <c r="N22" s="20" t="n">
        <f aca="true">DATE(YEAR(NOW()), MONTH(NOW()), DAY(NOW()))</f>
        <v>44269</v>
      </c>
      <c r="O22" s="20" t="n">
        <v>43831</v>
      </c>
      <c r="P22" s="20" t="n">
        <v>44196</v>
      </c>
      <c r="Q22" s="21" t="s">
        <v>617</v>
      </c>
      <c r="R22" s="21" t="s">
        <v>617</v>
      </c>
      <c r="S22" s="19" t="n">
        <v>9000000</v>
      </c>
      <c r="T22" s="21" t="s">
        <v>617</v>
      </c>
      <c r="U22" s="21" t="s">
        <v>617</v>
      </c>
      <c r="V22" s="21" t="s">
        <v>617</v>
      </c>
      <c r="W22" s="21" t="s">
        <v>617</v>
      </c>
      <c r="X22" s="21" t="s">
        <v>617</v>
      </c>
      <c r="Y22" s="21" t="s">
        <v>617</v>
      </c>
      <c r="Z22" s="21" t="s">
        <v>617</v>
      </c>
      <c r="AA22" s="20" t="n">
        <f aca="false">DATE(YEAR(O22)+1,MONTH(O22),DAY(O22))</f>
        <v>44197</v>
      </c>
      <c r="AB22" s="0" t="n">
        <f aca="false">IF(G22="Trong nước", DATEDIF(DATE(YEAR(M22),MONTH(M22),1),DATE(YEAR(N22),MONTH(N22),1),"m"), DATEDIF(DATE(L22,1,1),DATE(YEAR(N22),MONTH(N22),1),"m"))</f>
        <v>14</v>
      </c>
      <c r="AC22" s="0" t="str">
        <f aca="false">VLOOKUP(AB22,Parameters!$A$2:$B$6,2,1)</f>
        <v>&lt;36</v>
      </c>
      <c r="AD22" s="22" t="n">
        <f aca="false">IF(J22&lt;=Parameters!$Y$2,INDEX('Bieu phi VCX'!$D$8:$N$33,MATCH(E22,'Bieu phi VCX'!$A$8:$A$33,0),MATCH(AC22,'Bieu phi VCX'!$D$7:$I$7,)),INDEX('Bieu phi VCX'!$J$8:$O$33,MATCH(E22,'Bieu phi VCX'!$A$8:$A$33,0),MATCH(AC22,'Bieu phi VCX'!$J$7:$O$7,)))</f>
        <v>0.025</v>
      </c>
      <c r="AE22" s="22" t="n">
        <f aca="false">IF(Q22="Y",Parameters!$Z$2,0)</f>
        <v>0.0005</v>
      </c>
      <c r="AF22" s="22" t="n">
        <f aca="false">IF(R22="Y", INDEX('Bieu phi VCX'!$R$8:$W$33,MATCH(E22,'Bieu phi VCX'!$A$8:$A$33,0),MATCH(AC22,'Bieu phi VCX'!$R$7:$V$7,0)), 0)</f>
        <v>0</v>
      </c>
      <c r="AG22" s="19" t="n">
        <f aca="false">VLOOKUP(S22,Parameters!$F$2:$G$5,2,0)</f>
        <v>1400000</v>
      </c>
      <c r="AH22" s="22" t="n">
        <f aca="false">IF(T22="Y", INDEX('Bieu phi VCX'!$X$8:$AB$33,MATCH(E22,'Bieu phi VCX'!$A$8:$A$33,0),MATCH(AC22,'Bieu phi VCX'!$X$7:$AB$7,0)),0)</f>
        <v>0.001</v>
      </c>
      <c r="AI22" s="23" t="n">
        <f aca="false">IF(U22="Y",INDEX('Bieu phi VCX'!$AJ$8:$AL$33,MATCH(E22,'Bieu phi VCX'!$A$8:$A$33,0),MATCH(VLOOKUP(F22,Parameters!$I$2:$J$4,2),'Bieu phi VCX'!$AJ$7:$AL$7,0)), 0)</f>
        <v>0.05</v>
      </c>
      <c r="AJ22" s="0" t="n">
        <f aca="false">IF(V22="Y",Parameters!$AA$2,1)</f>
        <v>1.5</v>
      </c>
      <c r="AK22" s="22" t="n">
        <f aca="false">IF(W22="Y", INDEX('Bieu phi VCX'!$AE$8:$AE$33,MATCH(E22,'Bieu phi VCX'!$A$8:$A$33,0),0),0)</f>
        <v>0.0025</v>
      </c>
      <c r="AL22" s="22" t="n">
        <f aca="false">IF(X22="Y",IF(AB22&lt;120,IF(OR(E22='Bieu phi VCX'!$A$24,E22='Bieu phi VCX'!$A$25,E22='Bieu phi VCX'!$A$27),0.2%,IF(OR(AND(OR(H22="SEDAN",H22="HATCHBACK"),J22&gt;Parameters!$AB$2),AND(OR(H22="SEDAN",H22="HATCHBACK"),I22="GERMANY")),INDEX('Bieu phi VCX'!$AF$8:$AF$33,MATCH(E22,'Bieu phi VCX'!$A$8:$A$33,0),0),INDEX('Bieu phi VCX'!$AG$8:$AG$33,MATCH(E22,'Bieu phi VCX'!$A$8:$A$33,0),0))),INDEX('Bieu phi VCX'!$AH$8:$AH$33,MATCH(E22,'Bieu phi VCX'!$A$8:$A$33,0),0)),0)</f>
        <v>0.0005</v>
      </c>
      <c r="AM22" s="22" t="n">
        <f aca="false">IF(Y22="Y",IF(P22-O22&gt;Parameters!$AC$2,1.5%*15/365,1.5%*(P22-O22)/365),0)</f>
        <v>0.000616438356164384</v>
      </c>
      <c r="AN22" s="24" t="n">
        <f aca="false">IF(Z22="Y",Parameters!$AD$2,0)</f>
        <v>0.003</v>
      </c>
      <c r="AO22" s="25" t="n">
        <f aca="false">IF(P22&lt;=AA22,VLOOKUP(DATEDIF(O22,P22,"m"),Parameters!$L$2:$M$6,2,1),(DATEDIF(O22,P22,"m")+1)/12)</f>
        <v>1</v>
      </c>
      <c r="AP22" s="26" t="n">
        <f aca="false">(AJ22*(SUM(AD22,AE22,AF22,AH22,AI22,AK22,AL22,AN22)*K22+AG22)+AM22*K22)*AO22</f>
        <v>14536643.8356164</v>
      </c>
      <c r="AQ22" s="27" t="s">
        <v>619</v>
      </c>
    </row>
    <row r="23" customFormat="false" ht="13.8" hidden="false" customHeight="false" outlineLevel="0" collapsed="false">
      <c r="A23" s="17"/>
      <c r="B23" s="17" t="s">
        <v>620</v>
      </c>
      <c r="C23" s="0" t="s">
        <v>509</v>
      </c>
      <c r="D23" s="17" t="s">
        <v>565</v>
      </c>
      <c r="E23" s="18" t="s">
        <v>566</v>
      </c>
      <c r="F23" s="19" t="n">
        <v>0</v>
      </c>
      <c r="G23" s="18" t="s">
        <v>614</v>
      </c>
      <c r="H23" s="18" t="s">
        <v>615</v>
      </c>
      <c r="I23" s="18" t="s">
        <v>616</v>
      </c>
      <c r="J23" s="19" t="n">
        <v>400000000</v>
      </c>
      <c r="K23" s="19" t="n">
        <v>100000000</v>
      </c>
      <c r="L23" s="0" t="n">
        <v>2018</v>
      </c>
      <c r="M23" s="20" t="n">
        <f aca="true">DATE(YEAR(NOW()), MONTH(NOW())-36, DAY(NOW()))</f>
        <v>43173</v>
      </c>
      <c r="N23" s="20" t="n">
        <f aca="true">DATE(YEAR(NOW()), MONTH(NOW()), DAY(NOW()))</f>
        <v>44269</v>
      </c>
      <c r="O23" s="20" t="n">
        <v>43831</v>
      </c>
      <c r="P23" s="20" t="n">
        <v>44196</v>
      </c>
      <c r="Q23" s="21" t="s">
        <v>617</v>
      </c>
      <c r="R23" s="21" t="s">
        <v>617</v>
      </c>
      <c r="S23" s="19" t="n">
        <v>15000000</v>
      </c>
      <c r="T23" s="21" t="s">
        <v>617</v>
      </c>
      <c r="U23" s="21" t="s">
        <v>617</v>
      </c>
      <c r="V23" s="21" t="s">
        <v>617</v>
      </c>
      <c r="W23" s="21" t="s">
        <v>617</v>
      </c>
      <c r="X23" s="21" t="s">
        <v>617</v>
      </c>
      <c r="Y23" s="21" t="s">
        <v>617</v>
      </c>
      <c r="Z23" s="21" t="s">
        <v>617</v>
      </c>
      <c r="AA23" s="20" t="n">
        <f aca="false">DATE(YEAR(O23)+1,MONTH(O23),DAY(O23))</f>
        <v>44197</v>
      </c>
      <c r="AB23" s="0" t="n">
        <f aca="false">IF(G23="Trong nước", DATEDIF(DATE(YEAR(M23),MONTH(M23),1),DATE(YEAR(N23),MONTH(N23),1),"m"), DATEDIF(DATE(L23,1,1),DATE(YEAR(N23),MONTH(N23),1),"m"))</f>
        <v>38</v>
      </c>
      <c r="AC23" s="0" t="str">
        <f aca="false">VLOOKUP(AB23,Parameters!$A$2:$B$6,2,1)</f>
        <v>36-72</v>
      </c>
      <c r="AD23" s="22" t="n">
        <f aca="false">IF(J23&lt;=Parameters!$Y$2,INDEX('Bieu phi VCX'!$D$8:$N$33,MATCH(E23,'Bieu phi VCX'!$A$8:$A$33,0),MATCH(AC23,'Bieu phi VCX'!$D$7:$I$7,)),INDEX('Bieu phi VCX'!$J$8:$O$33,MATCH(E23,'Bieu phi VCX'!$A$8:$A$33,0),MATCH(AC23,'Bieu phi VCX'!$J$7:$O$7,)))</f>
        <v>0.028</v>
      </c>
      <c r="AE23" s="22" t="n">
        <f aca="false">IF(Q23="Y",Parameters!$Z$2,0)</f>
        <v>0.0005</v>
      </c>
      <c r="AF23" s="22" t="n">
        <f aca="false">IF(R23="Y", INDEX('Bieu phi VCX'!$R$8:$W$33,MATCH(E23,'Bieu phi VCX'!$A$8:$A$33,0),MATCH(AC23,'Bieu phi VCX'!$R$7:$V$7,0)), 0)</f>
        <v>0.002</v>
      </c>
      <c r="AG23" s="19" t="n">
        <f aca="false">VLOOKUP(S23,Parameters!$F$2:$G$5,2,0)</f>
        <v>2000000</v>
      </c>
      <c r="AH23" s="22" t="n">
        <f aca="false">IF(T23="Y", INDEX('Bieu phi VCX'!$X$8:$AB$33,MATCH(E23,'Bieu phi VCX'!$A$8:$A$33,0),MATCH(AC23,'Bieu phi VCX'!$X$7:$AB$7,0)),0)</f>
        <v>0.002</v>
      </c>
      <c r="AI23" s="23" t="n">
        <f aca="false">IF(U23="Y",INDEX('Bieu phi VCX'!$AJ$8:$AL$33,MATCH(E23,'Bieu phi VCX'!$A$8:$A$33,0),MATCH(VLOOKUP(F23,Parameters!$I$2:$J$4,2),'Bieu phi VCX'!$AJ$7:$AL$7,0)), 0)</f>
        <v>0.05</v>
      </c>
      <c r="AJ23" s="0" t="n">
        <f aca="false">IF(V23="Y",Parameters!$AA$2,1)</f>
        <v>1.5</v>
      </c>
      <c r="AK23" s="22" t="n">
        <f aca="false">IF(W23="Y", INDEX('Bieu phi VCX'!$AE$8:$AE$33,MATCH(E23,'Bieu phi VCX'!$A$8:$A$33,0),0),0)</f>
        <v>0.0025</v>
      </c>
      <c r="AL23" s="22" t="n">
        <f aca="false">IF(X23="Y",IF(AB23&lt;120,IF(OR(E23='Bieu phi VCX'!$A$24,E23='Bieu phi VCX'!$A$25,E23='Bieu phi VCX'!$A$27),0.2%,IF(OR(AND(OR(H23="SEDAN",H23="HATCHBACK"),J23&gt;Parameters!$AB$2),AND(OR(H23="SEDAN",H23="HATCHBACK"),I23="GERMANY")),INDEX('Bieu phi VCX'!$AF$8:$AF$33,MATCH(E23,'Bieu phi VCX'!$A$8:$A$33,0),0),INDEX('Bieu phi VCX'!$AG$8:$AG$33,MATCH(E23,'Bieu phi VCX'!$A$8:$A$33,0),0))),INDEX('Bieu phi VCX'!$AH$8:$AH$33,MATCH(E23,'Bieu phi VCX'!$A$8:$A$33,0),0)),0)</f>
        <v>0.0005</v>
      </c>
      <c r="AM23" s="22" t="n">
        <f aca="false">IF(Y23="Y",IF(P23-O23&gt;Parameters!$AC$2,1.5%*15/365,1.5%*(P23-O23)/365),0)</f>
        <v>0.000616438356164384</v>
      </c>
      <c r="AN23" s="24" t="n">
        <f aca="false">IF(Z23="Y",Parameters!$AD$2,0)</f>
        <v>0.003</v>
      </c>
      <c r="AO23" s="25" t="n">
        <f aca="false">IF(P23&lt;=AA23,VLOOKUP(DATEDIF(O23,P23,"m"),Parameters!$L$2:$M$6,2,1),(DATEDIF(O23,P23,"m")+1)/12)</f>
        <v>1</v>
      </c>
      <c r="AP23" s="26" t="n">
        <f aca="false">(AJ23*(SUM(AD23,AE23,AF23,AH23,AI23,AK23,AL23,AN23)*K23+AG23)+AM23*K23)*AO23</f>
        <v>16336643.8356164</v>
      </c>
      <c r="AQ23" s="27" t="s">
        <v>619</v>
      </c>
    </row>
    <row r="24" customFormat="false" ht="13.8" hidden="false" customHeight="false" outlineLevel="0" collapsed="false">
      <c r="A24" s="17"/>
      <c r="B24" s="17" t="s">
        <v>621</v>
      </c>
      <c r="C24" s="0" t="s">
        <v>509</v>
      </c>
      <c r="D24" s="17" t="s">
        <v>565</v>
      </c>
      <c r="E24" s="18" t="s">
        <v>566</v>
      </c>
      <c r="F24" s="19" t="n">
        <v>0</v>
      </c>
      <c r="G24" s="18" t="s">
        <v>614</v>
      </c>
      <c r="H24" s="18" t="s">
        <v>615</v>
      </c>
      <c r="I24" s="18" t="s">
        <v>616</v>
      </c>
      <c r="J24" s="19" t="n">
        <v>400000000</v>
      </c>
      <c r="K24" s="19" t="n">
        <v>100000000</v>
      </c>
      <c r="L24" s="0" t="n">
        <v>2015</v>
      </c>
      <c r="M24" s="20" t="n">
        <f aca="true">DATE(YEAR(NOW()), MONTH(NOW())-72, DAY(NOW()))</f>
        <v>42077</v>
      </c>
      <c r="N24" s="20" t="n">
        <f aca="true">DATE(YEAR(NOW()), MONTH(NOW()), DAY(NOW()))</f>
        <v>44269</v>
      </c>
      <c r="O24" s="20" t="n">
        <v>43831</v>
      </c>
      <c r="P24" s="20" t="n">
        <v>44196</v>
      </c>
      <c r="Q24" s="21" t="s">
        <v>617</v>
      </c>
      <c r="R24" s="21" t="s">
        <v>617</v>
      </c>
      <c r="S24" s="19" t="n">
        <v>21000000</v>
      </c>
      <c r="T24" s="21" t="s">
        <v>617</v>
      </c>
      <c r="U24" s="21" t="s">
        <v>617</v>
      </c>
      <c r="V24" s="21" t="s">
        <v>617</v>
      </c>
      <c r="W24" s="21" t="s">
        <v>617</v>
      </c>
      <c r="X24" s="21" t="s">
        <v>617</v>
      </c>
      <c r="Y24" s="21" t="s">
        <v>617</v>
      </c>
      <c r="Z24" s="21" t="s">
        <v>617</v>
      </c>
      <c r="AA24" s="20" t="n">
        <f aca="false">DATE(YEAR(O24)+1,MONTH(O24),DAY(O24))</f>
        <v>44197</v>
      </c>
      <c r="AB24" s="0" t="n">
        <f aca="false">IF(G24="Trong nước", DATEDIF(DATE(YEAR(M24),MONTH(M24),1),DATE(YEAR(N24),MONTH(N24),1),"m"), DATEDIF(DATE(L24,1,1),DATE(YEAR(N24),MONTH(N24),1),"m"))</f>
        <v>74</v>
      </c>
      <c r="AC24" s="0" t="str">
        <f aca="false">VLOOKUP(AB24,Parameters!$A$2:$B$6,2,1)</f>
        <v>72-120</v>
      </c>
      <c r="AD24" s="22" t="n">
        <f aca="false">IF(J24&lt;=Parameters!$Y$2,INDEX('Bieu phi VCX'!$D$8:$N$33,MATCH(E24,'Bieu phi VCX'!$A$8:$A$33,0),MATCH(AC24,'Bieu phi VCX'!$D$7:$I$7,)),INDEX('Bieu phi VCX'!$J$8:$O$33,MATCH(E24,'Bieu phi VCX'!$A$8:$A$33,0),MATCH(AC24,'Bieu phi VCX'!$J$7:$O$7,)))</f>
        <v>0.0375</v>
      </c>
      <c r="AE24" s="22" t="n">
        <f aca="false">IF(Q24="Y",Parameters!$Z$2,0)</f>
        <v>0.0005</v>
      </c>
      <c r="AF24" s="22" t="n">
        <f aca="false">IF(R24="Y", INDEX('Bieu phi VCX'!$R$8:$W$33,MATCH(E24,'Bieu phi VCX'!$A$8:$A$33,0),MATCH(AC24,'Bieu phi VCX'!$R$7:$V$7,0)), 0)</f>
        <v>0.003</v>
      </c>
      <c r="AG24" s="19" t="n">
        <f aca="false">VLOOKUP(S24,Parameters!$F$2:$G$5,2,0)</f>
        <v>3400000</v>
      </c>
      <c r="AH24" s="22" t="n">
        <f aca="false">IF(T24="Y", INDEX('Bieu phi VCX'!$X$8:$AB$33,MATCH(E24,'Bieu phi VCX'!$A$8:$A$33,0),MATCH(AC24,'Bieu phi VCX'!$X$7:$AB$7,0)),0)</f>
        <v>0.003</v>
      </c>
      <c r="AI24" s="23" t="n">
        <f aca="false">IF(U24="Y",INDEX('Bieu phi VCX'!$AJ$8:$AL$33,MATCH(E24,'Bieu phi VCX'!$A$8:$A$33,0),MATCH(VLOOKUP(F24,Parameters!$I$2:$J$4,2),'Bieu phi VCX'!$AJ$7:$AL$7,0)), 0)</f>
        <v>0.05</v>
      </c>
      <c r="AJ24" s="0" t="n">
        <f aca="false">IF(V24="Y",Parameters!$AA$2,1)</f>
        <v>1.5</v>
      </c>
      <c r="AK24" s="22" t="n">
        <f aca="false">IF(W24="Y", INDEX('Bieu phi VCX'!$AE$8:$AE$33,MATCH(E24,'Bieu phi VCX'!$A$8:$A$33,0),0),0)</f>
        <v>0.0025</v>
      </c>
      <c r="AL24" s="22" t="n">
        <f aca="false">IF(X24="Y",IF(AB24&lt;120,IF(OR(E24='Bieu phi VCX'!$A$24,E24='Bieu phi VCX'!$A$25,E24='Bieu phi VCX'!$A$27),0.2%,IF(OR(AND(OR(H24="SEDAN",H24="HATCHBACK"),J24&gt;Parameters!$AB$2),AND(OR(H24="SEDAN",H24="HATCHBACK"),I24="GERMANY")),INDEX('Bieu phi VCX'!$AF$8:$AF$33,MATCH(E24,'Bieu phi VCX'!$A$8:$A$33,0),0),INDEX('Bieu phi VCX'!$AG$8:$AG$33,MATCH(E24,'Bieu phi VCX'!$A$8:$A$33,0),0))),INDEX('Bieu phi VCX'!$AH$8:$AH$33,MATCH(E24,'Bieu phi VCX'!$A$8:$A$33,0),0)),0)</f>
        <v>0.0005</v>
      </c>
      <c r="AM24" s="22" t="n">
        <f aca="false">IF(Y24="Y",IF(P24-O24&gt;Parameters!$AC$2,1.5%*15/365,1.5%*(P24-O24)/365),0)</f>
        <v>0.000616438356164384</v>
      </c>
      <c r="AN24" s="24" t="n">
        <f aca="false">IF(Z24="Y",Parameters!$AD$2,0)</f>
        <v>0.003</v>
      </c>
      <c r="AO24" s="25" t="n">
        <f aca="false">IF(P24&lt;=AA24,VLOOKUP(DATEDIF(O24,P24,"m"),Parameters!$L$2:$M$6,2,1),(DATEDIF(O24,P24,"m")+1)/12)</f>
        <v>1</v>
      </c>
      <c r="AP24" s="26" t="n">
        <f aca="false">(AJ24*(SUM(AD24,AE24,AF24,AH24,AI24,AK24,AL24,AN24)*K24+AG24)+AM24*K24)*AO24</f>
        <v>20161643.8356164</v>
      </c>
      <c r="AQ24" s="27" t="s">
        <v>619</v>
      </c>
    </row>
    <row r="25" customFormat="false" ht="13.8" hidden="false" customHeight="false" outlineLevel="0" collapsed="false">
      <c r="A25" s="17"/>
      <c r="B25" s="17" t="s">
        <v>622</v>
      </c>
      <c r="C25" s="0" t="s">
        <v>509</v>
      </c>
      <c r="D25" s="17" t="s">
        <v>565</v>
      </c>
      <c r="E25" s="18" t="s">
        <v>566</v>
      </c>
      <c r="F25" s="19" t="n">
        <v>0</v>
      </c>
      <c r="G25" s="18" t="s">
        <v>614</v>
      </c>
      <c r="H25" s="18" t="s">
        <v>615</v>
      </c>
      <c r="I25" s="18" t="s">
        <v>616</v>
      </c>
      <c r="J25" s="19" t="n">
        <v>400000000</v>
      </c>
      <c r="K25" s="19" t="n">
        <v>100000000</v>
      </c>
      <c r="L25" s="0" t="n">
        <v>2011</v>
      </c>
      <c r="M25" s="20" t="n">
        <f aca="true">DATE(YEAR(NOW()), MONTH(NOW())-120, DAY(NOW()))</f>
        <v>40616</v>
      </c>
      <c r="N25" s="20" t="n">
        <f aca="true">DATE(YEAR(NOW()), MONTH(NOW()), DAY(NOW()))</f>
        <v>44269</v>
      </c>
      <c r="O25" s="20" t="n">
        <v>43831</v>
      </c>
      <c r="P25" s="20" t="n">
        <v>44196</v>
      </c>
      <c r="Q25" s="21" t="s">
        <v>617</v>
      </c>
      <c r="R25" s="21" t="s">
        <v>617</v>
      </c>
      <c r="S25" s="19" t="n">
        <v>9000000</v>
      </c>
      <c r="T25" s="21" t="s">
        <v>617</v>
      </c>
      <c r="U25" s="21" t="s">
        <v>617</v>
      </c>
      <c r="V25" s="21" t="s">
        <v>617</v>
      </c>
      <c r="W25" s="21" t="s">
        <v>617</v>
      </c>
      <c r="X25" s="21" t="s">
        <v>617</v>
      </c>
      <c r="Y25" s="21" t="s">
        <v>617</v>
      </c>
      <c r="Z25" s="21" t="s">
        <v>617</v>
      </c>
      <c r="AA25" s="20" t="n">
        <f aca="false">DATE(YEAR(O25)+1,MONTH(O25),DAY(O25))</f>
        <v>44197</v>
      </c>
      <c r="AB25" s="0" t="n">
        <f aca="false">IF(G25="Trong nước", DATEDIF(DATE(YEAR(M25),MONTH(M25),1),DATE(YEAR(N25),MONTH(N25),1),"m"), DATEDIF(DATE(L25,1,1),DATE(YEAR(N25),MONTH(N25),1),"m"))</f>
        <v>122</v>
      </c>
      <c r="AC25" s="0" t="str">
        <f aca="false">VLOOKUP(AB25,Parameters!$A$2:$B$6,2,1)</f>
        <v>&gt;=120</v>
      </c>
      <c r="AD25" s="22" t="n">
        <f aca="false">IF(J25&lt;=Parameters!$Y$2,INDEX('Bieu phi VCX'!$D$8:$N$33,MATCH(E25,'Bieu phi VCX'!$A$8:$A$33,0),MATCH(AC25,'Bieu phi VCX'!$D$7:$I$7,)),INDEX('Bieu phi VCX'!$J$8:$O$33,MATCH(E25,'Bieu phi VCX'!$A$8:$A$33,0),MATCH(AC25,'Bieu phi VCX'!$J$7:$O$7,)))</f>
        <v>0.042</v>
      </c>
      <c r="AE25" s="22" t="n">
        <f aca="false">IF(Q25="Y",Parameters!$Z$2,0)</f>
        <v>0.0005</v>
      </c>
      <c r="AF25" s="22" t="n">
        <f aca="false">IF(R25="Y", INDEX('Bieu phi VCX'!$R$8:$W$33,MATCH(E25,'Bieu phi VCX'!$A$8:$A$33,0),MATCH(AC25,'Bieu phi VCX'!$R$7:$V$7,0)), 0)</f>
        <v>0.004</v>
      </c>
      <c r="AG25" s="19" t="n">
        <f aca="false">VLOOKUP(S25,Parameters!$F$2:$G$5,2,0)</f>
        <v>1400000</v>
      </c>
      <c r="AH25" s="22" t="n">
        <f aca="false">IF(T25="Y", INDEX('Bieu phi VCX'!$X$8:$AB$33,MATCH(E25,'Bieu phi VCX'!$A$8:$A$33,0),MATCH(AC25,'Bieu phi VCX'!$X$7:$AB$7,0)),0)</f>
        <v>0.004</v>
      </c>
      <c r="AI25" s="23" t="n">
        <f aca="false">IF(U25="Y",INDEX('Bieu phi VCX'!$AJ$8:$AL$33,MATCH(E25,'Bieu phi VCX'!$A$8:$A$33,0),MATCH(VLOOKUP(F25,Parameters!$I$2:$J$4,2),'Bieu phi VCX'!$AJ$7:$AL$7,0)), 0)</f>
        <v>0.05</v>
      </c>
      <c r="AJ25" s="0" t="n">
        <f aca="false">IF(V25="Y",Parameters!$AA$2,1)</f>
        <v>1.5</v>
      </c>
      <c r="AK25" s="22" t="n">
        <f aca="false">IF(W25="Y", INDEX('Bieu phi VCX'!$AE$8:$AE$33,MATCH(E25,'Bieu phi VCX'!$A$8:$A$33,0),0),0)</f>
        <v>0.0025</v>
      </c>
      <c r="AL25" s="22" t="n">
        <f aca="false">IF(X25="Y",IF(AB25&lt;120,IF(OR(E25='Bieu phi VCX'!$A$24,E25='Bieu phi VCX'!$A$25,E25='Bieu phi VCX'!$A$27),0.2%,IF(OR(AND(OR(H25="SEDAN",H25="HATCHBACK"),J25&gt;Parameters!$AB$2),AND(OR(H25="SEDAN",H25="HATCHBACK"),I25="GERMANY")),INDEX('Bieu phi VCX'!$AF$8:$AF$33,MATCH(E25,'Bieu phi VCX'!$A$8:$A$33,0),0),INDEX('Bieu phi VCX'!$AG$8:$AG$33,MATCH(E25,'Bieu phi VCX'!$A$8:$A$33,0),0))),INDEX('Bieu phi VCX'!$AH$8:$AH$33,MATCH(E25,'Bieu phi VCX'!$A$8:$A$33,0),0)),0)</f>
        <v>0.0015</v>
      </c>
      <c r="AM25" s="22" t="n">
        <f aca="false">IF(Y25="Y",IF(P25-O25&gt;Parameters!$AC$2,1.5%*15/365,1.5%*(P25-O25)/365),0)</f>
        <v>0.000616438356164384</v>
      </c>
      <c r="AN25" s="24" t="n">
        <f aca="false">IF(Z25="Y",Parameters!$AD$2,0)</f>
        <v>0.003</v>
      </c>
      <c r="AO25" s="25" t="n">
        <f aca="false">IF(P25&lt;=AA25,VLOOKUP(DATEDIF(O25,P25,"m"),Parameters!$L$2:$M$6,2,1),(DATEDIF(O25,P25,"m")+1)/12)</f>
        <v>1</v>
      </c>
      <c r="AP25" s="26" t="n">
        <f aca="false">(AJ25*(SUM(AD25,AE25,AF25,AH25,AI25,AK25,AL25,AN25)*K25+AG25)+AM25*K25)*AO25</f>
        <v>18286643.8356164</v>
      </c>
      <c r="AQ25" s="27" t="s">
        <v>619</v>
      </c>
    </row>
    <row r="26" customFormat="false" ht="13.8" hidden="false" customHeight="false" outlineLevel="0" collapsed="false">
      <c r="A26" s="17"/>
      <c r="B26" s="17" t="s">
        <v>623</v>
      </c>
      <c r="C26" s="0" t="s">
        <v>509</v>
      </c>
      <c r="D26" s="17" t="s">
        <v>565</v>
      </c>
      <c r="E26" s="18" t="s">
        <v>566</v>
      </c>
      <c r="F26" s="19" t="n">
        <v>0</v>
      </c>
      <c r="G26" s="18" t="s">
        <v>614</v>
      </c>
      <c r="H26" s="18" t="s">
        <v>615</v>
      </c>
      <c r="I26" s="18" t="s">
        <v>616</v>
      </c>
      <c r="J26" s="19" t="n">
        <v>400000000</v>
      </c>
      <c r="K26" s="19" t="n">
        <v>100000000</v>
      </c>
      <c r="L26" s="0" t="n">
        <v>2006</v>
      </c>
      <c r="M26" s="20" t="n">
        <f aca="true">DATE(YEAR(NOW()), MONTH(NOW())-180, DAY(NOW()))</f>
        <v>38790</v>
      </c>
      <c r="N26" s="20" t="n">
        <f aca="true">DATE(YEAR(NOW()), MONTH(NOW()), DAY(NOW()))</f>
        <v>44269</v>
      </c>
      <c r="O26" s="20" t="n">
        <v>43831</v>
      </c>
      <c r="P26" s="20" t="n">
        <v>44196</v>
      </c>
      <c r="Q26" s="21" t="s">
        <v>617</v>
      </c>
      <c r="R26" s="21" t="s">
        <v>617</v>
      </c>
      <c r="S26" s="19" t="n">
        <v>9000000</v>
      </c>
      <c r="T26" s="21" t="s">
        <v>617</v>
      </c>
      <c r="U26" s="21" t="s">
        <v>617</v>
      </c>
      <c r="V26" s="21" t="s">
        <v>617</v>
      </c>
      <c r="W26" s="21" t="s">
        <v>617</v>
      </c>
      <c r="X26" s="21" t="s">
        <v>617</v>
      </c>
      <c r="Y26" s="21" t="s">
        <v>617</v>
      </c>
      <c r="Z26" s="21" t="s">
        <v>617</v>
      </c>
      <c r="AA26" s="20" t="n">
        <f aca="false">DATE(YEAR(O26)+1,MONTH(O26),DAY(O26))</f>
        <v>44197</v>
      </c>
      <c r="AB26" s="0" t="n">
        <f aca="false">IF(G26="Trong nước", DATEDIF(DATE(YEAR(M26),MONTH(M26),1),DATE(YEAR(N26),MONTH(N26),1),"m"), DATEDIF(DATE(L26,1,1),DATE(YEAR(N26),MONTH(N26),1),"m"))</f>
        <v>182</v>
      </c>
      <c r="AC26" s="0" t="str">
        <f aca="false">VLOOKUP(AB26,Parameters!$A$2:$B$7,2,1)</f>
        <v>&gt;=180</v>
      </c>
      <c r="AD26" s="22" t="n">
        <f aca="false">IF(J26&lt;=Parameters!$Y$2,INDEX('Bieu phi VCX'!$D$8:$N$33,MATCH(E26,'Bieu phi VCX'!$A$8:$A$33,0),MATCH(AC26,'Bieu phi VCX'!$D$7:$I$7,)),INDEX('Bieu phi VCX'!$J$8:$O$33,MATCH(E26,'Bieu phi VCX'!$A$8:$A$33,0),MATCH(AC26,'Bieu phi VCX'!$J$7:$O$7,)))</f>
        <v>0.042</v>
      </c>
      <c r="AE26" s="22" t="n">
        <f aca="false">IF(Q26="Y",Parameters!$Z$2,0)</f>
        <v>0.0005</v>
      </c>
      <c r="AF26" s="22" t="n">
        <f aca="false">IF(R26="Y", INDEX('Bieu phi VCX'!$R$8:$W$33,MATCH(E26,'Bieu phi VCX'!$A$8:$A$33,0),MATCH(AC26,'Bieu phi VCX'!$R$7:$W$7,0)), 0)</f>
        <v>0.005</v>
      </c>
      <c r="AG26" s="19" t="n">
        <f aca="false">VLOOKUP(S26,Parameters!$F$2:$G$5,2,0)</f>
        <v>1400000</v>
      </c>
      <c r="AH26" s="22" t="n">
        <f aca="false">IF(T26="Y", INDEX('Bieu phi VCX'!$X$8:$AC$33,MATCH(E26,'Bieu phi VCX'!$A$8:$A$33,0),MATCH(AC26,'Bieu phi VCX'!$X$7:$AC$7,0)),0)</f>
        <v>0.004</v>
      </c>
      <c r="AI26" s="23" t="n">
        <f aca="false">IF(U26="Y",INDEX('Bieu phi VCX'!$AJ$8:$AL$33,MATCH(E26,'Bieu phi VCX'!$A$8:$A$33,0),MATCH(VLOOKUP(F26,Parameters!$I$2:$J$4,2),'Bieu phi VCX'!$AJ$7:$AL$7,0)), 0)</f>
        <v>0.05</v>
      </c>
      <c r="AJ26" s="0" t="n">
        <f aca="false">IF(V26="Y",Parameters!$AA$2,1)</f>
        <v>1.5</v>
      </c>
      <c r="AK26" s="22" t="n">
        <f aca="false">IF(W26="Y", INDEX('Bieu phi VCX'!$AE$8:$AE$33,MATCH(E26,'Bieu phi VCX'!$A$8:$A$33,0),0),0)</f>
        <v>0.0025</v>
      </c>
      <c r="AL26" s="22" t="n">
        <f aca="false">IF(X26="Y",IF(AB26&lt;120,IF(OR(E26='Bieu phi VCX'!$A$24,E26='Bieu phi VCX'!$A$25,E26='Bieu phi VCX'!$A$27),0.2%,IF(OR(AND(OR(H26="SEDAN",H26="HATCHBACK"),J26&gt;Parameters!$AB$2),AND(OR(H26="SEDAN",H26="HATCHBACK"),I26="GERMANY")),INDEX('Bieu phi VCX'!$AF$8:$AF$33,MATCH(E26,'Bieu phi VCX'!$A$8:$A$33,0),0),INDEX('Bieu phi VCX'!$AG$8:$AG$33,MATCH(E26,'Bieu phi VCX'!$A$8:$A$33,0),0))),INDEX('Bieu phi VCX'!$AH$8:$AH$33,MATCH(E26,'Bieu phi VCX'!$A$8:$A$33,0),0)),0)</f>
        <v>0.0015</v>
      </c>
      <c r="AM26" s="22" t="n">
        <f aca="false">IF(Y26="Y",IF(P26-O26&gt;Parameters!$AC$2,1.5%*15/365,1.5%*(P26-O26)/365),0)</f>
        <v>0.000616438356164384</v>
      </c>
      <c r="AN26" s="24" t="n">
        <f aca="false">IF(Z26="Y",Parameters!$AD$2,0)</f>
        <v>0.003</v>
      </c>
      <c r="AO26" s="25" t="n">
        <f aca="false">IF(P26&lt;=AA26,VLOOKUP(DATEDIF(O26,P26,"m"),Parameters!$L$2:$M$6,2,1),(DATEDIF(O26,P26,"m")+1)/12)</f>
        <v>1</v>
      </c>
      <c r="AP26" s="26" t="n">
        <f aca="false">(AJ26*(SUM(AD26,AE26,AF26,AH26,AI26,AK26,AL26,AN26)*K26+AG26)+AM26*K26)*AO26</f>
        <v>18436643.8356164</v>
      </c>
      <c r="AQ26" s="27" t="s">
        <v>619</v>
      </c>
    </row>
    <row r="27" customFormat="false" ht="13.8" hidden="false" customHeight="false" outlineLevel="0" collapsed="false">
      <c r="A27" s="17" t="s">
        <v>625</v>
      </c>
      <c r="B27" s="17" t="s">
        <v>613</v>
      </c>
      <c r="C27" s="0" t="s">
        <v>509</v>
      </c>
      <c r="D27" s="17" t="s">
        <v>565</v>
      </c>
      <c r="E27" s="18" t="s">
        <v>566</v>
      </c>
      <c r="F27" s="19" t="n">
        <v>0</v>
      </c>
      <c r="G27" s="18" t="s">
        <v>614</v>
      </c>
      <c r="H27" s="18" t="s">
        <v>615</v>
      </c>
      <c r="I27" s="18" t="s">
        <v>616</v>
      </c>
      <c r="J27" s="19" t="n">
        <v>410000000</v>
      </c>
      <c r="K27" s="19" t="n">
        <v>400000000</v>
      </c>
      <c r="L27" s="0" t="n">
        <v>2020</v>
      </c>
      <c r="M27" s="20" t="n">
        <f aca="true">DATE(YEAR(NOW()), MONTH(NOW())-12, DAY(NOW()))</f>
        <v>43904</v>
      </c>
      <c r="N27" s="20" t="n">
        <f aca="true">DATE(YEAR(NOW()), MONTH(NOW()), DAY(NOW()))</f>
        <v>44269</v>
      </c>
      <c r="O27" s="20" t="n">
        <v>43831</v>
      </c>
      <c r="P27" s="20" t="n">
        <v>44196</v>
      </c>
      <c r="Q27" s="21" t="s">
        <v>617</v>
      </c>
      <c r="R27" s="21" t="s">
        <v>617</v>
      </c>
      <c r="S27" s="19" t="s">
        <v>618</v>
      </c>
      <c r="T27" s="21" t="s">
        <v>617</v>
      </c>
      <c r="U27" s="21" t="s">
        <v>617</v>
      </c>
      <c r="V27" s="21" t="s">
        <v>617</v>
      </c>
      <c r="W27" s="21" t="s">
        <v>617</v>
      </c>
      <c r="X27" s="21" t="s">
        <v>617</v>
      </c>
      <c r="Y27" s="21" t="s">
        <v>617</v>
      </c>
      <c r="Z27" s="21" t="s">
        <v>617</v>
      </c>
      <c r="AA27" s="20" t="n">
        <f aca="false">DATE(YEAR(O27)+1,MONTH(O27),DAY(O27))</f>
        <v>44197</v>
      </c>
      <c r="AB27" s="0" t="n">
        <f aca="false">IF(G27="Trong nước", DATEDIF(DATE(YEAR(M27),MONTH(M27),1),DATE(YEAR(N27),MONTH(N27),1),"m"), DATEDIF(DATE(L27,1,1),DATE(YEAR(N27),MONTH(N27),1),"m"))</f>
        <v>14</v>
      </c>
      <c r="AC27" s="0" t="str">
        <f aca="false">VLOOKUP(AB27,Parameters!$A$2:$B$6,2,1)</f>
        <v>&lt;36</v>
      </c>
      <c r="AD27" s="22" t="n">
        <f aca="false">IF(J27&lt;=Parameters!$Y$2,INDEX('Bieu phi VCX'!$D$8:$N$33,MATCH(E27,'Bieu phi VCX'!$A$8:$A$33,0),MATCH(AC27,'Bieu phi VCX'!$D$7:$I$7,)),INDEX('Bieu phi VCX'!$J$8:$O$33,MATCH(E27,'Bieu phi VCX'!$A$8:$A$33,0),MATCH(AC27,'Bieu phi VCX'!$J$7:$O$7,)))</f>
        <v>0.024</v>
      </c>
      <c r="AE27" s="22" t="n">
        <f aca="false">IF(Q27="Y",Parameters!$Z$2,0)</f>
        <v>0.0005</v>
      </c>
      <c r="AF27" s="22" t="n">
        <f aca="false">IF(R27="Y", INDEX('Bieu phi VCX'!$R$8:$W$33,MATCH(E27,'Bieu phi VCX'!$A$8:$A$33,0),MATCH(AC27,'Bieu phi VCX'!$R$7:$V$7,0)), 0)</f>
        <v>0</v>
      </c>
      <c r="AG27" s="19" t="n">
        <f aca="false">VLOOKUP(S27,Parameters!$F$2:$G$5,2,0)</f>
        <v>0</v>
      </c>
      <c r="AH27" s="22" t="n">
        <f aca="false">IF(T27="Y", INDEX('Bieu phi VCX'!$X$8:$AB$33,MATCH(E27,'Bieu phi VCX'!$A$8:$A$33,0),MATCH(AC27,'Bieu phi VCX'!$X$7:$AB$7,0)),0)</f>
        <v>0.001</v>
      </c>
      <c r="AI27" s="23" t="n">
        <f aca="false">IF(U27="Y",INDEX('Bieu phi VCX'!$AJ$8:$AL$33,MATCH(E27,'Bieu phi VCX'!$A$8:$A$33,0),MATCH(VLOOKUP(F27,Parameters!$I$2:$J$4,2),'Bieu phi VCX'!$AJ$7:$AL$7,0)), 0)</f>
        <v>0.05</v>
      </c>
      <c r="AJ27" s="0" t="n">
        <f aca="false">IF(V27="Y",Parameters!$AA$2,1)</f>
        <v>1.5</v>
      </c>
      <c r="AK27" s="22" t="n">
        <f aca="false">IF(W27="Y", INDEX('Bieu phi VCX'!$AE$8:$AE$33,MATCH(E27,'Bieu phi VCX'!$A$8:$A$33,0),0),0)</f>
        <v>0.0025</v>
      </c>
      <c r="AL27" s="22" t="n">
        <f aca="false">IF(X27="Y",IF(AB27&lt;120,IF(OR(E27='Bieu phi VCX'!$A$24,E27='Bieu phi VCX'!$A$25,E27='Bieu phi VCX'!$A$27),0.2%,IF(OR(AND(OR(H27="SEDAN",H27="HATCHBACK"),J27&gt;Parameters!$AB$2),AND(OR(H27="SEDAN",H27="HATCHBACK"),I27="GERMANY")),INDEX('Bieu phi VCX'!$AF$8:$AF$33,MATCH(E27,'Bieu phi VCX'!$A$8:$A$33,0),0),INDEX('Bieu phi VCX'!$AG$8:$AG$33,MATCH(E27,'Bieu phi VCX'!$A$8:$A$33,0),0))),INDEX('Bieu phi VCX'!$AH$8:$AH$33,MATCH(E27,'Bieu phi VCX'!$A$8:$A$33,0),0)),0)</f>
        <v>0.0005</v>
      </c>
      <c r="AM27" s="22" t="n">
        <f aca="false">IF(Y27="Y",IF(P27-O27&gt;Parameters!$AC$2,1.5%*15/365,1.5%*(P27-O27)/365),0)</f>
        <v>0.000616438356164384</v>
      </c>
      <c r="AN27" s="24" t="n">
        <f aca="false">IF(Z27="Y",Parameters!$AD$2,0)</f>
        <v>0.003</v>
      </c>
      <c r="AO27" s="25" t="n">
        <f aca="false">IF(P27&lt;=AA27,VLOOKUP(DATEDIF(O27,P27,"m"),Parameters!$L$2:$M$6,2,1),(DATEDIF(O27,P27,"m")+1)/12)</f>
        <v>1</v>
      </c>
      <c r="AP27" s="26" t="n">
        <f aca="false">(AJ27*(SUM(AD27,AE27,AF27,AH27,AI27,AK27,AL27,AN27)*K27+AG27)+AM27*K27)*AO27</f>
        <v>49146575.3424658</v>
      </c>
      <c r="AQ27" s="27" t="s">
        <v>619</v>
      </c>
    </row>
    <row r="28" customFormat="false" ht="13.8" hidden="false" customHeight="false" outlineLevel="0" collapsed="false">
      <c r="A28" s="17"/>
      <c r="B28" s="17" t="s">
        <v>620</v>
      </c>
      <c r="C28" s="0" t="s">
        <v>509</v>
      </c>
      <c r="D28" s="17" t="s">
        <v>565</v>
      </c>
      <c r="E28" s="18" t="s">
        <v>566</v>
      </c>
      <c r="F28" s="19" t="n">
        <v>0</v>
      </c>
      <c r="G28" s="18" t="s">
        <v>614</v>
      </c>
      <c r="H28" s="18" t="s">
        <v>615</v>
      </c>
      <c r="I28" s="18" t="s">
        <v>616</v>
      </c>
      <c r="J28" s="19" t="n">
        <v>500000000</v>
      </c>
      <c r="K28" s="19" t="n">
        <v>400000000</v>
      </c>
      <c r="L28" s="0" t="n">
        <v>2018</v>
      </c>
      <c r="M28" s="20" t="n">
        <f aca="true">DATE(YEAR(NOW()), MONTH(NOW())-36, DAY(NOW()))</f>
        <v>43173</v>
      </c>
      <c r="N28" s="20" t="n">
        <f aca="true">DATE(YEAR(NOW()), MONTH(NOW()), DAY(NOW()))</f>
        <v>44269</v>
      </c>
      <c r="O28" s="20" t="n">
        <v>43831</v>
      </c>
      <c r="P28" s="20" t="n">
        <v>44196</v>
      </c>
      <c r="Q28" s="21" t="s">
        <v>617</v>
      </c>
      <c r="R28" s="21" t="s">
        <v>617</v>
      </c>
      <c r="S28" s="19" t="s">
        <v>618</v>
      </c>
      <c r="T28" s="21" t="s">
        <v>617</v>
      </c>
      <c r="U28" s="21" t="s">
        <v>617</v>
      </c>
      <c r="V28" s="21" t="s">
        <v>617</v>
      </c>
      <c r="W28" s="21" t="s">
        <v>617</v>
      </c>
      <c r="X28" s="21" t="s">
        <v>617</v>
      </c>
      <c r="Y28" s="21" t="s">
        <v>617</v>
      </c>
      <c r="Z28" s="21" t="s">
        <v>617</v>
      </c>
      <c r="AA28" s="20" t="n">
        <f aca="false">DATE(YEAR(O28)+1,MONTH(O28),DAY(O28))</f>
        <v>44197</v>
      </c>
      <c r="AB28" s="0" t="n">
        <f aca="false">IF(G28="Trong nước", DATEDIF(DATE(YEAR(M28),MONTH(M28),1),DATE(YEAR(N28),MONTH(N28),1),"m"), DATEDIF(DATE(L28,1,1),DATE(YEAR(N28),MONTH(N28),1),"m"))</f>
        <v>38</v>
      </c>
      <c r="AC28" s="0" t="str">
        <f aca="false">VLOOKUP(AB28,Parameters!$A$2:$B$6,2,1)</f>
        <v>36-72</v>
      </c>
      <c r="AD28" s="22" t="n">
        <f aca="false">IF(J28&lt;=Parameters!$Y$2,INDEX('Bieu phi VCX'!$D$8:$N$33,MATCH(E28,'Bieu phi VCX'!$A$8:$A$33,0),MATCH(AC28,'Bieu phi VCX'!$D$7:$I$7,)),INDEX('Bieu phi VCX'!$J$8:$O$33,MATCH(E28,'Bieu phi VCX'!$A$8:$A$33,0),MATCH(AC28,'Bieu phi VCX'!$J$7:$O$7,)))</f>
        <v>0.027</v>
      </c>
      <c r="AE28" s="22" t="n">
        <f aca="false">IF(Q28="Y",Parameters!$Z$2,0)</f>
        <v>0.0005</v>
      </c>
      <c r="AF28" s="22" t="n">
        <f aca="false">IF(R28="Y", INDEX('Bieu phi VCX'!$R$8:$W$33,MATCH(E28,'Bieu phi VCX'!$A$8:$A$33,0),MATCH(AC28,'Bieu phi VCX'!$R$7:$V$7,0)), 0)</f>
        <v>0.002</v>
      </c>
      <c r="AG28" s="19" t="n">
        <f aca="false">VLOOKUP(S28,Parameters!$F$2:$G$5,2,0)</f>
        <v>0</v>
      </c>
      <c r="AH28" s="22" t="n">
        <f aca="false">IF(T28="Y", INDEX('Bieu phi VCX'!$X$8:$AB$33,MATCH(E28,'Bieu phi VCX'!$A$8:$A$33,0),MATCH(AC28,'Bieu phi VCX'!$X$7:$AB$7,0)),0)</f>
        <v>0.002</v>
      </c>
      <c r="AI28" s="23" t="n">
        <f aca="false">IF(U28="Y",INDEX('Bieu phi VCX'!$AJ$8:$AL$33,MATCH(E28,'Bieu phi VCX'!$A$8:$A$33,0),MATCH(VLOOKUP(F28,Parameters!$I$2:$J$4,2),'Bieu phi VCX'!$AJ$7:$AL$7,0)), 0)</f>
        <v>0.05</v>
      </c>
      <c r="AJ28" s="0" t="n">
        <f aca="false">IF(V28="Y",Parameters!$AA$2,1)</f>
        <v>1.5</v>
      </c>
      <c r="AK28" s="22" t="n">
        <f aca="false">IF(W28="Y", INDEX('Bieu phi VCX'!$AE$8:$AE$33,MATCH(E28,'Bieu phi VCX'!$A$8:$A$33,0),0),0)</f>
        <v>0.0025</v>
      </c>
      <c r="AL28" s="22" t="n">
        <f aca="false">IF(X28="Y",IF(AB28&lt;120,IF(OR(E28='Bieu phi VCX'!$A$24,E28='Bieu phi VCX'!$A$25,E28='Bieu phi VCX'!$A$27),0.2%,IF(OR(AND(OR(H28="SEDAN",H28="HATCHBACK"),J28&gt;Parameters!$AB$2),AND(OR(H28="SEDAN",H28="HATCHBACK"),I28="GERMANY")),INDEX('Bieu phi VCX'!$AF$8:$AF$33,MATCH(E28,'Bieu phi VCX'!$A$8:$A$33,0),0),INDEX('Bieu phi VCX'!$AG$8:$AG$33,MATCH(E28,'Bieu phi VCX'!$A$8:$A$33,0),0))),INDEX('Bieu phi VCX'!$AH$8:$AH$33,MATCH(E28,'Bieu phi VCX'!$A$8:$A$33,0),0)),0)</f>
        <v>0.0005</v>
      </c>
      <c r="AM28" s="22" t="n">
        <f aca="false">IF(Y28="Y",IF(P28-O28&gt;Parameters!$AC$2,1.5%*15/365,1.5%*(P28-O28)/365),0)</f>
        <v>0.000616438356164384</v>
      </c>
      <c r="AN28" s="24" t="n">
        <f aca="false">IF(Z28="Y",Parameters!$AD$2,0)</f>
        <v>0.003</v>
      </c>
      <c r="AO28" s="25" t="n">
        <f aca="false">IF(P28&lt;=AA28,VLOOKUP(DATEDIF(O28,P28,"m"),Parameters!$L$2:$M$6,2,1),(DATEDIF(O28,P28,"m")+1)/12)</f>
        <v>1</v>
      </c>
      <c r="AP28" s="26" t="n">
        <f aca="false">(AJ28*(SUM(AD28,AE28,AF28,AH28,AI28,AK28,AL28,AN28)*K28+AG28)+AM28*K28)*AO28</f>
        <v>52746575.3424658</v>
      </c>
      <c r="AQ28" s="27" t="s">
        <v>619</v>
      </c>
    </row>
    <row r="29" customFormat="false" ht="13.8" hidden="false" customHeight="false" outlineLevel="0" collapsed="false">
      <c r="A29" s="17"/>
      <c r="B29" s="17" t="s">
        <v>621</v>
      </c>
      <c r="C29" s="0" t="s">
        <v>509</v>
      </c>
      <c r="D29" s="17" t="s">
        <v>565</v>
      </c>
      <c r="E29" s="18" t="s">
        <v>566</v>
      </c>
      <c r="F29" s="19" t="n">
        <v>0</v>
      </c>
      <c r="G29" s="18" t="s">
        <v>614</v>
      </c>
      <c r="H29" s="18" t="s">
        <v>615</v>
      </c>
      <c r="I29" s="18" t="s">
        <v>616</v>
      </c>
      <c r="J29" s="19" t="n">
        <v>450000000</v>
      </c>
      <c r="K29" s="19" t="n">
        <v>400000000</v>
      </c>
      <c r="L29" s="0" t="n">
        <v>2015</v>
      </c>
      <c r="M29" s="20" t="n">
        <f aca="true">DATE(YEAR(NOW()), MONTH(NOW())-72, DAY(NOW()))</f>
        <v>42077</v>
      </c>
      <c r="N29" s="20" t="n">
        <f aca="true">DATE(YEAR(NOW()), MONTH(NOW()), DAY(NOW()))</f>
        <v>44269</v>
      </c>
      <c r="O29" s="20" t="n">
        <v>43831</v>
      </c>
      <c r="P29" s="20" t="n">
        <v>44196</v>
      </c>
      <c r="Q29" s="21" t="s">
        <v>617</v>
      </c>
      <c r="R29" s="21" t="s">
        <v>617</v>
      </c>
      <c r="S29" s="19" t="s">
        <v>618</v>
      </c>
      <c r="T29" s="21" t="s">
        <v>617</v>
      </c>
      <c r="U29" s="21" t="s">
        <v>617</v>
      </c>
      <c r="V29" s="21" t="s">
        <v>617</v>
      </c>
      <c r="W29" s="21" t="s">
        <v>617</v>
      </c>
      <c r="X29" s="21" t="s">
        <v>617</v>
      </c>
      <c r="Y29" s="21" t="s">
        <v>617</v>
      </c>
      <c r="Z29" s="21" t="s">
        <v>617</v>
      </c>
      <c r="AA29" s="20" t="n">
        <f aca="false">DATE(YEAR(O29)+1,MONTH(O29),DAY(O29))</f>
        <v>44197</v>
      </c>
      <c r="AB29" s="0" t="n">
        <f aca="false">IF(G29="Trong nước", DATEDIF(DATE(YEAR(M29),MONTH(M29),1),DATE(YEAR(N29),MONTH(N29),1),"m"), DATEDIF(DATE(L29,1,1),DATE(YEAR(N29),MONTH(N29),1),"m"))</f>
        <v>74</v>
      </c>
      <c r="AC29" s="0" t="str">
        <f aca="false">VLOOKUP(AB29,Parameters!$A$2:$B$6,2,1)</f>
        <v>72-120</v>
      </c>
      <c r="AD29" s="22" t="n">
        <f aca="false">IF(J29&lt;=Parameters!$Y$2,INDEX('Bieu phi VCX'!$D$8:$N$33,MATCH(E29,'Bieu phi VCX'!$A$8:$A$33,0),MATCH(AC29,'Bieu phi VCX'!$D$7:$I$7,)),INDEX('Bieu phi VCX'!$J$8:$O$33,MATCH(E29,'Bieu phi VCX'!$A$8:$A$33,0),MATCH(AC29,'Bieu phi VCX'!$J$7:$O$7,)))</f>
        <v>0.029</v>
      </c>
      <c r="AE29" s="22" t="n">
        <f aca="false">IF(Q29="Y",Parameters!$Z$2,0)</f>
        <v>0.0005</v>
      </c>
      <c r="AF29" s="22" t="n">
        <f aca="false">IF(R29="Y", INDEX('Bieu phi VCX'!$R$8:$W$33,MATCH(E29,'Bieu phi VCX'!$A$8:$A$33,0),MATCH(AC29,'Bieu phi VCX'!$R$7:$V$7,0)), 0)</f>
        <v>0.003</v>
      </c>
      <c r="AG29" s="19" t="n">
        <f aca="false">VLOOKUP(S29,Parameters!$F$2:$G$5,2,0)</f>
        <v>0</v>
      </c>
      <c r="AH29" s="22" t="n">
        <f aca="false">IF(T29="Y", INDEX('Bieu phi VCX'!$X$8:$AB$33,MATCH(E29,'Bieu phi VCX'!$A$8:$A$33,0),MATCH(AC29,'Bieu phi VCX'!$X$7:$AB$7,0)),0)</f>
        <v>0.003</v>
      </c>
      <c r="AI29" s="23" t="n">
        <f aca="false">IF(U29="Y",INDEX('Bieu phi VCX'!$AJ$8:$AL$33,MATCH(E29,'Bieu phi VCX'!$A$8:$A$33,0),MATCH(VLOOKUP(F29,Parameters!$I$2:$J$4,2),'Bieu phi VCX'!$AJ$7:$AL$7,0)), 0)</f>
        <v>0.05</v>
      </c>
      <c r="AJ29" s="0" t="n">
        <f aca="false">IF(V29="Y",Parameters!$AA$2,1)</f>
        <v>1.5</v>
      </c>
      <c r="AK29" s="22" t="n">
        <f aca="false">IF(W29="Y", INDEX('Bieu phi VCX'!$AE$8:$AE$33,MATCH(E29,'Bieu phi VCX'!$A$8:$A$33,0),0),0)</f>
        <v>0.0025</v>
      </c>
      <c r="AL29" s="22" t="n">
        <f aca="false">IF(X29="Y",IF(AB29&lt;120,IF(OR(E29='Bieu phi VCX'!$A$24,E29='Bieu phi VCX'!$A$25,E29='Bieu phi VCX'!$A$27),0.2%,IF(OR(AND(OR(H29="SEDAN",H29="HATCHBACK"),J29&gt;Parameters!$AB$2),AND(OR(H29="SEDAN",H29="HATCHBACK"),I29="GERMANY")),INDEX('Bieu phi VCX'!$AF$8:$AF$33,MATCH(E29,'Bieu phi VCX'!$A$8:$A$33,0),0),INDEX('Bieu phi VCX'!$AG$8:$AG$33,MATCH(E29,'Bieu phi VCX'!$A$8:$A$33,0),0))),INDEX('Bieu phi VCX'!$AH$8:$AH$33,MATCH(E29,'Bieu phi VCX'!$A$8:$A$33,0),0)),0)</f>
        <v>0.0005</v>
      </c>
      <c r="AM29" s="22" t="n">
        <f aca="false">IF(Y29="Y",IF(P29-O29&gt;Parameters!$AC$2,1.5%*15/365,1.5%*(P29-O29)/365),0)</f>
        <v>0.000616438356164384</v>
      </c>
      <c r="AN29" s="24" t="n">
        <f aca="false">IF(Z29="Y",Parameters!$AD$2,0)</f>
        <v>0.003</v>
      </c>
      <c r="AO29" s="25" t="n">
        <f aca="false">IF(P29&lt;=AA29,VLOOKUP(DATEDIF(O29,P29,"m"),Parameters!$L$2:$M$6,2,1),(DATEDIF(O29,P29,"m")+1)/12)</f>
        <v>1</v>
      </c>
      <c r="AP29" s="26" t="n">
        <f aca="false">(AJ29*(SUM(AD29,AE29,AF29,AH29,AI29,AK29,AL29,AN29)*K29+AG29)+AM29*K29)*AO29</f>
        <v>55146575.3424658</v>
      </c>
      <c r="AQ29" s="27" t="s">
        <v>619</v>
      </c>
    </row>
    <row r="30" customFormat="false" ht="13.8" hidden="false" customHeight="false" outlineLevel="0" collapsed="false">
      <c r="A30" s="17"/>
      <c r="B30" s="17" t="s">
        <v>622</v>
      </c>
      <c r="C30" s="0" t="s">
        <v>509</v>
      </c>
      <c r="D30" s="17" t="s">
        <v>565</v>
      </c>
      <c r="E30" s="18" t="s">
        <v>566</v>
      </c>
      <c r="F30" s="19" t="n">
        <v>0</v>
      </c>
      <c r="G30" s="18" t="s">
        <v>614</v>
      </c>
      <c r="H30" s="18" t="s">
        <v>615</v>
      </c>
      <c r="I30" s="18" t="s">
        <v>616</v>
      </c>
      <c r="J30" s="19" t="n">
        <v>600000000</v>
      </c>
      <c r="K30" s="19" t="n">
        <v>400000000</v>
      </c>
      <c r="L30" s="0" t="n">
        <v>2011</v>
      </c>
      <c r="M30" s="20" t="n">
        <f aca="true">DATE(YEAR(NOW()), MONTH(NOW())-120, DAY(NOW()))</f>
        <v>40616</v>
      </c>
      <c r="N30" s="20" t="n">
        <f aca="true">DATE(YEAR(NOW()), MONTH(NOW()), DAY(NOW()))</f>
        <v>44269</v>
      </c>
      <c r="O30" s="20" t="n">
        <v>43831</v>
      </c>
      <c r="P30" s="20" t="n">
        <v>44196</v>
      </c>
      <c r="Q30" s="21" t="s">
        <v>617</v>
      </c>
      <c r="R30" s="21" t="s">
        <v>617</v>
      </c>
      <c r="S30" s="19" t="s">
        <v>618</v>
      </c>
      <c r="T30" s="21" t="s">
        <v>617</v>
      </c>
      <c r="U30" s="21" t="s">
        <v>617</v>
      </c>
      <c r="V30" s="21" t="s">
        <v>617</v>
      </c>
      <c r="W30" s="21" t="s">
        <v>617</v>
      </c>
      <c r="X30" s="21" t="s">
        <v>617</v>
      </c>
      <c r="Y30" s="21" t="s">
        <v>617</v>
      </c>
      <c r="Z30" s="21" t="s">
        <v>617</v>
      </c>
      <c r="AA30" s="20" t="n">
        <f aca="false">DATE(YEAR(O30)+1,MONTH(O30),DAY(O30))</f>
        <v>44197</v>
      </c>
      <c r="AB30" s="0" t="n">
        <f aca="false">IF(G30="Trong nước", DATEDIF(DATE(YEAR(M30),MONTH(M30),1),DATE(YEAR(N30),MONTH(N30),1),"m"), DATEDIF(DATE(L30,1,1),DATE(YEAR(N30),MONTH(N30),1),"m"))</f>
        <v>122</v>
      </c>
      <c r="AC30" s="0" t="str">
        <f aca="false">VLOOKUP(AB30,Parameters!$A$2:$B$6,2,1)</f>
        <v>&gt;=120</v>
      </c>
      <c r="AD30" s="22" t="n">
        <f aca="false">IF(J30&lt;=Parameters!$Y$2,INDEX('Bieu phi VCX'!$D$8:$N$33,MATCH(E30,'Bieu phi VCX'!$A$8:$A$33,0),MATCH(AC30,'Bieu phi VCX'!$D$7:$I$7,)),INDEX('Bieu phi VCX'!$J$8:$O$33,MATCH(E30,'Bieu phi VCX'!$A$8:$A$33,0),MATCH(AC30,'Bieu phi VCX'!$J$7:$O$7,)))</f>
        <v>0.036</v>
      </c>
      <c r="AE30" s="22" t="n">
        <f aca="false">IF(Q30="Y",Parameters!$Z$2,0)</f>
        <v>0.0005</v>
      </c>
      <c r="AF30" s="22" t="n">
        <f aca="false">IF(R30="Y", INDEX('Bieu phi VCX'!$R$8:$W$33,MATCH(E30,'Bieu phi VCX'!$A$8:$A$33,0),MATCH(AC30,'Bieu phi VCX'!$R$7:$V$7,0)), 0)</f>
        <v>0.004</v>
      </c>
      <c r="AG30" s="19" t="n">
        <f aca="false">VLOOKUP(S30,Parameters!$F$2:$G$5,2,0)</f>
        <v>0</v>
      </c>
      <c r="AH30" s="22" t="n">
        <f aca="false">IF(T30="Y", INDEX('Bieu phi VCX'!$X$8:$AB$33,MATCH(E30,'Bieu phi VCX'!$A$8:$A$33,0),MATCH(AC30,'Bieu phi VCX'!$X$7:$AB$7,0)),0)</f>
        <v>0.004</v>
      </c>
      <c r="AI30" s="23" t="n">
        <f aca="false">IF(U30="Y",INDEX('Bieu phi VCX'!$AJ$8:$AL$33,MATCH(E30,'Bieu phi VCX'!$A$8:$A$33,0),MATCH(VLOOKUP(F30,Parameters!$I$2:$J$4,2),'Bieu phi VCX'!$AJ$7:$AL$7,0)), 0)</f>
        <v>0.05</v>
      </c>
      <c r="AJ30" s="0" t="n">
        <f aca="false">IF(V30="Y",Parameters!$AA$2,1)</f>
        <v>1.5</v>
      </c>
      <c r="AK30" s="22" t="n">
        <f aca="false">IF(W30="Y", INDEX('Bieu phi VCX'!$AE$8:$AE$33,MATCH(E30,'Bieu phi VCX'!$A$8:$A$33,0),0),0)</f>
        <v>0.0025</v>
      </c>
      <c r="AL30" s="22" t="n">
        <f aca="false">IF(X30="Y",IF(AB30&lt;120,IF(OR(E30='Bieu phi VCX'!$A$24,E30='Bieu phi VCX'!$A$25,E30='Bieu phi VCX'!$A$27),0.2%,IF(OR(AND(OR(H30="SEDAN",H30="HATCHBACK"),J30&gt;Parameters!$AB$2),AND(OR(H30="SEDAN",H30="HATCHBACK"),I30="GERMANY")),INDEX('Bieu phi VCX'!$AF$8:$AF$33,MATCH(E30,'Bieu phi VCX'!$A$8:$A$33,0),0),INDEX('Bieu phi VCX'!$AG$8:$AG$33,MATCH(E30,'Bieu phi VCX'!$A$8:$A$33,0),0))),INDEX('Bieu phi VCX'!$AH$8:$AH$33,MATCH(E30,'Bieu phi VCX'!$A$8:$A$33,0),0)),0)</f>
        <v>0.0015</v>
      </c>
      <c r="AM30" s="22" t="n">
        <f aca="false">IF(Y30="Y",IF(P30-O30&gt;Parameters!$AC$2,1.5%*15/365,1.5%*(P30-O30)/365),0)</f>
        <v>0.000616438356164384</v>
      </c>
      <c r="AN30" s="24" t="n">
        <f aca="false">IF(Z30="Y",Parameters!$AD$2,0)</f>
        <v>0.003</v>
      </c>
      <c r="AO30" s="25" t="n">
        <f aca="false">IF(P30&lt;=AA30,VLOOKUP(DATEDIF(O30,P30,"m"),Parameters!$L$2:$M$6,2,1),(DATEDIF(O30,P30,"m")+1)/12)</f>
        <v>1</v>
      </c>
      <c r="AP30" s="26" t="n">
        <f aca="false">(AJ30*(SUM(AD30,AE30,AF30,AH30,AI30,AK30,AL30,AN30)*K30+AG30)+AM30*K30)*AO30</f>
        <v>61146575.3424658</v>
      </c>
      <c r="AQ30" s="27" t="s">
        <v>619</v>
      </c>
    </row>
    <row r="31" customFormat="false" ht="13.8" hidden="false" customHeight="false" outlineLevel="0" collapsed="false">
      <c r="A31" s="17"/>
      <c r="B31" s="17" t="s">
        <v>623</v>
      </c>
      <c r="C31" s="0" t="s">
        <v>509</v>
      </c>
      <c r="D31" s="17" t="s">
        <v>565</v>
      </c>
      <c r="E31" s="18" t="s">
        <v>566</v>
      </c>
      <c r="F31" s="19" t="n">
        <v>0</v>
      </c>
      <c r="G31" s="18" t="s">
        <v>614</v>
      </c>
      <c r="H31" s="18" t="s">
        <v>615</v>
      </c>
      <c r="I31" s="18" t="s">
        <v>616</v>
      </c>
      <c r="J31" s="19" t="n">
        <v>600000000</v>
      </c>
      <c r="K31" s="19" t="n">
        <v>100000000</v>
      </c>
      <c r="L31" s="0" t="n">
        <v>2006</v>
      </c>
      <c r="M31" s="20" t="n">
        <f aca="true">DATE(YEAR(NOW()), MONTH(NOW())-180, DAY(NOW()))</f>
        <v>38790</v>
      </c>
      <c r="N31" s="20" t="n">
        <f aca="true">DATE(YEAR(NOW()), MONTH(NOW()), DAY(NOW()))</f>
        <v>44269</v>
      </c>
      <c r="O31" s="20" t="n">
        <v>43831</v>
      </c>
      <c r="P31" s="20" t="n">
        <v>44196</v>
      </c>
      <c r="Q31" s="21" t="s">
        <v>617</v>
      </c>
      <c r="R31" s="21" t="s">
        <v>617</v>
      </c>
      <c r="S31" s="19" t="n">
        <v>9000000</v>
      </c>
      <c r="T31" s="21" t="s">
        <v>617</v>
      </c>
      <c r="U31" s="21" t="s">
        <v>617</v>
      </c>
      <c r="V31" s="21" t="s">
        <v>617</v>
      </c>
      <c r="W31" s="21" t="s">
        <v>617</v>
      </c>
      <c r="X31" s="21" t="s">
        <v>617</v>
      </c>
      <c r="Y31" s="21" t="s">
        <v>617</v>
      </c>
      <c r="Z31" s="21" t="s">
        <v>617</v>
      </c>
      <c r="AA31" s="20" t="n">
        <f aca="false">DATE(YEAR(O31)+1,MONTH(O31),DAY(O31))</f>
        <v>44197</v>
      </c>
      <c r="AB31" s="0" t="n">
        <f aca="false">IF(G31="Trong nước", DATEDIF(DATE(YEAR(M31),MONTH(M31),1),DATE(YEAR(N31),MONTH(N31),1),"m"), DATEDIF(DATE(L31,1,1),DATE(YEAR(N31),MONTH(N31),1),"m"))</f>
        <v>182</v>
      </c>
      <c r="AC31" s="0" t="str">
        <f aca="false">VLOOKUP(AB31,Parameters!$A$2:$B$7,2,1)</f>
        <v>&gt;=180</v>
      </c>
      <c r="AD31" s="22" t="n">
        <f aca="false">IF(J31&lt;=Parameters!$Y$2,INDEX('Bieu phi VCX'!$D$8:$N$33,MATCH(E31,'Bieu phi VCX'!$A$8:$A$33,0),MATCH(AC31,'Bieu phi VCX'!$D$7:$I$7,)),INDEX('Bieu phi VCX'!$J$8:$O$33,MATCH(E31,'Bieu phi VCX'!$A$8:$A$33,0),MATCH(AC31,'Bieu phi VCX'!$J$7:$O$7,)))</f>
        <v>0.036</v>
      </c>
      <c r="AE31" s="22" t="n">
        <f aca="false">IF(Q31="Y",Parameters!$Z$2,0)</f>
        <v>0.0005</v>
      </c>
      <c r="AF31" s="22" t="n">
        <f aca="false">IF(R31="Y", INDEX('Bieu phi VCX'!$R$8:$W$33,MATCH(E31,'Bieu phi VCX'!$A$8:$A$33,0),MATCH(AC31,'Bieu phi VCX'!$R$7:$W$7,0)), 0)</f>
        <v>0.005</v>
      </c>
      <c r="AG31" s="19" t="n">
        <f aca="false">VLOOKUP(S31,Parameters!$F$2:$G$5,2,0)</f>
        <v>1400000</v>
      </c>
      <c r="AH31" s="22" t="n">
        <f aca="false">IF(T31="Y", INDEX('Bieu phi VCX'!$X$8:$AC$33,MATCH(E31,'Bieu phi VCX'!$A$8:$A$33,0),MATCH(AC31,'Bieu phi VCX'!$X$7:$AC$7,0)),0)</f>
        <v>0.004</v>
      </c>
      <c r="AI31" s="23" t="n">
        <f aca="false">IF(U31="Y",INDEX('Bieu phi VCX'!$AJ$8:$AL$33,MATCH(E31,'Bieu phi VCX'!$A$8:$A$33,0),MATCH(VLOOKUP(F31,Parameters!$I$2:$J$4,2),'Bieu phi VCX'!$AJ$7:$AL$7,0)), 0)</f>
        <v>0.05</v>
      </c>
      <c r="AJ31" s="0" t="n">
        <f aca="false">IF(V31="Y",Parameters!$AA$2,1)</f>
        <v>1.5</v>
      </c>
      <c r="AK31" s="22" t="n">
        <f aca="false">IF(W31="Y", INDEX('Bieu phi VCX'!$AE$8:$AE$33,MATCH(E31,'Bieu phi VCX'!$A$8:$A$33,0),0),0)</f>
        <v>0.0025</v>
      </c>
      <c r="AL31" s="22" t="n">
        <f aca="false">IF(X31="Y",IF(AB31&lt;120,IF(OR(E31='Bieu phi VCX'!$A$24,E31='Bieu phi VCX'!$A$25,E31='Bieu phi VCX'!$A$27),0.2%,IF(OR(AND(OR(H31="SEDAN",H31="HATCHBACK"),J31&gt;Parameters!$AB$2),AND(OR(H31="SEDAN",H31="HATCHBACK"),I31="GERMANY")),INDEX('Bieu phi VCX'!$AF$8:$AF$33,MATCH(E31,'Bieu phi VCX'!$A$8:$A$33,0),0),INDEX('Bieu phi VCX'!$AG$8:$AG$33,MATCH(E31,'Bieu phi VCX'!$A$8:$A$33,0),0))),INDEX('Bieu phi VCX'!$AH$8:$AH$33,MATCH(E31,'Bieu phi VCX'!$A$8:$A$33,0),0)),0)</f>
        <v>0.0015</v>
      </c>
      <c r="AM31" s="22" t="n">
        <f aca="false">IF(Y31="Y",IF(P31-O31&gt;Parameters!$AC$2,1.5%*15/365,1.5%*(P31-O31)/365),0)</f>
        <v>0.000616438356164384</v>
      </c>
      <c r="AN31" s="24" t="n">
        <f aca="false">IF(Z31="Y",Parameters!$AD$2,0)</f>
        <v>0.003</v>
      </c>
      <c r="AO31" s="25" t="n">
        <f aca="false">IF(P31&lt;=AA31,VLOOKUP(DATEDIF(O31,P31,"m"),Parameters!$L$2:$M$6,2,1),(DATEDIF(O31,P31,"m")+1)/12)</f>
        <v>1</v>
      </c>
      <c r="AP31" s="26" t="n">
        <f aca="false">(AJ31*(SUM(AD31,AE31,AF31,AH31,AI31,AK31,AL31,AN31)*K31+AG31)+AM31*K31)*AO31</f>
        <v>17536643.8356164</v>
      </c>
      <c r="AQ31" s="27" t="s">
        <v>619</v>
      </c>
    </row>
    <row r="32" customFormat="false" ht="13.8" hidden="false" customHeight="false" outlineLevel="0" collapsed="false">
      <c r="A32" s="17" t="s">
        <v>612</v>
      </c>
      <c r="B32" s="17" t="s">
        <v>613</v>
      </c>
      <c r="C32" s="0" t="s">
        <v>509</v>
      </c>
      <c r="D32" s="17" t="s">
        <v>563</v>
      </c>
      <c r="E32" s="18" t="s">
        <v>564</v>
      </c>
      <c r="F32" s="19" t="n">
        <v>0</v>
      </c>
      <c r="G32" s="18" t="s">
        <v>614</v>
      </c>
      <c r="H32" s="18" t="s">
        <v>626</v>
      </c>
      <c r="I32" s="18" t="s">
        <v>616</v>
      </c>
      <c r="J32" s="19" t="n">
        <v>390000000</v>
      </c>
      <c r="K32" s="19" t="n">
        <v>100000000</v>
      </c>
      <c r="L32" s="0" t="n">
        <v>2020</v>
      </c>
      <c r="M32" s="20" t="n">
        <f aca="true">DATE(YEAR(NOW()), MONTH(NOW())-12, DAY(NOW()))</f>
        <v>43904</v>
      </c>
      <c r="N32" s="20" t="n">
        <f aca="true">DATE(YEAR(NOW()), MONTH(NOW()), DAY(NOW()))</f>
        <v>44269</v>
      </c>
      <c r="O32" s="20" t="n">
        <v>43831</v>
      </c>
      <c r="P32" s="20" t="n">
        <v>44196</v>
      </c>
      <c r="Q32" s="21" t="s">
        <v>617</v>
      </c>
      <c r="R32" s="21" t="s">
        <v>617</v>
      </c>
      <c r="S32" s="19" t="s">
        <v>618</v>
      </c>
      <c r="T32" s="21" t="s">
        <v>617</v>
      </c>
      <c r="U32" s="21" t="s">
        <v>617</v>
      </c>
      <c r="V32" s="21" t="s">
        <v>617</v>
      </c>
      <c r="W32" s="21" t="s">
        <v>617</v>
      </c>
      <c r="X32" s="21" t="s">
        <v>617</v>
      </c>
      <c r="Y32" s="21" t="s">
        <v>617</v>
      </c>
      <c r="Z32" s="21" t="s">
        <v>617</v>
      </c>
      <c r="AA32" s="20" t="n">
        <f aca="false">DATE(YEAR(O32)+1,MONTH(O32),DAY(O32))</f>
        <v>44197</v>
      </c>
      <c r="AB32" s="0" t="n">
        <f aca="false">IF(G32="Trong nước", DATEDIF(DATE(YEAR(M32),MONTH(M32),1),DATE(YEAR(N32),MONTH(N32),1),"m"), DATEDIF(DATE(L32,1,1),DATE(YEAR(N32),MONTH(N32),1),"m"))</f>
        <v>14</v>
      </c>
      <c r="AC32" s="0" t="str">
        <f aca="false">VLOOKUP(AB32,Parameters!$A$2:$B$6,2,1)</f>
        <v>&lt;36</v>
      </c>
      <c r="AD32" s="22" t="n">
        <f aca="false">IF(J32&lt;=Parameters!$Y$2,INDEX('Bieu phi VCX'!$D$8:$N$33,MATCH(E32,'Bieu phi VCX'!$A$8:$A$33,0),MATCH(AC32,'Bieu phi VCX'!$D$7:$I$7,)),INDEX('Bieu phi VCX'!$J$8:$O$33,MATCH(E32,'Bieu phi VCX'!$A$8:$A$33,0),MATCH(AC32,'Bieu phi VCX'!$J$7:$O$7,)))</f>
        <v>0.025</v>
      </c>
      <c r="AE32" s="22" t="n">
        <f aca="false">IF(Q32="Y",Parameters!$Z$2,0)</f>
        <v>0.0005</v>
      </c>
      <c r="AF32" s="22" t="n">
        <f aca="false">IF(R32="Y", INDEX('Bieu phi VCX'!$R$8:$W$33,MATCH(E32,'Bieu phi VCX'!$A$8:$A$33,0),MATCH(AC32,'Bieu phi VCX'!$R$7:$V$7,0)), 0)</f>
        <v>0</v>
      </c>
      <c r="AG32" s="19" t="n">
        <f aca="false">VLOOKUP(S32,Parameters!$F$2:$G$5,2,0)</f>
        <v>0</v>
      </c>
      <c r="AH32" s="22" t="n">
        <f aca="false">IF(T32="Y", INDEX('Bieu phi VCX'!$X$8:$AB$33,MATCH(E32,'Bieu phi VCX'!$A$8:$A$33,0),MATCH(AC32,'Bieu phi VCX'!$X$7:$AB$7,0)),0)</f>
        <v>0.001</v>
      </c>
      <c r="AI32" s="23" t="n">
        <f aca="false">IF(U32="Y",INDEX('Bieu phi VCX'!$AJ$8:$AL$33,MATCH(E32,'Bieu phi VCX'!$A$8:$A$33,0),MATCH(VLOOKUP(F32,Parameters!$I$2:$J$4,2),'Bieu phi VCX'!$AJ$7:$AL$7,0)), 0)</f>
        <v>0.05</v>
      </c>
      <c r="AJ32" s="0" t="n">
        <f aca="false">IF(V32="Y",Parameters!$AA$2,1)</f>
        <v>1.5</v>
      </c>
      <c r="AK32" s="22" t="n">
        <f aca="false">IF(W32="Y", INDEX('Bieu phi VCX'!$AE$8:$AE$33,MATCH(E32,'Bieu phi VCX'!$A$8:$A$33,0),0),0)</f>
        <v>0.0025</v>
      </c>
      <c r="AL32" s="22" t="n">
        <f aca="false">IF(X32="Y",IF(AB32&lt;120,IF(OR(E32='Bieu phi VCX'!$A$24,E32='Bieu phi VCX'!$A$25,E32='Bieu phi VCX'!$A$27),0.2%,IF(OR(AND(OR(H32="SEDAN",H32="HATCHBACK"),J32&gt;Parameters!$AB$2),AND(OR(H32="SEDAN",H32="HATCHBACK"),I32="GERMANY")),INDEX('Bieu phi VCX'!$AF$8:$AF$33,MATCH(E32,'Bieu phi VCX'!$A$8:$A$33,0),0),INDEX('Bieu phi VCX'!$AG$8:$AG$33,MATCH(E32,'Bieu phi VCX'!$A$8:$A$33,0),0))),INDEX('Bieu phi VCX'!$AH$8:$AH$33,MATCH(E32,'Bieu phi VCX'!$A$8:$A$33,0),0)),0)</f>
        <v>0.0005</v>
      </c>
      <c r="AM32" s="22" t="n">
        <f aca="false">IF(Y32="Y",IF(P32-O32&gt;Parameters!$AC$2,1.5%*15/365,1.5%*(P32-O32)/365),0)</f>
        <v>0.000616438356164384</v>
      </c>
      <c r="AN32" s="24" t="n">
        <f aca="false">IF(Z32="Y",Parameters!$AD$2,0)</f>
        <v>0.003</v>
      </c>
      <c r="AO32" s="25" t="n">
        <f aca="false">IF(P32&lt;=AA32,VLOOKUP(DATEDIF(O32,P32,"m"),Parameters!$L$2:$M$6,2,1),(DATEDIF(O32,P32,"m")+1)/12)</f>
        <v>1</v>
      </c>
      <c r="AP32" s="26" t="n">
        <f aca="false">(AJ32*(SUM(AD32,AE32,AF32,AH32,AI32,AK32,AL32,AN32)*K32+AG32)+AM32*K32)*AO32</f>
        <v>12436643.8356164</v>
      </c>
      <c r="AQ32" s="27" t="s">
        <v>619</v>
      </c>
    </row>
    <row r="33" customFormat="false" ht="13.8" hidden="false" customHeight="false" outlineLevel="0" collapsed="false">
      <c r="A33" s="17"/>
      <c r="B33" s="17" t="s">
        <v>620</v>
      </c>
      <c r="C33" s="0" t="s">
        <v>509</v>
      </c>
      <c r="D33" s="17" t="s">
        <v>563</v>
      </c>
      <c r="E33" s="18" t="s">
        <v>564</v>
      </c>
      <c r="F33" s="19" t="n">
        <v>0</v>
      </c>
      <c r="G33" s="18" t="s">
        <v>614</v>
      </c>
      <c r="H33" s="18" t="s">
        <v>626</v>
      </c>
      <c r="I33" s="18" t="s">
        <v>616</v>
      </c>
      <c r="J33" s="19" t="n">
        <v>390000000</v>
      </c>
      <c r="K33" s="19" t="n">
        <v>100000000</v>
      </c>
      <c r="L33" s="0" t="n">
        <v>2018</v>
      </c>
      <c r="M33" s="20" t="n">
        <f aca="true">DATE(YEAR(NOW()), MONTH(NOW())-36, DAY(NOW()))</f>
        <v>43173</v>
      </c>
      <c r="N33" s="20" t="n">
        <f aca="true">DATE(YEAR(NOW()), MONTH(NOW()), DAY(NOW()))</f>
        <v>44269</v>
      </c>
      <c r="O33" s="20" t="n">
        <v>43831</v>
      </c>
      <c r="P33" s="20" t="n">
        <v>44196</v>
      </c>
      <c r="Q33" s="21" t="s">
        <v>617</v>
      </c>
      <c r="R33" s="21" t="s">
        <v>617</v>
      </c>
      <c r="S33" s="19" t="s">
        <v>618</v>
      </c>
      <c r="T33" s="21" t="s">
        <v>617</v>
      </c>
      <c r="U33" s="21" t="s">
        <v>617</v>
      </c>
      <c r="V33" s="21" t="s">
        <v>617</v>
      </c>
      <c r="W33" s="21" t="s">
        <v>617</v>
      </c>
      <c r="X33" s="21" t="s">
        <v>617</v>
      </c>
      <c r="Y33" s="21" t="s">
        <v>617</v>
      </c>
      <c r="Z33" s="21" t="s">
        <v>617</v>
      </c>
      <c r="AA33" s="20" t="n">
        <f aca="false">DATE(YEAR(O33)+1,MONTH(O33),DAY(O33))</f>
        <v>44197</v>
      </c>
      <c r="AB33" s="0" t="n">
        <f aca="false">IF(G33="Trong nước", DATEDIF(DATE(YEAR(M33),MONTH(M33),1),DATE(YEAR(N33),MONTH(N33),1),"m"), DATEDIF(DATE(L33,1,1),DATE(YEAR(N33),MONTH(N33),1),"m"))</f>
        <v>38</v>
      </c>
      <c r="AC33" s="0" t="str">
        <f aca="false">VLOOKUP(AB33,Parameters!$A$2:$B$6,2,1)</f>
        <v>36-72</v>
      </c>
      <c r="AD33" s="22" t="n">
        <f aca="false">IF(J33&lt;=Parameters!$Y$2,INDEX('Bieu phi VCX'!$D$8:$N$33,MATCH(E33,'Bieu phi VCX'!$A$8:$A$33,0),MATCH(AC33,'Bieu phi VCX'!$D$7:$I$7,)),INDEX('Bieu phi VCX'!$J$8:$O$33,MATCH(E33,'Bieu phi VCX'!$A$8:$A$33,0),MATCH(AC33,'Bieu phi VCX'!$J$7:$O$7,)))</f>
        <v>0.028</v>
      </c>
      <c r="AE33" s="22" t="n">
        <f aca="false">IF(Q33="Y",Parameters!$Z$2,0)</f>
        <v>0.0005</v>
      </c>
      <c r="AF33" s="22" t="n">
        <f aca="false">IF(R33="Y", INDEX('Bieu phi VCX'!$R$8:$W$33,MATCH(E33,'Bieu phi VCX'!$A$8:$A$33,0),MATCH(AC33,'Bieu phi VCX'!$R$7:$V$7,0)), 0)</f>
        <v>0.002</v>
      </c>
      <c r="AG33" s="19" t="n">
        <f aca="false">VLOOKUP(S33,Parameters!$F$2:$G$5,2,0)</f>
        <v>0</v>
      </c>
      <c r="AH33" s="22" t="n">
        <f aca="false">IF(T33="Y", INDEX('Bieu phi VCX'!$X$8:$AB$33,MATCH(E33,'Bieu phi VCX'!$A$8:$A$33,0),MATCH(AC33,'Bieu phi VCX'!$X$7:$AB$7,0)),0)</f>
        <v>0.002</v>
      </c>
      <c r="AI33" s="23" t="n">
        <f aca="false">IF(U33="Y",INDEX('Bieu phi VCX'!$AJ$8:$AL$33,MATCH(E33,'Bieu phi VCX'!$A$8:$A$33,0),MATCH(VLOOKUP(F33,Parameters!$I$2:$J$4,2),'Bieu phi VCX'!$AJ$7:$AL$7,0)), 0)</f>
        <v>0.05</v>
      </c>
      <c r="AJ33" s="0" t="n">
        <f aca="false">IF(V33="Y",Parameters!$AA$2,1)</f>
        <v>1.5</v>
      </c>
      <c r="AK33" s="22" t="n">
        <f aca="false">IF(W33="Y", INDEX('Bieu phi VCX'!$AE$8:$AE$33,MATCH(E33,'Bieu phi VCX'!$A$8:$A$33,0),0),0)</f>
        <v>0.0025</v>
      </c>
      <c r="AL33" s="22" t="n">
        <f aca="false">IF(X33="Y",IF(AB33&lt;120,IF(OR(E33='Bieu phi VCX'!$A$24,E33='Bieu phi VCX'!$A$25,E33='Bieu phi VCX'!$A$27),0.2%,IF(OR(AND(OR(H33="SEDAN",H33="HATCHBACK"),J33&gt;Parameters!$AB$2),AND(OR(H33="SEDAN",H33="HATCHBACK"),I33="GERMANY")),INDEX('Bieu phi VCX'!$AF$8:$AF$33,MATCH(E33,'Bieu phi VCX'!$A$8:$A$33,0),0),INDEX('Bieu phi VCX'!$AG$8:$AG$33,MATCH(E33,'Bieu phi VCX'!$A$8:$A$33,0),0))),INDEX('Bieu phi VCX'!$AH$8:$AH$33,MATCH(E33,'Bieu phi VCX'!$A$8:$A$33,0),0)),0)</f>
        <v>0.0005</v>
      </c>
      <c r="AM33" s="22" t="n">
        <f aca="false">IF(Y33="Y",IF(P33-O33&gt;Parameters!$AC$2,1.5%*15/365,1.5%*(P33-O33)/365),0)</f>
        <v>0.000616438356164384</v>
      </c>
      <c r="AN33" s="24" t="n">
        <f aca="false">IF(Z33="Y",Parameters!$AD$2,0)</f>
        <v>0.003</v>
      </c>
      <c r="AO33" s="25" t="n">
        <f aca="false">IF(P33&lt;=AA33,VLOOKUP(DATEDIF(O33,P33,"m"),Parameters!$L$2:$M$6,2,1),(DATEDIF(O33,P33,"m")+1)/12)</f>
        <v>1</v>
      </c>
      <c r="AP33" s="26" t="n">
        <f aca="false">(AJ33*(SUM(AD33,AE33,AF33,AH33,AI33,AK33,AL33,AN33)*K33+AG33)+AM33*K33)*AO33</f>
        <v>13336643.8356164</v>
      </c>
      <c r="AQ33" s="27" t="s">
        <v>619</v>
      </c>
    </row>
    <row r="34" customFormat="false" ht="13.8" hidden="false" customHeight="false" outlineLevel="0" collapsed="false">
      <c r="A34" s="17"/>
      <c r="B34" s="17" t="s">
        <v>621</v>
      </c>
      <c r="C34" s="0" t="s">
        <v>509</v>
      </c>
      <c r="D34" s="17" t="s">
        <v>563</v>
      </c>
      <c r="E34" s="18" t="s">
        <v>564</v>
      </c>
      <c r="F34" s="19" t="n">
        <v>0</v>
      </c>
      <c r="G34" s="18" t="s">
        <v>614</v>
      </c>
      <c r="H34" s="18" t="s">
        <v>626</v>
      </c>
      <c r="I34" s="18" t="s">
        <v>616</v>
      </c>
      <c r="J34" s="19" t="n">
        <v>390000000</v>
      </c>
      <c r="K34" s="19" t="n">
        <v>100000000</v>
      </c>
      <c r="L34" s="0" t="n">
        <v>2015</v>
      </c>
      <c r="M34" s="20" t="n">
        <f aca="true">DATE(YEAR(NOW()), MONTH(NOW())-72, DAY(NOW()))</f>
        <v>42077</v>
      </c>
      <c r="N34" s="20" t="n">
        <f aca="true">DATE(YEAR(NOW()), MONTH(NOW()), DAY(NOW()))</f>
        <v>44269</v>
      </c>
      <c r="O34" s="20" t="n">
        <v>43831</v>
      </c>
      <c r="P34" s="20" t="n">
        <v>44196</v>
      </c>
      <c r="Q34" s="21" t="s">
        <v>617</v>
      </c>
      <c r="R34" s="21" t="s">
        <v>617</v>
      </c>
      <c r="S34" s="19" t="s">
        <v>618</v>
      </c>
      <c r="T34" s="21" t="s">
        <v>617</v>
      </c>
      <c r="U34" s="21" t="s">
        <v>617</v>
      </c>
      <c r="V34" s="21" t="s">
        <v>617</v>
      </c>
      <c r="W34" s="21" t="s">
        <v>617</v>
      </c>
      <c r="X34" s="21" t="s">
        <v>617</v>
      </c>
      <c r="Y34" s="21" t="s">
        <v>617</v>
      </c>
      <c r="Z34" s="21" t="s">
        <v>617</v>
      </c>
      <c r="AA34" s="20" t="n">
        <f aca="false">DATE(YEAR(O34)+1,MONTH(O34),DAY(O34))</f>
        <v>44197</v>
      </c>
      <c r="AB34" s="0" t="n">
        <f aca="false">IF(G34="Trong nước", DATEDIF(DATE(YEAR(M34),MONTH(M34),1),DATE(YEAR(N34),MONTH(N34),1),"m"), DATEDIF(DATE(L34,1,1),DATE(YEAR(N34),MONTH(N34),1),"m"))</f>
        <v>74</v>
      </c>
      <c r="AC34" s="0" t="str">
        <f aca="false">VLOOKUP(AB34,Parameters!$A$2:$B$6,2,1)</f>
        <v>72-120</v>
      </c>
      <c r="AD34" s="22" t="n">
        <f aca="false">IF(J34&lt;=Parameters!$Y$2,INDEX('Bieu phi VCX'!$D$8:$N$33,MATCH(E34,'Bieu phi VCX'!$A$8:$A$33,0),MATCH(AC34,'Bieu phi VCX'!$D$7:$I$7,)),INDEX('Bieu phi VCX'!$J$8:$O$33,MATCH(E34,'Bieu phi VCX'!$A$8:$A$33,0),MATCH(AC34,'Bieu phi VCX'!$J$7:$O$7,)))</f>
        <v>0.0375</v>
      </c>
      <c r="AE34" s="22" t="n">
        <f aca="false">IF(Q34="Y",Parameters!$Z$2,0)</f>
        <v>0.0005</v>
      </c>
      <c r="AF34" s="22" t="n">
        <f aca="false">IF(R34="Y", INDEX('Bieu phi VCX'!$R$8:$W$33,MATCH(E34,'Bieu phi VCX'!$A$8:$A$33,0),MATCH(AC34,'Bieu phi VCX'!$R$7:$V$7,0)), 0)</f>
        <v>0.003</v>
      </c>
      <c r="AG34" s="19" t="n">
        <f aca="false">VLOOKUP(S34,Parameters!$F$2:$G$5,2,0)</f>
        <v>0</v>
      </c>
      <c r="AH34" s="22" t="n">
        <f aca="false">IF(T34="Y", INDEX('Bieu phi VCX'!$X$8:$AB$33,MATCH(E34,'Bieu phi VCX'!$A$8:$A$33,0),MATCH(AC34,'Bieu phi VCX'!$X$7:$AB$7,0)),0)</f>
        <v>0.003</v>
      </c>
      <c r="AI34" s="23" t="n">
        <f aca="false">IF(U34="Y",INDEX('Bieu phi VCX'!$AJ$8:$AL$33,MATCH(E34,'Bieu phi VCX'!$A$8:$A$33,0),MATCH(VLOOKUP(F34,Parameters!$I$2:$J$4,2),'Bieu phi VCX'!$AJ$7:$AL$7,0)), 0)</f>
        <v>0.05</v>
      </c>
      <c r="AJ34" s="0" t="n">
        <f aca="false">IF(V34="Y",Parameters!$AA$2,1)</f>
        <v>1.5</v>
      </c>
      <c r="AK34" s="22" t="n">
        <f aca="false">IF(W34="Y", INDEX('Bieu phi VCX'!$AE$8:$AE$33,MATCH(E34,'Bieu phi VCX'!$A$8:$A$33,0),0),0)</f>
        <v>0.0025</v>
      </c>
      <c r="AL34" s="22" t="n">
        <f aca="false">IF(X34="Y",IF(AB34&lt;120,IF(OR(E34='Bieu phi VCX'!$A$24,E34='Bieu phi VCX'!$A$25,E34='Bieu phi VCX'!$A$27),0.2%,IF(OR(AND(OR(H34="SEDAN",H34="HATCHBACK"),J34&gt;Parameters!$AB$2),AND(OR(H34="SEDAN",H34="HATCHBACK"),I34="GERMANY")),INDEX('Bieu phi VCX'!$AF$8:$AF$33,MATCH(E34,'Bieu phi VCX'!$A$8:$A$33,0),0),INDEX('Bieu phi VCX'!$AG$8:$AG$33,MATCH(E34,'Bieu phi VCX'!$A$8:$A$33,0),0))),INDEX('Bieu phi VCX'!$AH$8:$AH$33,MATCH(E34,'Bieu phi VCX'!$A$8:$A$33,0),0)),0)</f>
        <v>0.0005</v>
      </c>
      <c r="AM34" s="22" t="n">
        <f aca="false">IF(Y34="Y",IF(P34-O34&gt;Parameters!$AC$2,1.5%*15/365,1.5%*(P34-O34)/365),0)</f>
        <v>0.000616438356164384</v>
      </c>
      <c r="AN34" s="24" t="n">
        <f aca="false">IF(Z34="Y",Parameters!$AD$2,0)</f>
        <v>0.003</v>
      </c>
      <c r="AO34" s="25" t="n">
        <f aca="false">IF(P34&lt;=AA34,VLOOKUP(DATEDIF(O34,P34,"m"),Parameters!$L$2:$M$6,2,1),(DATEDIF(O34,P34,"m")+1)/12)</f>
        <v>1</v>
      </c>
      <c r="AP34" s="26" t="n">
        <f aca="false">(AJ34*(SUM(AD34,AE34,AF34,AH34,AI34,AK34,AL34,AN34)*K34+AG34)+AM34*K34)*AO34</f>
        <v>15061643.8356164</v>
      </c>
      <c r="AQ34" s="27" t="s">
        <v>619</v>
      </c>
    </row>
    <row r="35" customFormat="false" ht="13.8" hidden="false" customHeight="false" outlineLevel="0" collapsed="false">
      <c r="A35" s="17"/>
      <c r="B35" s="17" t="s">
        <v>622</v>
      </c>
      <c r="C35" s="0" t="s">
        <v>509</v>
      </c>
      <c r="D35" s="17" t="s">
        <v>563</v>
      </c>
      <c r="E35" s="18" t="s">
        <v>564</v>
      </c>
      <c r="F35" s="19" t="n">
        <v>0</v>
      </c>
      <c r="G35" s="18" t="s">
        <v>614</v>
      </c>
      <c r="H35" s="18" t="s">
        <v>626</v>
      </c>
      <c r="I35" s="18" t="s">
        <v>616</v>
      </c>
      <c r="J35" s="19" t="n">
        <v>390000000</v>
      </c>
      <c r="K35" s="19" t="n">
        <v>100000000</v>
      </c>
      <c r="L35" s="0" t="n">
        <v>2011</v>
      </c>
      <c r="M35" s="20" t="n">
        <f aca="true">DATE(YEAR(NOW()), MONTH(NOW())-120, DAY(NOW()))</f>
        <v>40616</v>
      </c>
      <c r="N35" s="20" t="n">
        <f aca="true">DATE(YEAR(NOW()), MONTH(NOW()), DAY(NOW()))</f>
        <v>44269</v>
      </c>
      <c r="O35" s="20" t="n">
        <v>43831</v>
      </c>
      <c r="P35" s="20" t="n">
        <v>44196</v>
      </c>
      <c r="Q35" s="21" t="s">
        <v>617</v>
      </c>
      <c r="R35" s="21" t="s">
        <v>617</v>
      </c>
      <c r="S35" s="19" t="s">
        <v>618</v>
      </c>
      <c r="T35" s="21" t="s">
        <v>617</v>
      </c>
      <c r="U35" s="21" t="s">
        <v>617</v>
      </c>
      <c r="V35" s="21" t="s">
        <v>617</v>
      </c>
      <c r="W35" s="21" t="s">
        <v>617</v>
      </c>
      <c r="X35" s="21" t="s">
        <v>617</v>
      </c>
      <c r="Y35" s="21" t="s">
        <v>617</v>
      </c>
      <c r="Z35" s="21" t="s">
        <v>617</v>
      </c>
      <c r="AA35" s="20" t="n">
        <f aca="false">DATE(YEAR(O35)+1,MONTH(O35),DAY(O35))</f>
        <v>44197</v>
      </c>
      <c r="AB35" s="0" t="n">
        <f aca="false">IF(G35="Trong nước", DATEDIF(DATE(YEAR(M35),MONTH(M35),1),DATE(YEAR(N35),MONTH(N35),1),"m"), DATEDIF(DATE(L35,1,1),DATE(YEAR(N35),MONTH(N35),1),"m"))</f>
        <v>122</v>
      </c>
      <c r="AC35" s="0" t="str">
        <f aca="false">VLOOKUP(AB35,Parameters!$A$2:$B$6,2,1)</f>
        <v>&gt;=120</v>
      </c>
      <c r="AD35" s="22" t="n">
        <f aca="false">IF(J35&lt;=Parameters!$Y$2,INDEX('Bieu phi VCX'!$D$8:$N$33,MATCH(E35,'Bieu phi VCX'!$A$8:$A$33,0),MATCH(AC35,'Bieu phi VCX'!$D$7:$I$7,)),INDEX('Bieu phi VCX'!$J$8:$O$33,MATCH(E35,'Bieu phi VCX'!$A$8:$A$33,0),MATCH(AC35,'Bieu phi VCX'!$J$7:$O$7,)))</f>
        <v>0.042</v>
      </c>
      <c r="AE35" s="22" t="n">
        <f aca="false">IF(Q35="Y",Parameters!$Z$2,0)</f>
        <v>0.0005</v>
      </c>
      <c r="AF35" s="22" t="n">
        <f aca="false">IF(R35="Y", INDEX('Bieu phi VCX'!$R$8:$W$33,MATCH(E35,'Bieu phi VCX'!$A$8:$A$33,0),MATCH(AC35,'Bieu phi VCX'!$R$7:$V$7,0)), 0)</f>
        <v>0.004</v>
      </c>
      <c r="AG35" s="19" t="n">
        <f aca="false">VLOOKUP(S35,Parameters!$F$2:$G$5,2,0)</f>
        <v>0</v>
      </c>
      <c r="AH35" s="22" t="n">
        <f aca="false">IF(T35="Y", INDEX('Bieu phi VCX'!$X$8:$AB$33,MATCH(E35,'Bieu phi VCX'!$A$8:$A$33,0),MATCH(AC35,'Bieu phi VCX'!$X$7:$AB$7,0)),0)</f>
        <v>0.004</v>
      </c>
      <c r="AI35" s="23" t="n">
        <f aca="false">IF(U35="Y",INDEX('Bieu phi VCX'!$AJ$8:$AL$33,MATCH(E35,'Bieu phi VCX'!$A$8:$A$33,0),MATCH(VLOOKUP(F35,Parameters!$I$2:$J$4,2),'Bieu phi VCX'!$AJ$7:$AL$7,0)), 0)</f>
        <v>0.05</v>
      </c>
      <c r="AJ35" s="0" t="n">
        <f aca="false">IF(V35="Y",Parameters!$AA$2,1)</f>
        <v>1.5</v>
      </c>
      <c r="AK35" s="22" t="n">
        <f aca="false">IF(W35="Y", INDEX('Bieu phi VCX'!$AE$8:$AE$33,MATCH(E35,'Bieu phi VCX'!$A$8:$A$33,0),0),0)</f>
        <v>0.0025</v>
      </c>
      <c r="AL35" s="22" t="n">
        <f aca="false">IF(X35="Y",IF(AB35&lt;120,IF(OR(E35='Bieu phi VCX'!$A$24,E35='Bieu phi VCX'!$A$25,E35='Bieu phi VCX'!$A$27),0.2%,IF(OR(AND(OR(H35="SEDAN",H35="HATCHBACK"),J35&gt;Parameters!$AB$2),AND(OR(H35="SEDAN",H35="HATCHBACK"),I35="GERMANY")),INDEX('Bieu phi VCX'!$AF$8:$AF$33,MATCH(E35,'Bieu phi VCX'!$A$8:$A$33,0),0),INDEX('Bieu phi VCX'!$AG$8:$AG$33,MATCH(E35,'Bieu phi VCX'!$A$8:$A$33,0),0))),INDEX('Bieu phi VCX'!$AH$8:$AH$33,MATCH(E35,'Bieu phi VCX'!$A$8:$A$33,0),0)),0)</f>
        <v>0.0015</v>
      </c>
      <c r="AM35" s="22" t="n">
        <f aca="false">IF(Y35="Y",IF(P35-O35&gt;Parameters!$AC$2,1.5%*15/365,1.5%*(P35-O35)/365),0)</f>
        <v>0.000616438356164384</v>
      </c>
      <c r="AN35" s="24" t="n">
        <f aca="false">IF(Z35="Y",Parameters!$AD$2,0)</f>
        <v>0.003</v>
      </c>
      <c r="AO35" s="25" t="n">
        <f aca="false">IF(P35&lt;=AA35,VLOOKUP(DATEDIF(O35,P35,"m"),Parameters!$L$2:$M$6,2,1),(DATEDIF(O35,P35,"m")+1)/12)</f>
        <v>1</v>
      </c>
      <c r="AP35" s="26" t="n">
        <f aca="false">(AJ35*(SUM(AD35,AE35,AF35,AH35,AI35,AK35,AL35,AN35)*K35+AG35)+AM35*K35)*AO35</f>
        <v>16186643.8356164</v>
      </c>
      <c r="AQ35" s="27" t="s">
        <v>619</v>
      </c>
    </row>
    <row r="36" customFormat="false" ht="13.8" hidden="false" customHeight="false" outlineLevel="0" collapsed="false">
      <c r="A36" s="17"/>
      <c r="B36" s="17" t="s">
        <v>623</v>
      </c>
      <c r="C36" s="0" t="s">
        <v>509</v>
      </c>
      <c r="D36" s="17" t="s">
        <v>563</v>
      </c>
      <c r="E36" s="18" t="s">
        <v>564</v>
      </c>
      <c r="F36" s="19" t="n">
        <v>0</v>
      </c>
      <c r="G36" s="18" t="s">
        <v>614</v>
      </c>
      <c r="H36" s="18" t="s">
        <v>626</v>
      </c>
      <c r="I36" s="18" t="s">
        <v>616</v>
      </c>
      <c r="J36" s="19" t="n">
        <v>390000000</v>
      </c>
      <c r="K36" s="19" t="n">
        <v>100000000</v>
      </c>
      <c r="L36" s="0" t="n">
        <v>2006</v>
      </c>
      <c r="M36" s="20" t="n">
        <f aca="true">DATE(YEAR(NOW()), MONTH(NOW())-180, DAY(NOW()))</f>
        <v>38790</v>
      </c>
      <c r="N36" s="20" t="n">
        <f aca="true">DATE(YEAR(NOW()), MONTH(NOW()), DAY(NOW()))</f>
        <v>44269</v>
      </c>
      <c r="O36" s="20" t="n">
        <v>43831</v>
      </c>
      <c r="P36" s="20" t="n">
        <v>44196</v>
      </c>
      <c r="Q36" s="21" t="s">
        <v>617</v>
      </c>
      <c r="R36" s="21" t="s">
        <v>617</v>
      </c>
      <c r="S36" s="19" t="n">
        <v>9000000</v>
      </c>
      <c r="T36" s="21" t="s">
        <v>617</v>
      </c>
      <c r="U36" s="21" t="s">
        <v>617</v>
      </c>
      <c r="V36" s="21" t="s">
        <v>617</v>
      </c>
      <c r="W36" s="21" t="s">
        <v>617</v>
      </c>
      <c r="X36" s="21" t="s">
        <v>617</v>
      </c>
      <c r="Y36" s="21" t="s">
        <v>617</v>
      </c>
      <c r="Z36" s="21" t="s">
        <v>617</v>
      </c>
      <c r="AA36" s="20" t="n">
        <f aca="false">DATE(YEAR(O36)+1,MONTH(O36),DAY(O36))</f>
        <v>44197</v>
      </c>
      <c r="AB36" s="0" t="n">
        <f aca="false">IF(G36="Trong nước", DATEDIF(DATE(YEAR(M36),MONTH(M36),1),DATE(YEAR(N36),MONTH(N36),1),"m"), DATEDIF(DATE(L36,1,1),DATE(YEAR(N36),MONTH(N36),1),"m"))</f>
        <v>182</v>
      </c>
      <c r="AC36" s="0" t="str">
        <f aca="false">VLOOKUP(AB36,Parameters!$A$2:$B$7,2,1)</f>
        <v>&gt;=180</v>
      </c>
      <c r="AD36" s="22" t="n">
        <f aca="false">IF(J36&lt;=Parameters!$Y$2,INDEX('Bieu phi VCX'!$D$8:$N$33,MATCH(E36,'Bieu phi VCX'!$A$8:$A$33,0),MATCH(AC36,'Bieu phi VCX'!$D$7:$I$7,)),INDEX('Bieu phi VCX'!$J$8:$O$33,MATCH(E36,'Bieu phi VCX'!$A$8:$A$33,0),MATCH(AC36,'Bieu phi VCX'!$J$7:$O$7,)))</f>
        <v>0.042</v>
      </c>
      <c r="AE36" s="22" t="n">
        <f aca="false">IF(Q36="Y",Parameters!$Z$2,0)</f>
        <v>0.0005</v>
      </c>
      <c r="AF36" s="22" t="n">
        <f aca="false">IF(R36="Y", INDEX('Bieu phi VCX'!$R$8:$W$33,MATCH(E36,'Bieu phi VCX'!$A$8:$A$33,0),MATCH(AC36,'Bieu phi VCX'!$R$7:$W$7,0)), 0)</f>
        <v>0.005</v>
      </c>
      <c r="AG36" s="19" t="n">
        <f aca="false">VLOOKUP(S36,Parameters!$F$2:$G$5,2,0)</f>
        <v>1400000</v>
      </c>
      <c r="AH36" s="22" t="n">
        <f aca="false">IF(T36="Y", INDEX('Bieu phi VCX'!$X$8:$AC$33,MATCH(E36,'Bieu phi VCX'!$A$8:$A$33,0),MATCH(AC36,'Bieu phi VCX'!$X$7:$AC$7,0)),0)</f>
        <v>0.004</v>
      </c>
      <c r="AI36" s="23" t="n">
        <f aca="false">IF(U36="Y",INDEX('Bieu phi VCX'!$AJ$8:$AL$33,MATCH(E36,'Bieu phi VCX'!$A$8:$A$33,0),MATCH(VLOOKUP(F36,Parameters!$I$2:$J$4,2),'Bieu phi VCX'!$AJ$7:$AL$7,0)), 0)</f>
        <v>0.05</v>
      </c>
      <c r="AJ36" s="0" t="n">
        <f aca="false">IF(V36="Y",Parameters!$AA$2,1)</f>
        <v>1.5</v>
      </c>
      <c r="AK36" s="22" t="n">
        <f aca="false">IF(W36="Y", INDEX('Bieu phi VCX'!$AE$8:$AE$33,MATCH(E36,'Bieu phi VCX'!$A$8:$A$33,0),0),0)</f>
        <v>0.0025</v>
      </c>
      <c r="AL36" s="22" t="n">
        <f aca="false">IF(X36="Y",IF(AB36&lt;120,IF(OR(E36='Bieu phi VCX'!$A$24,E36='Bieu phi VCX'!$A$25,E36='Bieu phi VCX'!$A$27),0.2%,IF(OR(AND(OR(H36="SEDAN",H36="HATCHBACK"),J36&gt;Parameters!$AB$2),AND(OR(H36="SEDAN",H36="HATCHBACK"),I36="GERMANY")),INDEX('Bieu phi VCX'!$AF$8:$AF$33,MATCH(E36,'Bieu phi VCX'!$A$8:$A$33,0),0),INDEX('Bieu phi VCX'!$AG$8:$AG$33,MATCH(E36,'Bieu phi VCX'!$A$8:$A$33,0),0))),INDEX('Bieu phi VCX'!$AH$8:$AH$33,MATCH(E36,'Bieu phi VCX'!$A$8:$A$33,0),0)),0)</f>
        <v>0.0015</v>
      </c>
      <c r="AM36" s="22" t="n">
        <f aca="false">IF(Y36="Y",IF(P36-O36&gt;Parameters!$AC$2,1.5%*15/365,1.5%*(P36-O36)/365),0)</f>
        <v>0.000616438356164384</v>
      </c>
      <c r="AN36" s="24" t="n">
        <f aca="false">IF(Z36="Y",Parameters!$AD$2,0)</f>
        <v>0.003</v>
      </c>
      <c r="AO36" s="25" t="n">
        <f aca="false">IF(P36&lt;=AA36,VLOOKUP(DATEDIF(O36,P36,"m"),Parameters!$L$2:$M$6,2,1),(DATEDIF(O36,P36,"m")+1)/12)</f>
        <v>1</v>
      </c>
      <c r="AP36" s="26" t="n">
        <f aca="false">(AJ36*(SUM(AD36,AE36,AF36,AH36,AI36,AK36,AL36,AN36)*K36+AG36)+AM36*K36)*AO36</f>
        <v>18436643.8356164</v>
      </c>
      <c r="AQ36" s="27" t="s">
        <v>619</v>
      </c>
    </row>
    <row r="37" customFormat="false" ht="13.8" hidden="false" customHeight="false" outlineLevel="0" collapsed="false">
      <c r="A37" s="17" t="s">
        <v>624</v>
      </c>
      <c r="B37" s="17" t="s">
        <v>613</v>
      </c>
      <c r="C37" s="0" t="s">
        <v>509</v>
      </c>
      <c r="D37" s="17" t="s">
        <v>563</v>
      </c>
      <c r="E37" s="18" t="s">
        <v>564</v>
      </c>
      <c r="F37" s="19" t="n">
        <v>0</v>
      </c>
      <c r="G37" s="18" t="s">
        <v>614</v>
      </c>
      <c r="H37" s="18" t="s">
        <v>626</v>
      </c>
      <c r="I37" s="18" t="s">
        <v>616</v>
      </c>
      <c r="J37" s="19" t="n">
        <v>400000000</v>
      </c>
      <c r="K37" s="19" t="n">
        <v>100000000</v>
      </c>
      <c r="L37" s="0" t="n">
        <v>2020</v>
      </c>
      <c r="M37" s="20" t="n">
        <f aca="true">DATE(YEAR(NOW()), MONTH(NOW())-12, DAY(NOW()))</f>
        <v>43904</v>
      </c>
      <c r="N37" s="20" t="n">
        <f aca="true">DATE(YEAR(NOW()), MONTH(NOW()), DAY(NOW()))</f>
        <v>44269</v>
      </c>
      <c r="O37" s="20" t="n">
        <v>43831</v>
      </c>
      <c r="P37" s="20" t="n">
        <v>44196</v>
      </c>
      <c r="Q37" s="21" t="s">
        <v>617</v>
      </c>
      <c r="R37" s="21" t="s">
        <v>617</v>
      </c>
      <c r="S37" s="19" t="n">
        <v>9000000</v>
      </c>
      <c r="T37" s="21" t="s">
        <v>617</v>
      </c>
      <c r="U37" s="21" t="s">
        <v>617</v>
      </c>
      <c r="V37" s="21" t="s">
        <v>617</v>
      </c>
      <c r="W37" s="21" t="s">
        <v>617</v>
      </c>
      <c r="X37" s="21" t="s">
        <v>617</v>
      </c>
      <c r="Y37" s="21" t="s">
        <v>617</v>
      </c>
      <c r="Z37" s="21" t="s">
        <v>617</v>
      </c>
      <c r="AA37" s="20" t="n">
        <f aca="false">DATE(YEAR(O37)+1,MONTH(O37),DAY(O37))</f>
        <v>44197</v>
      </c>
      <c r="AB37" s="0" t="n">
        <f aca="false">IF(G37="Trong nước", DATEDIF(DATE(YEAR(M37),MONTH(M37),1),DATE(YEAR(N37),MONTH(N37),1),"m"), DATEDIF(DATE(L37,1,1),DATE(YEAR(N37),MONTH(N37),1),"m"))</f>
        <v>14</v>
      </c>
      <c r="AC37" s="0" t="str">
        <f aca="false">VLOOKUP(AB37,Parameters!$A$2:$B$6,2,1)</f>
        <v>&lt;36</v>
      </c>
      <c r="AD37" s="22" t="n">
        <f aca="false">IF(J37&lt;=Parameters!$Y$2,INDEX('Bieu phi VCX'!$D$8:$N$33,MATCH(E37,'Bieu phi VCX'!$A$8:$A$33,0),MATCH(AC37,'Bieu phi VCX'!$D$7:$I$7,)),INDEX('Bieu phi VCX'!$J$8:$O$33,MATCH(E37,'Bieu phi VCX'!$A$8:$A$33,0),MATCH(AC37,'Bieu phi VCX'!$J$7:$O$7,)))</f>
        <v>0.025</v>
      </c>
      <c r="AE37" s="22" t="n">
        <f aca="false">IF(Q37="Y",Parameters!$Z$2,0)</f>
        <v>0.0005</v>
      </c>
      <c r="AF37" s="22" t="n">
        <f aca="false">IF(R37="Y", INDEX('Bieu phi VCX'!$R$8:$W$33,MATCH(E37,'Bieu phi VCX'!$A$8:$A$33,0),MATCH(AC37,'Bieu phi VCX'!$R$7:$V$7,0)), 0)</f>
        <v>0</v>
      </c>
      <c r="AG37" s="19" t="n">
        <f aca="false">VLOOKUP(S37,Parameters!$F$2:$G$5,2,0)</f>
        <v>1400000</v>
      </c>
      <c r="AH37" s="22" t="n">
        <f aca="false">IF(T37="Y", INDEX('Bieu phi VCX'!$X$8:$AB$33,MATCH(E37,'Bieu phi VCX'!$A$8:$A$33,0),MATCH(AC37,'Bieu phi VCX'!$X$7:$AB$7,0)),0)</f>
        <v>0.001</v>
      </c>
      <c r="AI37" s="23" t="n">
        <f aca="false">IF(U37="Y",INDEX('Bieu phi VCX'!$AJ$8:$AL$33,MATCH(E37,'Bieu phi VCX'!$A$8:$A$33,0),MATCH(VLOOKUP(F37,Parameters!$I$2:$J$4,2),'Bieu phi VCX'!$AJ$7:$AL$7,0)), 0)</f>
        <v>0.05</v>
      </c>
      <c r="AJ37" s="0" t="n">
        <f aca="false">IF(V37="Y",Parameters!$AA$2,1)</f>
        <v>1.5</v>
      </c>
      <c r="AK37" s="22" t="n">
        <f aca="false">IF(W37="Y", INDEX('Bieu phi VCX'!$AE$8:$AE$33,MATCH(E37,'Bieu phi VCX'!$A$8:$A$33,0),0),0)</f>
        <v>0.0025</v>
      </c>
      <c r="AL37" s="22" t="n">
        <f aca="false">IF(X37="Y",IF(AB37&lt;120,IF(OR(E37='Bieu phi VCX'!$A$24,E37='Bieu phi VCX'!$A$25,E37='Bieu phi VCX'!$A$27),0.2%,IF(OR(AND(OR(H37="SEDAN",H37="HATCHBACK"),J37&gt;Parameters!$AB$2),AND(OR(H37="SEDAN",H37="HATCHBACK"),I37="GERMANY")),INDEX('Bieu phi VCX'!$AF$8:$AF$33,MATCH(E37,'Bieu phi VCX'!$A$8:$A$33,0),0),INDEX('Bieu phi VCX'!$AG$8:$AG$33,MATCH(E37,'Bieu phi VCX'!$A$8:$A$33,0),0))),INDEX('Bieu phi VCX'!$AH$8:$AH$33,MATCH(E37,'Bieu phi VCX'!$A$8:$A$33,0),0)),0)</f>
        <v>0.0005</v>
      </c>
      <c r="AM37" s="22" t="n">
        <f aca="false">IF(Y37="Y",IF(P37-O37&gt;Parameters!$AC$2,1.5%*15/365,1.5%*(P37-O37)/365),0)</f>
        <v>0.000616438356164384</v>
      </c>
      <c r="AN37" s="24" t="n">
        <f aca="false">IF(Z37="Y",Parameters!$AD$2,0)</f>
        <v>0.003</v>
      </c>
      <c r="AO37" s="25" t="n">
        <f aca="false">IF(P37&lt;=AA37,VLOOKUP(DATEDIF(O37,P37,"m"),Parameters!$L$2:$M$6,2,1),(DATEDIF(O37,P37,"m")+1)/12)</f>
        <v>1</v>
      </c>
      <c r="AP37" s="26" t="n">
        <f aca="false">(AJ37*(SUM(AD37,AE37,AF37,AH37,AI37,AK37,AL37,AN37)*K37+AG37)+AM37*K37)*AO37</f>
        <v>14536643.8356164</v>
      </c>
      <c r="AQ37" s="27" t="s">
        <v>619</v>
      </c>
    </row>
    <row r="38" customFormat="false" ht="13.8" hidden="false" customHeight="false" outlineLevel="0" collapsed="false">
      <c r="A38" s="17"/>
      <c r="B38" s="17" t="s">
        <v>620</v>
      </c>
      <c r="C38" s="0" t="s">
        <v>509</v>
      </c>
      <c r="D38" s="17" t="s">
        <v>563</v>
      </c>
      <c r="E38" s="18" t="s">
        <v>564</v>
      </c>
      <c r="F38" s="19" t="n">
        <v>0</v>
      </c>
      <c r="G38" s="18" t="s">
        <v>614</v>
      </c>
      <c r="H38" s="18" t="s">
        <v>626</v>
      </c>
      <c r="I38" s="18" t="s">
        <v>616</v>
      </c>
      <c r="J38" s="19" t="n">
        <v>400000000</v>
      </c>
      <c r="K38" s="19" t="n">
        <v>100000000</v>
      </c>
      <c r="L38" s="0" t="n">
        <v>2018</v>
      </c>
      <c r="M38" s="20" t="n">
        <f aca="true">DATE(YEAR(NOW()), MONTH(NOW())-36, DAY(NOW()))</f>
        <v>43173</v>
      </c>
      <c r="N38" s="20" t="n">
        <f aca="true">DATE(YEAR(NOW()), MONTH(NOW()), DAY(NOW()))</f>
        <v>44269</v>
      </c>
      <c r="O38" s="20" t="n">
        <v>43831</v>
      </c>
      <c r="P38" s="20" t="n">
        <v>44196</v>
      </c>
      <c r="Q38" s="21" t="s">
        <v>617</v>
      </c>
      <c r="R38" s="21" t="s">
        <v>617</v>
      </c>
      <c r="S38" s="19" t="n">
        <v>15000000</v>
      </c>
      <c r="T38" s="21" t="s">
        <v>617</v>
      </c>
      <c r="U38" s="21" t="s">
        <v>617</v>
      </c>
      <c r="V38" s="21" t="s">
        <v>617</v>
      </c>
      <c r="W38" s="21" t="s">
        <v>617</v>
      </c>
      <c r="X38" s="21" t="s">
        <v>617</v>
      </c>
      <c r="Y38" s="21" t="s">
        <v>617</v>
      </c>
      <c r="Z38" s="21" t="s">
        <v>617</v>
      </c>
      <c r="AA38" s="20" t="n">
        <f aca="false">DATE(YEAR(O38)+1,MONTH(O38),DAY(O38))</f>
        <v>44197</v>
      </c>
      <c r="AB38" s="0" t="n">
        <f aca="false">IF(G38="Trong nước", DATEDIF(DATE(YEAR(M38),MONTH(M38),1),DATE(YEAR(N38),MONTH(N38),1),"m"), DATEDIF(DATE(L38,1,1),DATE(YEAR(N38),MONTH(N38),1),"m"))</f>
        <v>38</v>
      </c>
      <c r="AC38" s="0" t="str">
        <f aca="false">VLOOKUP(AB38,Parameters!$A$2:$B$6,2,1)</f>
        <v>36-72</v>
      </c>
      <c r="AD38" s="22" t="n">
        <f aca="false">IF(J38&lt;=Parameters!$Y$2,INDEX('Bieu phi VCX'!$D$8:$N$33,MATCH(E38,'Bieu phi VCX'!$A$8:$A$33,0),MATCH(AC38,'Bieu phi VCX'!$D$7:$I$7,)),INDEX('Bieu phi VCX'!$J$8:$O$33,MATCH(E38,'Bieu phi VCX'!$A$8:$A$33,0),MATCH(AC38,'Bieu phi VCX'!$J$7:$O$7,)))</f>
        <v>0.028</v>
      </c>
      <c r="AE38" s="22" t="n">
        <f aca="false">IF(Q38="Y",Parameters!$Z$2,0)</f>
        <v>0.0005</v>
      </c>
      <c r="AF38" s="22" t="n">
        <f aca="false">IF(R38="Y", INDEX('Bieu phi VCX'!$R$8:$W$33,MATCH(E38,'Bieu phi VCX'!$A$8:$A$33,0),MATCH(AC38,'Bieu phi VCX'!$R$7:$V$7,0)), 0)</f>
        <v>0.002</v>
      </c>
      <c r="AG38" s="19" t="n">
        <f aca="false">VLOOKUP(S38,Parameters!$F$2:$G$5,2,0)</f>
        <v>2000000</v>
      </c>
      <c r="AH38" s="22" t="n">
        <f aca="false">IF(T38="Y", INDEX('Bieu phi VCX'!$X$8:$AB$33,MATCH(E38,'Bieu phi VCX'!$A$8:$A$33,0),MATCH(AC38,'Bieu phi VCX'!$X$7:$AB$7,0)),0)</f>
        <v>0.002</v>
      </c>
      <c r="AI38" s="23" t="n">
        <f aca="false">IF(U38="Y",INDEX('Bieu phi VCX'!$AJ$8:$AL$33,MATCH(E38,'Bieu phi VCX'!$A$8:$A$33,0),MATCH(VLOOKUP(F38,Parameters!$I$2:$J$4,2),'Bieu phi VCX'!$AJ$7:$AL$7,0)), 0)</f>
        <v>0.05</v>
      </c>
      <c r="AJ38" s="0" t="n">
        <f aca="false">IF(V38="Y",Parameters!$AA$2,1)</f>
        <v>1.5</v>
      </c>
      <c r="AK38" s="22" t="n">
        <f aca="false">IF(W38="Y", INDEX('Bieu phi VCX'!$AE$8:$AE$33,MATCH(E38,'Bieu phi VCX'!$A$8:$A$33,0),0),0)</f>
        <v>0.0025</v>
      </c>
      <c r="AL38" s="22" t="n">
        <f aca="false">IF(X38="Y",IF(AB38&lt;120,IF(OR(E38='Bieu phi VCX'!$A$24,E38='Bieu phi VCX'!$A$25,E38='Bieu phi VCX'!$A$27),0.2%,IF(OR(AND(OR(H38="SEDAN",H38="HATCHBACK"),J38&gt;Parameters!$AB$2),AND(OR(H38="SEDAN",H38="HATCHBACK"),I38="GERMANY")),INDEX('Bieu phi VCX'!$AF$8:$AF$33,MATCH(E38,'Bieu phi VCX'!$A$8:$A$33,0),0),INDEX('Bieu phi VCX'!$AG$8:$AG$33,MATCH(E38,'Bieu phi VCX'!$A$8:$A$33,0),0))),INDEX('Bieu phi VCX'!$AH$8:$AH$33,MATCH(E38,'Bieu phi VCX'!$A$8:$A$33,0),0)),0)</f>
        <v>0.0005</v>
      </c>
      <c r="AM38" s="22" t="n">
        <f aca="false">IF(Y38="Y",IF(P38-O38&gt;Parameters!$AC$2,1.5%*15/365,1.5%*(P38-O38)/365),0)</f>
        <v>0.000616438356164384</v>
      </c>
      <c r="AN38" s="24" t="n">
        <f aca="false">IF(Z38="Y",Parameters!$AD$2,0)</f>
        <v>0.003</v>
      </c>
      <c r="AO38" s="25" t="n">
        <f aca="false">IF(P38&lt;=AA38,VLOOKUP(DATEDIF(O38,P38,"m"),Parameters!$L$2:$M$6,2,1),(DATEDIF(O38,P38,"m")+1)/12)</f>
        <v>1</v>
      </c>
      <c r="AP38" s="26" t="n">
        <f aca="false">(AJ38*(SUM(AD38,AE38,AF38,AH38,AI38,AK38,AL38,AN38)*K38+AG38)+AM38*K38)*AO38</f>
        <v>16336643.8356164</v>
      </c>
      <c r="AQ38" s="27" t="s">
        <v>619</v>
      </c>
    </row>
    <row r="39" customFormat="false" ht="13.8" hidden="false" customHeight="false" outlineLevel="0" collapsed="false">
      <c r="A39" s="17"/>
      <c r="B39" s="17" t="s">
        <v>621</v>
      </c>
      <c r="C39" s="0" t="s">
        <v>509</v>
      </c>
      <c r="D39" s="17" t="s">
        <v>563</v>
      </c>
      <c r="E39" s="18" t="s">
        <v>564</v>
      </c>
      <c r="F39" s="19" t="n">
        <v>0</v>
      </c>
      <c r="G39" s="18" t="s">
        <v>614</v>
      </c>
      <c r="H39" s="18" t="s">
        <v>626</v>
      </c>
      <c r="I39" s="18" t="s">
        <v>616</v>
      </c>
      <c r="J39" s="19" t="n">
        <v>400000000</v>
      </c>
      <c r="K39" s="19" t="n">
        <v>100000000</v>
      </c>
      <c r="L39" s="0" t="n">
        <v>2015</v>
      </c>
      <c r="M39" s="20" t="n">
        <f aca="true">DATE(YEAR(NOW()), MONTH(NOW())-72, DAY(NOW()))</f>
        <v>42077</v>
      </c>
      <c r="N39" s="20" t="n">
        <f aca="true">DATE(YEAR(NOW()), MONTH(NOW()), DAY(NOW()))</f>
        <v>44269</v>
      </c>
      <c r="O39" s="20" t="n">
        <v>43831</v>
      </c>
      <c r="P39" s="20" t="n">
        <v>44196</v>
      </c>
      <c r="Q39" s="21" t="s">
        <v>617</v>
      </c>
      <c r="R39" s="21" t="s">
        <v>617</v>
      </c>
      <c r="S39" s="19" t="n">
        <v>21000000</v>
      </c>
      <c r="T39" s="21" t="s">
        <v>617</v>
      </c>
      <c r="U39" s="21" t="s">
        <v>617</v>
      </c>
      <c r="V39" s="21" t="s">
        <v>617</v>
      </c>
      <c r="W39" s="21" t="s">
        <v>617</v>
      </c>
      <c r="X39" s="21" t="s">
        <v>617</v>
      </c>
      <c r="Y39" s="21" t="s">
        <v>617</v>
      </c>
      <c r="Z39" s="21" t="s">
        <v>617</v>
      </c>
      <c r="AA39" s="20" t="n">
        <f aca="false">DATE(YEAR(O39)+1,MONTH(O39),DAY(O39))</f>
        <v>44197</v>
      </c>
      <c r="AB39" s="0" t="n">
        <f aca="false">IF(G39="Trong nước", DATEDIF(DATE(YEAR(M39),MONTH(M39),1),DATE(YEAR(N39),MONTH(N39),1),"m"), DATEDIF(DATE(L39,1,1),DATE(YEAR(N39),MONTH(N39),1),"m"))</f>
        <v>74</v>
      </c>
      <c r="AC39" s="0" t="str">
        <f aca="false">VLOOKUP(AB39,Parameters!$A$2:$B$6,2,1)</f>
        <v>72-120</v>
      </c>
      <c r="AD39" s="22" t="n">
        <f aca="false">IF(J39&lt;=Parameters!$Y$2,INDEX('Bieu phi VCX'!$D$8:$N$33,MATCH(E39,'Bieu phi VCX'!$A$8:$A$33,0),MATCH(AC39,'Bieu phi VCX'!$D$7:$I$7,)),INDEX('Bieu phi VCX'!$J$8:$O$33,MATCH(E39,'Bieu phi VCX'!$A$8:$A$33,0),MATCH(AC39,'Bieu phi VCX'!$J$7:$O$7,)))</f>
        <v>0.0375</v>
      </c>
      <c r="AE39" s="22" t="n">
        <f aca="false">IF(Q39="Y",Parameters!$Z$2,0)</f>
        <v>0.0005</v>
      </c>
      <c r="AF39" s="22" t="n">
        <f aca="false">IF(R39="Y", INDEX('Bieu phi VCX'!$R$8:$W$33,MATCH(E39,'Bieu phi VCX'!$A$8:$A$33,0),MATCH(AC39,'Bieu phi VCX'!$R$7:$V$7,0)), 0)</f>
        <v>0.003</v>
      </c>
      <c r="AG39" s="19" t="n">
        <f aca="false">VLOOKUP(S39,Parameters!$F$2:$G$5,2,0)</f>
        <v>3400000</v>
      </c>
      <c r="AH39" s="22" t="n">
        <f aca="false">IF(T39="Y", INDEX('Bieu phi VCX'!$X$8:$AB$33,MATCH(E39,'Bieu phi VCX'!$A$8:$A$33,0),MATCH(AC39,'Bieu phi VCX'!$X$7:$AB$7,0)),0)</f>
        <v>0.003</v>
      </c>
      <c r="AI39" s="23" t="n">
        <f aca="false">IF(U39="Y",INDEX('Bieu phi VCX'!$AJ$8:$AL$33,MATCH(E39,'Bieu phi VCX'!$A$8:$A$33,0),MATCH(VLOOKUP(F39,Parameters!$I$2:$J$4,2),'Bieu phi VCX'!$AJ$7:$AL$7,0)), 0)</f>
        <v>0.05</v>
      </c>
      <c r="AJ39" s="0" t="n">
        <f aca="false">IF(V39="Y",Parameters!$AA$2,1)</f>
        <v>1.5</v>
      </c>
      <c r="AK39" s="22" t="n">
        <f aca="false">IF(W39="Y", INDEX('Bieu phi VCX'!$AE$8:$AE$33,MATCH(E39,'Bieu phi VCX'!$A$8:$A$33,0),0),0)</f>
        <v>0.0025</v>
      </c>
      <c r="AL39" s="22" t="n">
        <f aca="false">IF(X39="Y",IF(AB39&lt;120,IF(OR(E39='Bieu phi VCX'!$A$24,E39='Bieu phi VCX'!$A$25,E39='Bieu phi VCX'!$A$27),0.2%,IF(OR(AND(OR(H39="SEDAN",H39="HATCHBACK"),J39&gt;Parameters!$AB$2),AND(OR(H39="SEDAN",H39="HATCHBACK"),I39="GERMANY")),INDEX('Bieu phi VCX'!$AF$8:$AF$33,MATCH(E39,'Bieu phi VCX'!$A$8:$A$33,0),0),INDEX('Bieu phi VCX'!$AG$8:$AG$33,MATCH(E39,'Bieu phi VCX'!$A$8:$A$33,0),0))),INDEX('Bieu phi VCX'!$AH$8:$AH$33,MATCH(E39,'Bieu phi VCX'!$A$8:$A$33,0),0)),0)</f>
        <v>0.0005</v>
      </c>
      <c r="AM39" s="22" t="n">
        <f aca="false">IF(Y39="Y",IF(P39-O39&gt;Parameters!$AC$2,1.5%*15/365,1.5%*(P39-O39)/365),0)</f>
        <v>0.000616438356164384</v>
      </c>
      <c r="AN39" s="24" t="n">
        <f aca="false">IF(Z39="Y",Parameters!$AD$2,0)</f>
        <v>0.003</v>
      </c>
      <c r="AO39" s="25" t="n">
        <f aca="false">IF(P39&lt;=AA39,VLOOKUP(DATEDIF(O39,P39,"m"),Parameters!$L$2:$M$6,2,1),(DATEDIF(O39,P39,"m")+1)/12)</f>
        <v>1</v>
      </c>
      <c r="AP39" s="26" t="n">
        <f aca="false">(AJ39*(SUM(AD39,AE39,AF39,AH39,AI39,AK39,AL39,AN39)*K39+AG39)+AM39*K39)*AO39</f>
        <v>20161643.8356164</v>
      </c>
      <c r="AQ39" s="27" t="s">
        <v>619</v>
      </c>
    </row>
    <row r="40" customFormat="false" ht="13.8" hidden="false" customHeight="false" outlineLevel="0" collapsed="false">
      <c r="A40" s="17"/>
      <c r="B40" s="17" t="s">
        <v>622</v>
      </c>
      <c r="C40" s="0" t="s">
        <v>509</v>
      </c>
      <c r="D40" s="17" t="s">
        <v>563</v>
      </c>
      <c r="E40" s="18" t="s">
        <v>564</v>
      </c>
      <c r="F40" s="19" t="n">
        <v>0</v>
      </c>
      <c r="G40" s="18" t="s">
        <v>614</v>
      </c>
      <c r="H40" s="18" t="s">
        <v>626</v>
      </c>
      <c r="I40" s="18" t="s">
        <v>616</v>
      </c>
      <c r="J40" s="19" t="n">
        <v>400000000</v>
      </c>
      <c r="K40" s="19" t="n">
        <v>100000000</v>
      </c>
      <c r="L40" s="0" t="n">
        <v>2011</v>
      </c>
      <c r="M40" s="20" t="n">
        <f aca="true">DATE(YEAR(NOW()), MONTH(NOW())-120, DAY(NOW()))</f>
        <v>40616</v>
      </c>
      <c r="N40" s="20" t="n">
        <f aca="true">DATE(YEAR(NOW()), MONTH(NOW()), DAY(NOW()))</f>
        <v>44269</v>
      </c>
      <c r="O40" s="20" t="n">
        <v>43831</v>
      </c>
      <c r="P40" s="20" t="n">
        <v>44196</v>
      </c>
      <c r="Q40" s="21" t="s">
        <v>617</v>
      </c>
      <c r="R40" s="21" t="s">
        <v>617</v>
      </c>
      <c r="S40" s="19" t="n">
        <v>9000000</v>
      </c>
      <c r="T40" s="21" t="s">
        <v>617</v>
      </c>
      <c r="U40" s="21" t="s">
        <v>617</v>
      </c>
      <c r="V40" s="21" t="s">
        <v>617</v>
      </c>
      <c r="W40" s="21" t="s">
        <v>617</v>
      </c>
      <c r="X40" s="21" t="s">
        <v>617</v>
      </c>
      <c r="Y40" s="21" t="s">
        <v>617</v>
      </c>
      <c r="Z40" s="21" t="s">
        <v>617</v>
      </c>
      <c r="AA40" s="20" t="n">
        <f aca="false">DATE(YEAR(O40)+1,MONTH(O40),DAY(O40))</f>
        <v>44197</v>
      </c>
      <c r="AB40" s="0" t="n">
        <f aca="false">IF(G40="Trong nước", DATEDIF(DATE(YEAR(M40),MONTH(M40),1),DATE(YEAR(N40),MONTH(N40),1),"m"), DATEDIF(DATE(L40,1,1),DATE(YEAR(N40),MONTH(N40),1),"m"))</f>
        <v>122</v>
      </c>
      <c r="AC40" s="0" t="str">
        <f aca="false">VLOOKUP(AB40,Parameters!$A$2:$B$6,2,1)</f>
        <v>&gt;=120</v>
      </c>
      <c r="AD40" s="22" t="n">
        <f aca="false">IF(J40&lt;=Parameters!$Y$2,INDEX('Bieu phi VCX'!$D$8:$N$33,MATCH(E40,'Bieu phi VCX'!$A$8:$A$33,0),MATCH(AC40,'Bieu phi VCX'!$D$7:$I$7,)),INDEX('Bieu phi VCX'!$J$8:$O$33,MATCH(E40,'Bieu phi VCX'!$A$8:$A$33,0),MATCH(AC40,'Bieu phi VCX'!$J$7:$O$7,)))</f>
        <v>0.042</v>
      </c>
      <c r="AE40" s="22" t="n">
        <f aca="false">IF(Q40="Y",Parameters!$Z$2,0)</f>
        <v>0.0005</v>
      </c>
      <c r="AF40" s="22" t="n">
        <f aca="false">IF(R40="Y", INDEX('Bieu phi VCX'!$R$8:$W$33,MATCH(E40,'Bieu phi VCX'!$A$8:$A$33,0),MATCH(AC40,'Bieu phi VCX'!$R$7:$V$7,0)), 0)</f>
        <v>0.004</v>
      </c>
      <c r="AG40" s="19" t="n">
        <f aca="false">VLOOKUP(S40,Parameters!$F$2:$G$5,2,0)</f>
        <v>1400000</v>
      </c>
      <c r="AH40" s="22" t="n">
        <f aca="false">IF(T40="Y", INDEX('Bieu phi VCX'!$X$8:$AB$33,MATCH(E40,'Bieu phi VCX'!$A$8:$A$33,0),MATCH(AC40,'Bieu phi VCX'!$X$7:$AB$7,0)),0)</f>
        <v>0.004</v>
      </c>
      <c r="AI40" s="23" t="n">
        <f aca="false">IF(U40="Y",INDEX('Bieu phi VCX'!$AJ$8:$AL$33,MATCH(E40,'Bieu phi VCX'!$A$8:$A$33,0),MATCH(VLOOKUP(F40,Parameters!$I$2:$J$4,2),'Bieu phi VCX'!$AJ$7:$AL$7,0)), 0)</f>
        <v>0.05</v>
      </c>
      <c r="AJ40" s="0" t="n">
        <f aca="false">IF(V40="Y",Parameters!$AA$2,1)</f>
        <v>1.5</v>
      </c>
      <c r="AK40" s="22" t="n">
        <f aca="false">IF(W40="Y", INDEX('Bieu phi VCX'!$AE$8:$AE$33,MATCH(E40,'Bieu phi VCX'!$A$8:$A$33,0),0),0)</f>
        <v>0.0025</v>
      </c>
      <c r="AL40" s="22" t="n">
        <f aca="false">IF(X40="Y",IF(AB40&lt;120,IF(OR(E40='Bieu phi VCX'!$A$24,E40='Bieu phi VCX'!$A$25,E40='Bieu phi VCX'!$A$27),0.2%,IF(OR(AND(OR(H40="SEDAN",H40="HATCHBACK"),J40&gt;Parameters!$AB$2),AND(OR(H40="SEDAN",H40="HATCHBACK"),I40="GERMANY")),INDEX('Bieu phi VCX'!$AF$8:$AF$33,MATCH(E40,'Bieu phi VCX'!$A$8:$A$33,0),0),INDEX('Bieu phi VCX'!$AG$8:$AG$33,MATCH(E40,'Bieu phi VCX'!$A$8:$A$33,0),0))),INDEX('Bieu phi VCX'!$AH$8:$AH$33,MATCH(E40,'Bieu phi VCX'!$A$8:$A$33,0),0)),0)</f>
        <v>0.0015</v>
      </c>
      <c r="AM40" s="22" t="n">
        <f aca="false">IF(Y40="Y",IF(P40-O40&gt;Parameters!$AC$2,1.5%*15/365,1.5%*(P40-O40)/365),0)</f>
        <v>0.000616438356164384</v>
      </c>
      <c r="AN40" s="24" t="n">
        <f aca="false">IF(Z40="Y",Parameters!$AD$2,0)</f>
        <v>0.003</v>
      </c>
      <c r="AO40" s="25" t="n">
        <f aca="false">IF(P40&lt;=AA40,VLOOKUP(DATEDIF(O40,P40,"m"),Parameters!$L$2:$M$6,2,1),(DATEDIF(O40,P40,"m")+1)/12)</f>
        <v>1</v>
      </c>
      <c r="AP40" s="26" t="n">
        <f aca="false">(AJ40*(SUM(AD40,AE40,AF40,AH40,AI40,AK40,AL40,AN40)*K40+AG40)+AM40*K40)*AO40</f>
        <v>18286643.8356164</v>
      </c>
      <c r="AQ40" s="27" t="s">
        <v>619</v>
      </c>
    </row>
    <row r="41" customFormat="false" ht="13.8" hidden="false" customHeight="false" outlineLevel="0" collapsed="false">
      <c r="A41" s="17"/>
      <c r="B41" s="17" t="s">
        <v>623</v>
      </c>
      <c r="C41" s="0" t="s">
        <v>509</v>
      </c>
      <c r="D41" s="17" t="s">
        <v>563</v>
      </c>
      <c r="E41" s="18" t="s">
        <v>564</v>
      </c>
      <c r="F41" s="19" t="n">
        <v>0</v>
      </c>
      <c r="G41" s="18" t="s">
        <v>614</v>
      </c>
      <c r="H41" s="18" t="s">
        <v>626</v>
      </c>
      <c r="I41" s="18" t="s">
        <v>616</v>
      </c>
      <c r="J41" s="19" t="n">
        <v>400000000</v>
      </c>
      <c r="K41" s="19" t="n">
        <v>100000000</v>
      </c>
      <c r="L41" s="0" t="n">
        <v>2006</v>
      </c>
      <c r="M41" s="20" t="n">
        <f aca="true">DATE(YEAR(NOW()), MONTH(NOW())-180, DAY(NOW()))</f>
        <v>38790</v>
      </c>
      <c r="N41" s="20" t="n">
        <f aca="true">DATE(YEAR(NOW()), MONTH(NOW()), DAY(NOW()))</f>
        <v>44269</v>
      </c>
      <c r="O41" s="20" t="n">
        <v>43831</v>
      </c>
      <c r="P41" s="20" t="n">
        <v>44196</v>
      </c>
      <c r="Q41" s="21" t="s">
        <v>617</v>
      </c>
      <c r="R41" s="21" t="s">
        <v>617</v>
      </c>
      <c r="S41" s="19" t="n">
        <v>9000000</v>
      </c>
      <c r="T41" s="21" t="s">
        <v>617</v>
      </c>
      <c r="U41" s="21" t="s">
        <v>617</v>
      </c>
      <c r="V41" s="21" t="s">
        <v>617</v>
      </c>
      <c r="W41" s="21" t="s">
        <v>617</v>
      </c>
      <c r="X41" s="21" t="s">
        <v>617</v>
      </c>
      <c r="Y41" s="21" t="s">
        <v>617</v>
      </c>
      <c r="Z41" s="21" t="s">
        <v>617</v>
      </c>
      <c r="AA41" s="20" t="n">
        <f aca="false">DATE(YEAR(O41)+1,MONTH(O41),DAY(O41))</f>
        <v>44197</v>
      </c>
      <c r="AB41" s="0" t="n">
        <f aca="false">IF(G41="Trong nước", DATEDIF(DATE(YEAR(M41),MONTH(M41),1),DATE(YEAR(N41),MONTH(N41),1),"m"), DATEDIF(DATE(L41,1,1),DATE(YEAR(N41),MONTH(N41),1),"m"))</f>
        <v>182</v>
      </c>
      <c r="AC41" s="0" t="str">
        <f aca="false">VLOOKUP(AB41,Parameters!$A$2:$B$7,2,1)</f>
        <v>&gt;=180</v>
      </c>
      <c r="AD41" s="22" t="n">
        <f aca="false">IF(J41&lt;=Parameters!$Y$2,INDEX('Bieu phi VCX'!$D$8:$N$33,MATCH(E41,'Bieu phi VCX'!$A$8:$A$33,0),MATCH(AC41,'Bieu phi VCX'!$D$7:$I$7,)),INDEX('Bieu phi VCX'!$J$8:$O$33,MATCH(E41,'Bieu phi VCX'!$A$8:$A$33,0),MATCH(AC41,'Bieu phi VCX'!$J$7:$O$7,)))</f>
        <v>0.042</v>
      </c>
      <c r="AE41" s="22" t="n">
        <f aca="false">IF(Q41="Y",Parameters!$Z$2,0)</f>
        <v>0.0005</v>
      </c>
      <c r="AF41" s="22" t="n">
        <f aca="false">IF(R41="Y", INDEX('Bieu phi VCX'!$R$8:$W$33,MATCH(E41,'Bieu phi VCX'!$A$8:$A$33,0),MATCH(AC41,'Bieu phi VCX'!$R$7:$W$7,0)), 0)</f>
        <v>0.005</v>
      </c>
      <c r="AG41" s="19" t="n">
        <f aca="false">VLOOKUP(S41,Parameters!$F$2:$G$5,2,0)</f>
        <v>1400000</v>
      </c>
      <c r="AH41" s="22" t="n">
        <f aca="false">IF(T41="Y", INDEX('Bieu phi VCX'!$X$8:$AC$33,MATCH(E41,'Bieu phi VCX'!$A$8:$A$33,0),MATCH(AC41,'Bieu phi VCX'!$X$7:$AC$7,0)),0)</f>
        <v>0.004</v>
      </c>
      <c r="AI41" s="23" t="n">
        <f aca="false">IF(U41="Y",INDEX('Bieu phi VCX'!$AJ$8:$AL$33,MATCH(E41,'Bieu phi VCX'!$A$8:$A$33,0),MATCH(VLOOKUP(F41,Parameters!$I$2:$J$4,2),'Bieu phi VCX'!$AJ$7:$AL$7,0)), 0)</f>
        <v>0.05</v>
      </c>
      <c r="AJ41" s="0" t="n">
        <f aca="false">IF(V41="Y",Parameters!$AA$2,1)</f>
        <v>1.5</v>
      </c>
      <c r="AK41" s="22" t="n">
        <f aca="false">IF(W41="Y", INDEX('Bieu phi VCX'!$AE$8:$AE$33,MATCH(E41,'Bieu phi VCX'!$A$8:$A$33,0),0),0)</f>
        <v>0.0025</v>
      </c>
      <c r="AL41" s="22" t="n">
        <f aca="false">IF(X41="Y",IF(AB41&lt;120,IF(OR(E41='Bieu phi VCX'!$A$24,E41='Bieu phi VCX'!$A$25,E41='Bieu phi VCX'!$A$27),0.2%,IF(OR(AND(OR(H41="SEDAN",H41="HATCHBACK"),J41&gt;Parameters!$AB$2),AND(OR(H41="SEDAN",H41="HATCHBACK"),I41="GERMANY")),INDEX('Bieu phi VCX'!$AF$8:$AF$33,MATCH(E41,'Bieu phi VCX'!$A$8:$A$33,0),0),INDEX('Bieu phi VCX'!$AG$8:$AG$33,MATCH(E41,'Bieu phi VCX'!$A$8:$A$33,0),0))),INDEX('Bieu phi VCX'!$AH$8:$AH$33,MATCH(E41,'Bieu phi VCX'!$A$8:$A$33,0),0)),0)</f>
        <v>0.0015</v>
      </c>
      <c r="AM41" s="22" t="n">
        <f aca="false">IF(Y41="Y",IF(P41-O41&gt;Parameters!$AC$2,1.5%*15/365,1.5%*(P41-O41)/365),0)</f>
        <v>0.000616438356164384</v>
      </c>
      <c r="AN41" s="24" t="n">
        <f aca="false">IF(Z41="Y",Parameters!$AD$2,0)</f>
        <v>0.003</v>
      </c>
      <c r="AO41" s="25" t="n">
        <f aca="false">IF(P41&lt;=AA41,VLOOKUP(DATEDIF(O41,P41,"m"),Parameters!$L$2:$M$6,2,1),(DATEDIF(O41,P41,"m")+1)/12)</f>
        <v>1</v>
      </c>
      <c r="AP41" s="26" t="n">
        <f aca="false">(AJ41*(SUM(AD41,AE41,AF41,AH41,AI41,AK41,AL41,AN41)*K41+AG41)+AM41*K41)*AO41</f>
        <v>18436643.8356164</v>
      </c>
      <c r="AQ41" s="27" t="s">
        <v>619</v>
      </c>
    </row>
    <row r="42" customFormat="false" ht="13.8" hidden="false" customHeight="false" outlineLevel="0" collapsed="false">
      <c r="A42" s="17" t="s">
        <v>625</v>
      </c>
      <c r="B42" s="17" t="s">
        <v>613</v>
      </c>
      <c r="C42" s="0" t="s">
        <v>509</v>
      </c>
      <c r="D42" s="17" t="s">
        <v>563</v>
      </c>
      <c r="E42" s="18" t="s">
        <v>564</v>
      </c>
      <c r="F42" s="19" t="n">
        <v>0</v>
      </c>
      <c r="G42" s="18" t="s">
        <v>614</v>
      </c>
      <c r="H42" s="18" t="s">
        <v>626</v>
      </c>
      <c r="I42" s="18" t="s">
        <v>616</v>
      </c>
      <c r="J42" s="19" t="n">
        <v>410000000</v>
      </c>
      <c r="K42" s="19" t="n">
        <v>400000000</v>
      </c>
      <c r="L42" s="0" t="n">
        <v>2020</v>
      </c>
      <c r="M42" s="20" t="n">
        <f aca="true">DATE(YEAR(NOW()), MONTH(NOW())-12, DAY(NOW()))</f>
        <v>43904</v>
      </c>
      <c r="N42" s="20" t="n">
        <f aca="true">DATE(YEAR(NOW()), MONTH(NOW()), DAY(NOW()))</f>
        <v>44269</v>
      </c>
      <c r="O42" s="20" t="n">
        <v>43831</v>
      </c>
      <c r="P42" s="20" t="n">
        <v>44196</v>
      </c>
      <c r="Q42" s="21" t="s">
        <v>617</v>
      </c>
      <c r="R42" s="21" t="s">
        <v>617</v>
      </c>
      <c r="S42" s="19" t="s">
        <v>618</v>
      </c>
      <c r="T42" s="21" t="s">
        <v>617</v>
      </c>
      <c r="U42" s="21" t="s">
        <v>617</v>
      </c>
      <c r="V42" s="21" t="s">
        <v>617</v>
      </c>
      <c r="W42" s="21" t="s">
        <v>617</v>
      </c>
      <c r="X42" s="21" t="s">
        <v>617</v>
      </c>
      <c r="Y42" s="21" t="s">
        <v>617</v>
      </c>
      <c r="Z42" s="21" t="s">
        <v>617</v>
      </c>
      <c r="AA42" s="20" t="n">
        <f aca="false">DATE(YEAR(O42)+1,MONTH(O42),DAY(O42))</f>
        <v>44197</v>
      </c>
      <c r="AB42" s="0" t="n">
        <f aca="false">IF(G42="Trong nước", DATEDIF(DATE(YEAR(M42),MONTH(M42),1),DATE(YEAR(N42),MONTH(N42),1),"m"), DATEDIF(DATE(L42,1,1),DATE(YEAR(N42),MONTH(N42),1),"m"))</f>
        <v>14</v>
      </c>
      <c r="AC42" s="0" t="str">
        <f aca="false">VLOOKUP(AB42,Parameters!$A$2:$B$6,2,1)</f>
        <v>&lt;36</v>
      </c>
      <c r="AD42" s="22" t="n">
        <f aca="false">IF(J42&lt;=Parameters!$Y$2,INDEX('Bieu phi VCX'!$D$8:$N$33,MATCH(E42,'Bieu phi VCX'!$A$8:$A$33,0),MATCH(AC42,'Bieu phi VCX'!$D$7:$I$7,)),INDEX('Bieu phi VCX'!$J$8:$O$33,MATCH(E42,'Bieu phi VCX'!$A$8:$A$33,0),MATCH(AC42,'Bieu phi VCX'!$J$7:$O$7,)))</f>
        <v>0.024</v>
      </c>
      <c r="AE42" s="22" t="n">
        <f aca="false">IF(Q42="Y",Parameters!$Z$2,0)</f>
        <v>0.0005</v>
      </c>
      <c r="AF42" s="22" t="n">
        <f aca="false">IF(R42="Y", INDEX('Bieu phi VCX'!$R$8:$W$33,MATCH(E42,'Bieu phi VCX'!$A$8:$A$33,0),MATCH(AC42,'Bieu phi VCX'!$R$7:$V$7,0)), 0)</f>
        <v>0</v>
      </c>
      <c r="AG42" s="19" t="n">
        <f aca="false">VLOOKUP(S42,Parameters!$F$2:$G$5,2,0)</f>
        <v>0</v>
      </c>
      <c r="AH42" s="22" t="n">
        <f aca="false">IF(T42="Y", INDEX('Bieu phi VCX'!$X$8:$AB$33,MATCH(E42,'Bieu phi VCX'!$A$8:$A$33,0),MATCH(AC42,'Bieu phi VCX'!$X$7:$AB$7,0)),0)</f>
        <v>0.001</v>
      </c>
      <c r="AI42" s="23" t="n">
        <f aca="false">IF(U42="Y",INDEX('Bieu phi VCX'!$AJ$8:$AL$33,MATCH(E42,'Bieu phi VCX'!$A$8:$A$33,0),MATCH(VLOOKUP(F42,Parameters!$I$2:$J$4,2),'Bieu phi VCX'!$AJ$7:$AL$7,0)), 0)</f>
        <v>0.05</v>
      </c>
      <c r="AJ42" s="0" t="n">
        <f aca="false">IF(V42="Y",Parameters!$AA$2,1)</f>
        <v>1.5</v>
      </c>
      <c r="AK42" s="22" t="n">
        <f aca="false">IF(W42="Y", INDEX('Bieu phi VCX'!$AE$8:$AE$33,MATCH(E42,'Bieu phi VCX'!$A$8:$A$33,0),0),0)</f>
        <v>0.0025</v>
      </c>
      <c r="AL42" s="22" t="n">
        <f aca="false">IF(X42="Y",IF(AB42&lt;120,IF(OR(E42='Bieu phi VCX'!$A$24,E42='Bieu phi VCX'!$A$25,E42='Bieu phi VCX'!$A$27),0.2%,IF(OR(AND(OR(H42="SEDAN",H42="HATCHBACK"),J42&gt;Parameters!$AB$2),AND(OR(H42="SEDAN",H42="HATCHBACK"),I42="GERMANY")),INDEX('Bieu phi VCX'!$AF$8:$AF$33,MATCH(E42,'Bieu phi VCX'!$A$8:$A$33,0),0),INDEX('Bieu phi VCX'!$AG$8:$AG$33,MATCH(E42,'Bieu phi VCX'!$A$8:$A$33,0),0))),INDEX('Bieu phi VCX'!$AH$8:$AH$33,MATCH(E42,'Bieu phi VCX'!$A$8:$A$33,0),0)),0)</f>
        <v>0.0005</v>
      </c>
      <c r="AM42" s="22" t="n">
        <f aca="false">IF(Y42="Y",IF(P42-O42&gt;Parameters!$AC$2,1.5%*15/365,1.5%*(P42-O42)/365),0)</f>
        <v>0.000616438356164384</v>
      </c>
      <c r="AN42" s="24" t="n">
        <f aca="false">IF(Z42="Y",Parameters!$AD$2,0)</f>
        <v>0.003</v>
      </c>
      <c r="AO42" s="25" t="n">
        <f aca="false">IF(P42&lt;=AA42,VLOOKUP(DATEDIF(O42,P42,"m"),Parameters!$L$2:$M$6,2,1),(DATEDIF(O42,P42,"m")+1)/12)</f>
        <v>1</v>
      </c>
      <c r="AP42" s="26" t="n">
        <f aca="false">(AJ42*(SUM(AD42,AE42,AF42,AH42,AI42,AK42,AL42,AN42)*K42+AG42)+AM42*K42)*AO42</f>
        <v>49146575.3424658</v>
      </c>
      <c r="AQ42" s="27" t="s">
        <v>619</v>
      </c>
    </row>
    <row r="43" customFormat="false" ht="13.8" hidden="false" customHeight="false" outlineLevel="0" collapsed="false">
      <c r="A43" s="17"/>
      <c r="B43" s="17" t="s">
        <v>620</v>
      </c>
      <c r="C43" s="0" t="s">
        <v>509</v>
      </c>
      <c r="D43" s="17" t="s">
        <v>563</v>
      </c>
      <c r="E43" s="18" t="s">
        <v>564</v>
      </c>
      <c r="F43" s="19" t="n">
        <v>0</v>
      </c>
      <c r="G43" s="18" t="s">
        <v>614</v>
      </c>
      <c r="H43" s="18" t="s">
        <v>626</v>
      </c>
      <c r="I43" s="18" t="s">
        <v>616</v>
      </c>
      <c r="J43" s="19" t="n">
        <v>500000000</v>
      </c>
      <c r="K43" s="19" t="n">
        <v>400000000</v>
      </c>
      <c r="L43" s="0" t="n">
        <v>2018</v>
      </c>
      <c r="M43" s="20" t="n">
        <f aca="true">DATE(YEAR(NOW()), MONTH(NOW())-36, DAY(NOW()))</f>
        <v>43173</v>
      </c>
      <c r="N43" s="20" t="n">
        <f aca="true">DATE(YEAR(NOW()), MONTH(NOW()), DAY(NOW()))</f>
        <v>44269</v>
      </c>
      <c r="O43" s="20" t="n">
        <v>43831</v>
      </c>
      <c r="P43" s="20" t="n">
        <v>44196</v>
      </c>
      <c r="Q43" s="21" t="s">
        <v>617</v>
      </c>
      <c r="R43" s="21" t="s">
        <v>617</v>
      </c>
      <c r="S43" s="19" t="s">
        <v>618</v>
      </c>
      <c r="T43" s="21" t="s">
        <v>617</v>
      </c>
      <c r="U43" s="21" t="s">
        <v>617</v>
      </c>
      <c r="V43" s="21" t="s">
        <v>617</v>
      </c>
      <c r="W43" s="21" t="s">
        <v>617</v>
      </c>
      <c r="X43" s="21" t="s">
        <v>617</v>
      </c>
      <c r="Y43" s="21" t="s">
        <v>617</v>
      </c>
      <c r="Z43" s="21" t="s">
        <v>617</v>
      </c>
      <c r="AA43" s="20" t="n">
        <f aca="false">DATE(YEAR(O43)+1,MONTH(O43),DAY(O43))</f>
        <v>44197</v>
      </c>
      <c r="AB43" s="0" t="n">
        <f aca="false">IF(G43="Trong nước", DATEDIF(DATE(YEAR(M43),MONTH(M43),1),DATE(YEAR(N43),MONTH(N43),1),"m"), DATEDIF(DATE(L43,1,1),DATE(YEAR(N43),MONTH(N43),1),"m"))</f>
        <v>38</v>
      </c>
      <c r="AC43" s="0" t="str">
        <f aca="false">VLOOKUP(AB43,Parameters!$A$2:$B$6,2,1)</f>
        <v>36-72</v>
      </c>
      <c r="AD43" s="22" t="n">
        <f aca="false">IF(J43&lt;=Parameters!$Y$2,INDEX('Bieu phi VCX'!$D$8:$N$33,MATCH(E43,'Bieu phi VCX'!$A$8:$A$33,0),MATCH(AC43,'Bieu phi VCX'!$D$7:$I$7,)),INDEX('Bieu phi VCX'!$J$8:$O$33,MATCH(E43,'Bieu phi VCX'!$A$8:$A$33,0),MATCH(AC43,'Bieu phi VCX'!$J$7:$O$7,)))</f>
        <v>0.027</v>
      </c>
      <c r="AE43" s="22" t="n">
        <f aca="false">IF(Q43="Y",Parameters!$Z$2,0)</f>
        <v>0.0005</v>
      </c>
      <c r="AF43" s="22" t="n">
        <f aca="false">IF(R43="Y", INDEX('Bieu phi VCX'!$R$8:$W$33,MATCH(E43,'Bieu phi VCX'!$A$8:$A$33,0),MATCH(AC43,'Bieu phi VCX'!$R$7:$V$7,0)), 0)</f>
        <v>0.002</v>
      </c>
      <c r="AG43" s="19" t="n">
        <f aca="false">VLOOKUP(S43,Parameters!$F$2:$G$5,2,0)</f>
        <v>0</v>
      </c>
      <c r="AH43" s="22" t="n">
        <f aca="false">IF(T43="Y", INDEX('Bieu phi VCX'!$X$8:$AB$33,MATCH(E43,'Bieu phi VCX'!$A$8:$A$33,0),MATCH(AC43,'Bieu phi VCX'!$X$7:$AB$7,0)),0)</f>
        <v>0.002</v>
      </c>
      <c r="AI43" s="23" t="n">
        <f aca="false">IF(U43="Y",INDEX('Bieu phi VCX'!$AJ$8:$AL$33,MATCH(E43,'Bieu phi VCX'!$A$8:$A$33,0),MATCH(VLOOKUP(F43,Parameters!$I$2:$J$4,2),'Bieu phi VCX'!$AJ$7:$AL$7,0)), 0)</f>
        <v>0.05</v>
      </c>
      <c r="AJ43" s="0" t="n">
        <f aca="false">IF(V43="Y",Parameters!$AA$2,1)</f>
        <v>1.5</v>
      </c>
      <c r="AK43" s="22" t="n">
        <f aca="false">IF(W43="Y", INDEX('Bieu phi VCX'!$AE$8:$AE$33,MATCH(E43,'Bieu phi VCX'!$A$8:$A$33,0),0),0)</f>
        <v>0.0025</v>
      </c>
      <c r="AL43" s="22" t="n">
        <f aca="false">IF(X43="Y",IF(AB43&lt;120,IF(OR(E43='Bieu phi VCX'!$A$24,E43='Bieu phi VCX'!$A$25,E43='Bieu phi VCX'!$A$27),0.2%,IF(OR(AND(OR(H43="SEDAN",H43="HATCHBACK"),J43&gt;Parameters!$AB$2),AND(OR(H43="SEDAN",H43="HATCHBACK"),I43="GERMANY")),INDEX('Bieu phi VCX'!$AF$8:$AF$33,MATCH(E43,'Bieu phi VCX'!$A$8:$A$33,0),0),INDEX('Bieu phi VCX'!$AG$8:$AG$33,MATCH(E43,'Bieu phi VCX'!$A$8:$A$33,0),0))),INDEX('Bieu phi VCX'!$AH$8:$AH$33,MATCH(E43,'Bieu phi VCX'!$A$8:$A$33,0),0)),0)</f>
        <v>0.0005</v>
      </c>
      <c r="AM43" s="22" t="n">
        <f aca="false">IF(Y43="Y",IF(P43-O43&gt;Parameters!$AC$2,1.5%*15/365,1.5%*(P43-O43)/365),0)</f>
        <v>0.000616438356164384</v>
      </c>
      <c r="AN43" s="24" t="n">
        <f aca="false">IF(Z43="Y",Parameters!$AD$2,0)</f>
        <v>0.003</v>
      </c>
      <c r="AO43" s="25" t="n">
        <f aca="false">IF(P43&lt;=AA43,VLOOKUP(DATEDIF(O43,P43,"m"),Parameters!$L$2:$M$6,2,1),(DATEDIF(O43,P43,"m")+1)/12)</f>
        <v>1</v>
      </c>
      <c r="AP43" s="26" t="n">
        <f aca="false">(AJ43*(SUM(AD43,AE43,AF43,AH43,AI43,AK43,AL43,AN43)*K43+AG43)+AM43*K43)*AO43</f>
        <v>52746575.3424658</v>
      </c>
      <c r="AQ43" s="27" t="s">
        <v>619</v>
      </c>
    </row>
    <row r="44" customFormat="false" ht="13.8" hidden="false" customHeight="false" outlineLevel="0" collapsed="false">
      <c r="A44" s="17"/>
      <c r="B44" s="17" t="s">
        <v>621</v>
      </c>
      <c r="C44" s="0" t="s">
        <v>509</v>
      </c>
      <c r="D44" s="17" t="s">
        <v>563</v>
      </c>
      <c r="E44" s="18" t="s">
        <v>564</v>
      </c>
      <c r="F44" s="19" t="n">
        <v>0</v>
      </c>
      <c r="G44" s="18" t="s">
        <v>614</v>
      </c>
      <c r="H44" s="18" t="s">
        <v>626</v>
      </c>
      <c r="I44" s="18" t="s">
        <v>616</v>
      </c>
      <c r="J44" s="19" t="n">
        <v>450000000</v>
      </c>
      <c r="K44" s="19" t="n">
        <v>400000000</v>
      </c>
      <c r="L44" s="0" t="n">
        <v>2015</v>
      </c>
      <c r="M44" s="20" t="n">
        <f aca="true">DATE(YEAR(NOW()), MONTH(NOW())-72, DAY(NOW()))</f>
        <v>42077</v>
      </c>
      <c r="N44" s="20" t="n">
        <f aca="true">DATE(YEAR(NOW()), MONTH(NOW()), DAY(NOW()))</f>
        <v>44269</v>
      </c>
      <c r="O44" s="20" t="n">
        <v>43831</v>
      </c>
      <c r="P44" s="20" t="n">
        <v>44196</v>
      </c>
      <c r="Q44" s="21" t="s">
        <v>617</v>
      </c>
      <c r="R44" s="21" t="s">
        <v>617</v>
      </c>
      <c r="S44" s="19" t="s">
        <v>618</v>
      </c>
      <c r="T44" s="21" t="s">
        <v>617</v>
      </c>
      <c r="U44" s="21" t="s">
        <v>617</v>
      </c>
      <c r="V44" s="21" t="s">
        <v>617</v>
      </c>
      <c r="W44" s="21" t="s">
        <v>617</v>
      </c>
      <c r="X44" s="21" t="s">
        <v>617</v>
      </c>
      <c r="Y44" s="21" t="s">
        <v>617</v>
      </c>
      <c r="Z44" s="21" t="s">
        <v>617</v>
      </c>
      <c r="AA44" s="20" t="n">
        <f aca="false">DATE(YEAR(O44)+1,MONTH(O44),DAY(O44))</f>
        <v>44197</v>
      </c>
      <c r="AB44" s="0" t="n">
        <f aca="false">IF(G44="Trong nước", DATEDIF(DATE(YEAR(M44),MONTH(M44),1),DATE(YEAR(N44),MONTH(N44),1),"m"), DATEDIF(DATE(L44,1,1),DATE(YEAR(N44),MONTH(N44),1),"m"))</f>
        <v>74</v>
      </c>
      <c r="AC44" s="0" t="str">
        <f aca="false">VLOOKUP(AB44,Parameters!$A$2:$B$6,2,1)</f>
        <v>72-120</v>
      </c>
      <c r="AD44" s="22" t="n">
        <f aca="false">IF(J44&lt;=Parameters!$Y$2,INDEX('Bieu phi VCX'!$D$8:$N$33,MATCH(E44,'Bieu phi VCX'!$A$8:$A$33,0),MATCH(AC44,'Bieu phi VCX'!$D$7:$I$7,)),INDEX('Bieu phi VCX'!$J$8:$O$33,MATCH(E44,'Bieu phi VCX'!$A$8:$A$33,0),MATCH(AC44,'Bieu phi VCX'!$J$7:$O$7,)))</f>
        <v>0.029</v>
      </c>
      <c r="AE44" s="22" t="n">
        <f aca="false">IF(Q44="Y",Parameters!$Z$2,0)</f>
        <v>0.0005</v>
      </c>
      <c r="AF44" s="22" t="n">
        <f aca="false">IF(R44="Y", INDEX('Bieu phi VCX'!$R$8:$W$33,MATCH(E44,'Bieu phi VCX'!$A$8:$A$33,0),MATCH(AC44,'Bieu phi VCX'!$R$7:$V$7,0)), 0)</f>
        <v>0.003</v>
      </c>
      <c r="AG44" s="19" t="n">
        <f aca="false">VLOOKUP(S44,Parameters!$F$2:$G$5,2,0)</f>
        <v>0</v>
      </c>
      <c r="AH44" s="22" t="n">
        <f aca="false">IF(T44="Y", INDEX('Bieu phi VCX'!$X$8:$AB$33,MATCH(E44,'Bieu phi VCX'!$A$8:$A$33,0),MATCH(AC44,'Bieu phi VCX'!$X$7:$AB$7,0)),0)</f>
        <v>0.003</v>
      </c>
      <c r="AI44" s="23" t="n">
        <f aca="false">IF(U44="Y",INDEX('Bieu phi VCX'!$AJ$8:$AL$33,MATCH(E44,'Bieu phi VCX'!$A$8:$A$33,0),MATCH(VLOOKUP(F44,Parameters!$I$2:$J$4,2),'Bieu phi VCX'!$AJ$7:$AL$7,0)), 0)</f>
        <v>0.05</v>
      </c>
      <c r="AJ44" s="0" t="n">
        <f aca="false">IF(V44="Y",Parameters!$AA$2,1)</f>
        <v>1.5</v>
      </c>
      <c r="AK44" s="22" t="n">
        <f aca="false">IF(W44="Y", INDEX('Bieu phi VCX'!$AE$8:$AE$33,MATCH(E44,'Bieu phi VCX'!$A$8:$A$33,0),0),0)</f>
        <v>0.0025</v>
      </c>
      <c r="AL44" s="22" t="n">
        <f aca="false">IF(X44="Y",IF(AB44&lt;120,IF(OR(E44='Bieu phi VCX'!$A$24,E44='Bieu phi VCX'!$A$25,E44='Bieu phi VCX'!$A$27),0.2%,IF(OR(AND(OR(H44="SEDAN",H44="HATCHBACK"),J44&gt;Parameters!$AB$2),AND(OR(H44="SEDAN",H44="HATCHBACK"),I44="GERMANY")),INDEX('Bieu phi VCX'!$AF$8:$AF$33,MATCH(E44,'Bieu phi VCX'!$A$8:$A$33,0),0),INDEX('Bieu phi VCX'!$AG$8:$AG$33,MATCH(E44,'Bieu phi VCX'!$A$8:$A$33,0),0))),INDEX('Bieu phi VCX'!$AH$8:$AH$33,MATCH(E44,'Bieu phi VCX'!$A$8:$A$33,0),0)),0)</f>
        <v>0.0005</v>
      </c>
      <c r="AM44" s="22" t="n">
        <f aca="false">IF(Y44="Y",IF(P44-O44&gt;Parameters!$AC$2,1.5%*15/365,1.5%*(P44-O44)/365),0)</f>
        <v>0.000616438356164384</v>
      </c>
      <c r="AN44" s="24" t="n">
        <f aca="false">IF(Z44="Y",Parameters!$AD$2,0)</f>
        <v>0.003</v>
      </c>
      <c r="AO44" s="25" t="n">
        <f aca="false">IF(P44&lt;=AA44,VLOOKUP(DATEDIF(O44,P44,"m"),Parameters!$L$2:$M$6,2,1),(DATEDIF(O44,P44,"m")+1)/12)</f>
        <v>1</v>
      </c>
      <c r="AP44" s="26" t="n">
        <f aca="false">(AJ44*(SUM(AD44,AE44,AF44,AH44,AI44,AK44,AL44,AN44)*K44+AG44)+AM44*K44)*AO44</f>
        <v>55146575.3424658</v>
      </c>
      <c r="AQ44" s="27" t="s">
        <v>619</v>
      </c>
    </row>
    <row r="45" customFormat="false" ht="13.8" hidden="false" customHeight="false" outlineLevel="0" collapsed="false">
      <c r="A45" s="17"/>
      <c r="B45" s="17" t="s">
        <v>622</v>
      </c>
      <c r="C45" s="0" t="s">
        <v>509</v>
      </c>
      <c r="D45" s="17" t="s">
        <v>563</v>
      </c>
      <c r="E45" s="18" t="s">
        <v>564</v>
      </c>
      <c r="F45" s="19" t="n">
        <v>0</v>
      </c>
      <c r="G45" s="18" t="s">
        <v>614</v>
      </c>
      <c r="H45" s="18" t="s">
        <v>626</v>
      </c>
      <c r="I45" s="18" t="s">
        <v>616</v>
      </c>
      <c r="J45" s="19" t="n">
        <v>600000000</v>
      </c>
      <c r="K45" s="19" t="n">
        <v>400000000</v>
      </c>
      <c r="L45" s="0" t="n">
        <v>2011</v>
      </c>
      <c r="M45" s="20" t="n">
        <f aca="true">DATE(YEAR(NOW()), MONTH(NOW())-120, DAY(NOW()))</f>
        <v>40616</v>
      </c>
      <c r="N45" s="20" t="n">
        <f aca="true">DATE(YEAR(NOW()), MONTH(NOW()), DAY(NOW()))</f>
        <v>44269</v>
      </c>
      <c r="O45" s="20" t="n">
        <v>43831</v>
      </c>
      <c r="P45" s="20" t="n">
        <v>44196</v>
      </c>
      <c r="Q45" s="21" t="s">
        <v>617</v>
      </c>
      <c r="R45" s="21" t="s">
        <v>617</v>
      </c>
      <c r="S45" s="19" t="s">
        <v>618</v>
      </c>
      <c r="T45" s="21" t="s">
        <v>617</v>
      </c>
      <c r="U45" s="21" t="s">
        <v>617</v>
      </c>
      <c r="V45" s="21" t="s">
        <v>617</v>
      </c>
      <c r="W45" s="21" t="s">
        <v>617</v>
      </c>
      <c r="X45" s="21" t="s">
        <v>617</v>
      </c>
      <c r="Y45" s="21" t="s">
        <v>617</v>
      </c>
      <c r="Z45" s="21" t="s">
        <v>617</v>
      </c>
      <c r="AA45" s="20" t="n">
        <f aca="false">DATE(YEAR(O45)+1,MONTH(O45),DAY(O45))</f>
        <v>44197</v>
      </c>
      <c r="AB45" s="0" t="n">
        <f aca="false">IF(G45="Trong nước", DATEDIF(DATE(YEAR(M45),MONTH(M45),1),DATE(YEAR(N45),MONTH(N45),1),"m"), DATEDIF(DATE(L45,1,1),DATE(YEAR(N45),MONTH(N45),1),"m"))</f>
        <v>122</v>
      </c>
      <c r="AC45" s="0" t="str">
        <f aca="false">VLOOKUP(AB45,Parameters!$A$2:$B$6,2,1)</f>
        <v>&gt;=120</v>
      </c>
      <c r="AD45" s="22" t="n">
        <f aca="false">IF(J45&lt;=Parameters!$Y$2,INDEX('Bieu phi VCX'!$D$8:$N$33,MATCH(E45,'Bieu phi VCX'!$A$8:$A$33,0),MATCH(AC45,'Bieu phi VCX'!$D$7:$I$7,)),INDEX('Bieu phi VCX'!$J$8:$O$33,MATCH(E45,'Bieu phi VCX'!$A$8:$A$33,0),MATCH(AC45,'Bieu phi VCX'!$J$7:$O$7,)))</f>
        <v>0.036</v>
      </c>
      <c r="AE45" s="22" t="n">
        <f aca="false">IF(Q45="Y",Parameters!$Z$2,0)</f>
        <v>0.0005</v>
      </c>
      <c r="AF45" s="22" t="n">
        <f aca="false">IF(R45="Y", INDEX('Bieu phi VCX'!$R$8:$W$33,MATCH(E45,'Bieu phi VCX'!$A$8:$A$33,0),MATCH(AC45,'Bieu phi VCX'!$R$7:$V$7,0)), 0)</f>
        <v>0.004</v>
      </c>
      <c r="AG45" s="19" t="n">
        <f aca="false">VLOOKUP(S45,Parameters!$F$2:$G$5,2,0)</f>
        <v>0</v>
      </c>
      <c r="AH45" s="22" t="n">
        <f aca="false">IF(T45="Y", INDEX('Bieu phi VCX'!$X$8:$AB$33,MATCH(E45,'Bieu phi VCX'!$A$8:$A$33,0),MATCH(AC45,'Bieu phi VCX'!$X$7:$AB$7,0)),0)</f>
        <v>0.004</v>
      </c>
      <c r="AI45" s="23" t="n">
        <f aca="false">IF(U45="Y",INDEX('Bieu phi VCX'!$AJ$8:$AL$33,MATCH(E45,'Bieu phi VCX'!$A$8:$A$33,0),MATCH(VLOOKUP(F45,Parameters!$I$2:$J$4,2),'Bieu phi VCX'!$AJ$7:$AL$7,0)), 0)</f>
        <v>0.05</v>
      </c>
      <c r="AJ45" s="0" t="n">
        <f aca="false">IF(V45="Y",Parameters!$AA$2,1)</f>
        <v>1.5</v>
      </c>
      <c r="AK45" s="22" t="n">
        <f aca="false">IF(W45="Y", INDEX('Bieu phi VCX'!$AE$8:$AE$33,MATCH(E45,'Bieu phi VCX'!$A$8:$A$33,0),0),0)</f>
        <v>0.0025</v>
      </c>
      <c r="AL45" s="22" t="n">
        <f aca="false">IF(X45="Y",IF(AB45&lt;120,IF(OR(E45='Bieu phi VCX'!$A$24,E45='Bieu phi VCX'!$A$25,E45='Bieu phi VCX'!$A$27),0.2%,IF(OR(AND(OR(H45="SEDAN",H45="HATCHBACK"),J45&gt;Parameters!$AB$2),AND(OR(H45="SEDAN",H45="HATCHBACK"),I45="GERMANY")),INDEX('Bieu phi VCX'!$AF$8:$AF$33,MATCH(E45,'Bieu phi VCX'!$A$8:$A$33,0),0),INDEX('Bieu phi VCX'!$AG$8:$AG$33,MATCH(E45,'Bieu phi VCX'!$A$8:$A$33,0),0))),INDEX('Bieu phi VCX'!$AH$8:$AH$33,MATCH(E45,'Bieu phi VCX'!$A$8:$A$33,0),0)),0)</f>
        <v>0.0015</v>
      </c>
      <c r="AM45" s="22" t="n">
        <f aca="false">IF(Y45="Y",IF(P45-O45&gt;Parameters!$AC$2,1.5%*15/365,1.5%*(P45-O45)/365),0)</f>
        <v>0.000616438356164384</v>
      </c>
      <c r="AN45" s="24" t="n">
        <f aca="false">IF(Z45="Y",Parameters!$AD$2,0)</f>
        <v>0.003</v>
      </c>
      <c r="AO45" s="25" t="n">
        <f aca="false">IF(P45&lt;=AA45,VLOOKUP(DATEDIF(O45,P45,"m"),Parameters!$L$2:$M$6,2,1),(DATEDIF(O45,P45,"m")+1)/12)</f>
        <v>1</v>
      </c>
      <c r="AP45" s="26" t="n">
        <f aca="false">(AJ45*(SUM(AD45,AE45,AF45,AH45,AI45,AK45,AL45,AN45)*K45+AG45)+AM45*K45)*AO45</f>
        <v>61146575.3424658</v>
      </c>
      <c r="AQ45" s="27" t="s">
        <v>619</v>
      </c>
    </row>
    <row r="46" customFormat="false" ht="13.8" hidden="false" customHeight="false" outlineLevel="0" collapsed="false">
      <c r="A46" s="17"/>
      <c r="B46" s="17" t="s">
        <v>623</v>
      </c>
      <c r="C46" s="0" t="s">
        <v>509</v>
      </c>
      <c r="D46" s="17" t="s">
        <v>563</v>
      </c>
      <c r="E46" s="18" t="s">
        <v>564</v>
      </c>
      <c r="F46" s="19" t="n">
        <v>0</v>
      </c>
      <c r="G46" s="18" t="s">
        <v>614</v>
      </c>
      <c r="H46" s="18" t="s">
        <v>626</v>
      </c>
      <c r="I46" s="18" t="s">
        <v>616</v>
      </c>
      <c r="J46" s="19" t="n">
        <v>600000000</v>
      </c>
      <c r="K46" s="19" t="n">
        <v>100000000</v>
      </c>
      <c r="L46" s="0" t="n">
        <v>2006</v>
      </c>
      <c r="M46" s="20" t="n">
        <f aca="true">DATE(YEAR(NOW()), MONTH(NOW())-180, DAY(NOW()))</f>
        <v>38790</v>
      </c>
      <c r="N46" s="20" t="n">
        <f aca="true">DATE(YEAR(NOW()), MONTH(NOW()), DAY(NOW()))</f>
        <v>44269</v>
      </c>
      <c r="O46" s="20" t="n">
        <v>43831</v>
      </c>
      <c r="P46" s="20" t="n">
        <v>44196</v>
      </c>
      <c r="Q46" s="21" t="s">
        <v>617</v>
      </c>
      <c r="R46" s="21" t="s">
        <v>617</v>
      </c>
      <c r="S46" s="19" t="n">
        <v>9000000</v>
      </c>
      <c r="T46" s="21" t="s">
        <v>617</v>
      </c>
      <c r="U46" s="21" t="s">
        <v>617</v>
      </c>
      <c r="V46" s="21" t="s">
        <v>617</v>
      </c>
      <c r="W46" s="21" t="s">
        <v>617</v>
      </c>
      <c r="X46" s="21" t="s">
        <v>617</v>
      </c>
      <c r="Y46" s="21" t="s">
        <v>617</v>
      </c>
      <c r="Z46" s="21" t="s">
        <v>617</v>
      </c>
      <c r="AA46" s="20" t="n">
        <f aca="false">DATE(YEAR(O46)+1,MONTH(O46),DAY(O46))</f>
        <v>44197</v>
      </c>
      <c r="AB46" s="0" t="n">
        <f aca="false">IF(G46="Trong nước", DATEDIF(DATE(YEAR(M46),MONTH(M46),1),DATE(YEAR(N46),MONTH(N46),1),"m"), DATEDIF(DATE(L46,1,1),DATE(YEAR(N46),MONTH(N46),1),"m"))</f>
        <v>182</v>
      </c>
      <c r="AC46" s="0" t="str">
        <f aca="false">VLOOKUP(AB46,Parameters!$A$2:$B$7,2,1)</f>
        <v>&gt;=180</v>
      </c>
      <c r="AD46" s="22" t="n">
        <f aca="false">IF(J46&lt;=Parameters!$Y$2,INDEX('Bieu phi VCX'!$D$8:$N$33,MATCH(E46,'Bieu phi VCX'!$A$8:$A$33,0),MATCH(AC46,'Bieu phi VCX'!$D$7:$I$7,)),INDEX('Bieu phi VCX'!$J$8:$O$33,MATCH(E46,'Bieu phi VCX'!$A$8:$A$33,0),MATCH(AC46,'Bieu phi VCX'!$J$7:$O$7,)))</f>
        <v>0.036</v>
      </c>
      <c r="AE46" s="22" t="n">
        <f aca="false">IF(Q46="Y",Parameters!$Z$2,0)</f>
        <v>0.0005</v>
      </c>
      <c r="AF46" s="22" t="n">
        <f aca="false">IF(R46="Y", INDEX('Bieu phi VCX'!$R$8:$W$33,MATCH(E46,'Bieu phi VCX'!$A$8:$A$33,0),MATCH(AC46,'Bieu phi VCX'!$R$7:$W$7,0)), 0)</f>
        <v>0.005</v>
      </c>
      <c r="AG46" s="19" t="n">
        <f aca="false">VLOOKUP(S46,Parameters!$F$2:$G$5,2,0)</f>
        <v>1400000</v>
      </c>
      <c r="AH46" s="22" t="n">
        <f aca="false">IF(T46="Y", INDEX('Bieu phi VCX'!$X$8:$AC$33,MATCH(E46,'Bieu phi VCX'!$A$8:$A$33,0),MATCH(AC46,'Bieu phi VCX'!$X$7:$AC$7,0)),0)</f>
        <v>0.004</v>
      </c>
      <c r="AI46" s="23" t="n">
        <f aca="false">IF(U46="Y",INDEX('Bieu phi VCX'!$AJ$8:$AL$33,MATCH(E46,'Bieu phi VCX'!$A$8:$A$33,0),MATCH(VLOOKUP(F46,Parameters!$I$2:$J$4,2),'Bieu phi VCX'!$AJ$7:$AL$7,0)), 0)</f>
        <v>0.05</v>
      </c>
      <c r="AJ46" s="0" t="n">
        <f aca="false">IF(V46="Y",Parameters!$AA$2,1)</f>
        <v>1.5</v>
      </c>
      <c r="AK46" s="22" t="n">
        <f aca="false">IF(W46="Y", INDEX('Bieu phi VCX'!$AE$8:$AE$33,MATCH(E46,'Bieu phi VCX'!$A$8:$A$33,0),0),0)</f>
        <v>0.0025</v>
      </c>
      <c r="AL46" s="22" t="n">
        <f aca="false">IF(X46="Y",IF(AB46&lt;120,IF(OR(E46='Bieu phi VCX'!$A$24,E46='Bieu phi VCX'!$A$25,E46='Bieu phi VCX'!$A$27),0.2%,IF(OR(AND(OR(H46="SEDAN",H46="HATCHBACK"),J46&gt;Parameters!$AB$2),AND(OR(H46="SEDAN",H46="HATCHBACK"),I46="GERMANY")),INDEX('Bieu phi VCX'!$AF$8:$AF$33,MATCH(E46,'Bieu phi VCX'!$A$8:$A$33,0),0),INDEX('Bieu phi VCX'!$AG$8:$AG$33,MATCH(E46,'Bieu phi VCX'!$A$8:$A$33,0),0))),INDEX('Bieu phi VCX'!$AH$8:$AH$33,MATCH(E46,'Bieu phi VCX'!$A$8:$A$33,0),0)),0)</f>
        <v>0.0015</v>
      </c>
      <c r="AM46" s="22" t="n">
        <f aca="false">IF(Y46="Y",IF(P46-O46&gt;Parameters!$AC$2,1.5%*15/365,1.5%*(P46-O46)/365),0)</f>
        <v>0.000616438356164384</v>
      </c>
      <c r="AN46" s="24" t="n">
        <f aca="false">IF(Z46="Y",Parameters!$AD$2,0)</f>
        <v>0.003</v>
      </c>
      <c r="AO46" s="25" t="n">
        <f aca="false">IF(P46&lt;=AA46,VLOOKUP(DATEDIF(O46,P46,"m"),Parameters!$L$2:$M$6,2,1),(DATEDIF(O46,P46,"m")+1)/12)</f>
        <v>1</v>
      </c>
      <c r="AP46" s="26" t="n">
        <f aca="false">(AJ46*(SUM(AD46,AE46,AF46,AH46,AI46,AK46,AL46,AN46)*K46+AG46)+AM46*K46)*AO46</f>
        <v>17536643.8356164</v>
      </c>
      <c r="AQ46" s="27" t="s">
        <v>619</v>
      </c>
    </row>
    <row r="47" customFormat="false" ht="13.8" hidden="false" customHeight="false" outlineLevel="0" collapsed="false">
      <c r="A47" s="17" t="s">
        <v>612</v>
      </c>
      <c r="B47" s="17" t="s">
        <v>613</v>
      </c>
      <c r="C47" s="0" t="s">
        <v>509</v>
      </c>
      <c r="D47" s="17" t="s">
        <v>523</v>
      </c>
      <c r="E47" s="18" t="s">
        <v>568</v>
      </c>
      <c r="F47" s="19" t="n">
        <v>0</v>
      </c>
      <c r="G47" s="18" t="s">
        <v>614</v>
      </c>
      <c r="H47" s="18" t="s">
        <v>615</v>
      </c>
      <c r="I47" s="18" t="s">
        <v>616</v>
      </c>
      <c r="J47" s="19" t="n">
        <v>390000000</v>
      </c>
      <c r="K47" s="19" t="n">
        <v>100000000</v>
      </c>
      <c r="L47" s="0" t="n">
        <v>2020</v>
      </c>
      <c r="M47" s="20" t="n">
        <f aca="true">DATE(YEAR(NOW()), MONTH(NOW())-12, DAY(NOW()))</f>
        <v>43904</v>
      </c>
      <c r="N47" s="20" t="n">
        <f aca="true">DATE(YEAR(NOW()), MONTH(NOW()), DAY(NOW()))</f>
        <v>44269</v>
      </c>
      <c r="O47" s="20" t="n">
        <v>43831</v>
      </c>
      <c r="P47" s="20" t="n">
        <v>44196</v>
      </c>
      <c r="Q47" s="21" t="s">
        <v>617</v>
      </c>
      <c r="R47" s="21" t="s">
        <v>617</v>
      </c>
      <c r="S47" s="19" t="s">
        <v>618</v>
      </c>
      <c r="T47" s="21" t="s">
        <v>617</v>
      </c>
      <c r="U47" s="21" t="s">
        <v>617</v>
      </c>
      <c r="V47" s="21" t="s">
        <v>617</v>
      </c>
      <c r="W47" s="21" t="s">
        <v>617</v>
      </c>
      <c r="X47" s="21" t="s">
        <v>617</v>
      </c>
      <c r="Y47" s="21" t="s">
        <v>617</v>
      </c>
      <c r="Z47" s="21" t="s">
        <v>617</v>
      </c>
      <c r="AA47" s="20" t="n">
        <f aca="false">DATE(YEAR(O47)+1,MONTH(O47),DAY(O47))</f>
        <v>44197</v>
      </c>
      <c r="AB47" s="0" t="n">
        <f aca="false">IF(G47="Trong nước", DATEDIF(DATE(YEAR(M47),MONTH(M47),1),DATE(YEAR(N47),MONTH(N47),1),"m"), DATEDIF(DATE(L47,1,1),DATE(YEAR(N47),MONTH(N47),1),"m"))</f>
        <v>14</v>
      </c>
      <c r="AC47" s="0" t="str">
        <f aca="false">VLOOKUP(AB47,Parameters!$A$2:$B$6,2,1)</f>
        <v>&lt;36</v>
      </c>
      <c r="AD47" s="22" t="n">
        <f aca="false">IF(J47&lt;=Parameters!$Y$2,INDEX('Bieu phi VCX'!$D$8:$N$33,MATCH(E47,'Bieu phi VCX'!$A$8:$A$33,0),MATCH(AC47,'Bieu phi VCX'!$D$7:$I$7,)),INDEX('Bieu phi VCX'!$J$8:$O$33,MATCH(E47,'Bieu phi VCX'!$A$8:$A$33,0),MATCH(AC47,'Bieu phi VCX'!$J$7:$O$7,)))</f>
        <v>0.025</v>
      </c>
      <c r="AE47" s="22" t="n">
        <f aca="false">IF(Q47="Y",Parameters!$Z$2,0)</f>
        <v>0.0005</v>
      </c>
      <c r="AF47" s="22" t="n">
        <f aca="false">IF(R47="Y", INDEX('Bieu phi VCX'!$R$8:$W$33,MATCH(E47,'Bieu phi VCX'!$A$8:$A$33,0),MATCH(AC47,'Bieu phi VCX'!$R$7:$V$7,0)), 0)</f>
        <v>0</v>
      </c>
      <c r="AG47" s="19" t="n">
        <f aca="false">VLOOKUP(S47,Parameters!$F$2:$G$5,2,0)</f>
        <v>0</v>
      </c>
      <c r="AH47" s="22" t="n">
        <f aca="false">IF(T47="Y", INDEX('Bieu phi VCX'!$X$8:$AB$33,MATCH(E47,'Bieu phi VCX'!$A$8:$A$33,0),MATCH(AC47,'Bieu phi VCX'!$X$7:$AB$7,0)),0)</f>
        <v>0.001</v>
      </c>
      <c r="AI47" s="23" t="n">
        <f aca="false">IF(U47="Y",INDEX('Bieu phi VCX'!$AJ$8:$AL$33,MATCH(E47,'Bieu phi VCX'!$A$8:$A$33,0),MATCH(VLOOKUP(F47,Parameters!$I$2:$J$4,2),'Bieu phi VCX'!$AJ$7:$AL$7,0)), 0)</f>
        <v>0.05</v>
      </c>
      <c r="AJ47" s="0" t="n">
        <f aca="false">IF(V47="Y",Parameters!$AA$2,1)</f>
        <v>1.5</v>
      </c>
      <c r="AK47" s="22" t="n">
        <f aca="false">IF(W47="Y", INDEX('Bieu phi VCX'!$AE$8:$AE$33,MATCH(E47,'Bieu phi VCX'!$A$8:$A$33,0),0),0)</f>
        <v>0.0025</v>
      </c>
      <c r="AL47" s="22" t="n">
        <f aca="false">IF(X47="Y",IF(AB47&lt;120,IF(OR(E47='Bieu phi VCX'!$A$24,E47='Bieu phi VCX'!$A$25,E47='Bieu phi VCX'!$A$27),0.2%,IF(OR(AND(OR(H47="SEDAN",H47="HATCHBACK"),J47&gt;Parameters!$AB$2),AND(OR(H47="SEDAN",H47="HATCHBACK"),I47="GERMANY")),INDEX('Bieu phi VCX'!$AF$8:$AF$33,MATCH(E47,'Bieu phi VCX'!$A$8:$A$33,0),0),INDEX('Bieu phi VCX'!$AG$8:$AG$33,MATCH(E47,'Bieu phi VCX'!$A$8:$A$33,0),0))),INDEX('Bieu phi VCX'!$AH$8:$AH$33,MATCH(E47,'Bieu phi VCX'!$A$8:$A$33,0),0)),0)</f>
        <v>0.0005</v>
      </c>
      <c r="AM47" s="22" t="n">
        <f aca="false">IF(Y47="Y",IF(P47-O47&gt;Parameters!$AC$2,1.5%*15/365,1.5%*(P47-O47)/365),0)</f>
        <v>0.000616438356164384</v>
      </c>
      <c r="AN47" s="24" t="n">
        <f aca="false">IF(Z47="Y",Parameters!$AD$2,0)</f>
        <v>0.003</v>
      </c>
      <c r="AO47" s="25" t="n">
        <f aca="false">IF(P47&lt;=AA47,VLOOKUP(DATEDIF(O47,P47,"m"),Parameters!$L$2:$M$6,2,1),(DATEDIF(O47,P47,"m")+1)/12)</f>
        <v>1</v>
      </c>
      <c r="AP47" s="26" t="n">
        <f aca="false">(AJ47*(SUM(AD47,AE47,AF47,AH47,AI47,AK47,AL47,AN47)*K47+AG47)+AM47*K47)*AO47</f>
        <v>12436643.8356164</v>
      </c>
      <c r="AQ47" s="27" t="s">
        <v>619</v>
      </c>
    </row>
    <row r="48" customFormat="false" ht="13.8" hidden="false" customHeight="false" outlineLevel="0" collapsed="false">
      <c r="A48" s="17"/>
      <c r="B48" s="17" t="s">
        <v>620</v>
      </c>
      <c r="C48" s="0" t="s">
        <v>509</v>
      </c>
      <c r="D48" s="17" t="s">
        <v>523</v>
      </c>
      <c r="E48" s="18" t="s">
        <v>568</v>
      </c>
      <c r="F48" s="19" t="n">
        <v>0</v>
      </c>
      <c r="G48" s="18" t="s">
        <v>614</v>
      </c>
      <c r="H48" s="18" t="s">
        <v>615</v>
      </c>
      <c r="I48" s="18" t="s">
        <v>616</v>
      </c>
      <c r="J48" s="19" t="n">
        <v>390000000</v>
      </c>
      <c r="K48" s="19" t="n">
        <v>100000000</v>
      </c>
      <c r="L48" s="0" t="n">
        <v>2018</v>
      </c>
      <c r="M48" s="20" t="n">
        <f aca="true">DATE(YEAR(NOW()), MONTH(NOW())-36, DAY(NOW()))</f>
        <v>43173</v>
      </c>
      <c r="N48" s="20" t="n">
        <f aca="true">DATE(YEAR(NOW()), MONTH(NOW()), DAY(NOW()))</f>
        <v>44269</v>
      </c>
      <c r="O48" s="20" t="n">
        <v>43831</v>
      </c>
      <c r="P48" s="20" t="n">
        <v>44196</v>
      </c>
      <c r="Q48" s="21" t="s">
        <v>617</v>
      </c>
      <c r="R48" s="21" t="s">
        <v>617</v>
      </c>
      <c r="S48" s="19" t="s">
        <v>618</v>
      </c>
      <c r="T48" s="21" t="s">
        <v>617</v>
      </c>
      <c r="U48" s="21" t="s">
        <v>617</v>
      </c>
      <c r="V48" s="21" t="s">
        <v>617</v>
      </c>
      <c r="W48" s="21" t="s">
        <v>617</v>
      </c>
      <c r="X48" s="21" t="s">
        <v>617</v>
      </c>
      <c r="Y48" s="21" t="s">
        <v>617</v>
      </c>
      <c r="Z48" s="21" t="s">
        <v>617</v>
      </c>
      <c r="AA48" s="20" t="n">
        <f aca="false">DATE(YEAR(O48)+1,MONTH(O48),DAY(O48))</f>
        <v>44197</v>
      </c>
      <c r="AB48" s="0" t="n">
        <f aca="false">IF(G48="Trong nước", DATEDIF(DATE(YEAR(M48),MONTH(M48),1),DATE(YEAR(N48),MONTH(N48),1),"m"), DATEDIF(DATE(L48,1,1),DATE(YEAR(N48),MONTH(N48),1),"m"))</f>
        <v>38</v>
      </c>
      <c r="AC48" s="0" t="str">
        <f aca="false">VLOOKUP(AB48,Parameters!$A$2:$B$6,2,1)</f>
        <v>36-72</v>
      </c>
      <c r="AD48" s="22" t="n">
        <f aca="false">IF(J48&lt;=Parameters!$Y$2,INDEX('Bieu phi VCX'!$D$8:$N$33,MATCH(E48,'Bieu phi VCX'!$A$8:$A$33,0),MATCH(AC48,'Bieu phi VCX'!$D$7:$I$7,)),INDEX('Bieu phi VCX'!$J$8:$O$33,MATCH(E48,'Bieu phi VCX'!$A$8:$A$33,0),MATCH(AC48,'Bieu phi VCX'!$J$7:$O$7,)))</f>
        <v>0.028</v>
      </c>
      <c r="AE48" s="22" t="n">
        <f aca="false">IF(Q48="Y",Parameters!$Z$2,0)</f>
        <v>0.0005</v>
      </c>
      <c r="AF48" s="22" t="n">
        <f aca="false">IF(R48="Y", INDEX('Bieu phi VCX'!$R$8:$W$33,MATCH(E48,'Bieu phi VCX'!$A$8:$A$33,0),MATCH(AC48,'Bieu phi VCX'!$R$7:$V$7,0)), 0)</f>
        <v>0.0015</v>
      </c>
      <c r="AG48" s="19" t="n">
        <f aca="false">VLOOKUP(S48,Parameters!$F$2:$G$5,2,0)</f>
        <v>0</v>
      </c>
      <c r="AH48" s="22" t="n">
        <f aca="false">IF(T48="Y", INDEX('Bieu phi VCX'!$X$8:$AB$33,MATCH(E48,'Bieu phi VCX'!$A$8:$A$33,0),MATCH(AC48,'Bieu phi VCX'!$X$7:$AB$7,0)),0)</f>
        <v>0.0015</v>
      </c>
      <c r="AI48" s="23" t="n">
        <f aca="false">IF(U48="Y",INDEX('Bieu phi VCX'!$AJ$8:$AL$33,MATCH(E48,'Bieu phi VCX'!$A$8:$A$33,0),MATCH(VLOOKUP(F48,Parameters!$I$2:$J$4,2),'Bieu phi VCX'!$AJ$7:$AL$7,0)), 0)</f>
        <v>0.05</v>
      </c>
      <c r="AJ48" s="0" t="n">
        <f aca="false">IF(V48="Y",Parameters!$AA$2,1)</f>
        <v>1.5</v>
      </c>
      <c r="AK48" s="22" t="n">
        <f aca="false">IF(W48="Y", INDEX('Bieu phi VCX'!$AE$8:$AE$33,MATCH(E48,'Bieu phi VCX'!$A$8:$A$33,0),0),0)</f>
        <v>0.0025</v>
      </c>
      <c r="AL48" s="22" t="n">
        <f aca="false">IF(X48="Y",IF(AB48&lt;120,IF(OR(E48='Bieu phi VCX'!$A$24,E48='Bieu phi VCX'!$A$25,E48='Bieu phi VCX'!$A$27),0.2%,IF(OR(AND(OR(H48="SEDAN",H48="HATCHBACK"),J48&gt;Parameters!$AB$2),AND(OR(H48="SEDAN",H48="HATCHBACK"),I48="GERMANY")),INDEX('Bieu phi VCX'!$AF$8:$AF$33,MATCH(E48,'Bieu phi VCX'!$A$8:$A$33,0),0),INDEX('Bieu phi VCX'!$AG$8:$AG$33,MATCH(E48,'Bieu phi VCX'!$A$8:$A$33,0),0))),INDEX('Bieu phi VCX'!$AH$8:$AH$33,MATCH(E48,'Bieu phi VCX'!$A$8:$A$33,0),0)),0)</f>
        <v>0.0005</v>
      </c>
      <c r="AM48" s="22" t="n">
        <f aca="false">IF(Y48="Y",IF(P48-O48&gt;Parameters!$AC$2,1.5%*15/365,1.5%*(P48-O48)/365),0)</f>
        <v>0.000616438356164384</v>
      </c>
      <c r="AN48" s="24" t="n">
        <f aca="false">IF(Z48="Y",Parameters!$AD$2,0)</f>
        <v>0.003</v>
      </c>
      <c r="AO48" s="25" t="n">
        <f aca="false">IF(P48&lt;=AA48,VLOOKUP(DATEDIF(O48,P48,"m"),Parameters!$L$2:$M$6,2,1),(DATEDIF(O48,P48,"m")+1)/12)</f>
        <v>1</v>
      </c>
      <c r="AP48" s="26" t="n">
        <f aca="false">(AJ48*(SUM(AD48,AE48,AF48,AH48,AI48,AK48,AL48,AN48)*K48+AG48)+AM48*K48)*AO48</f>
        <v>13186643.8356164</v>
      </c>
      <c r="AQ48" s="27" t="s">
        <v>619</v>
      </c>
    </row>
    <row r="49" customFormat="false" ht="13.8" hidden="false" customHeight="false" outlineLevel="0" collapsed="false">
      <c r="A49" s="17"/>
      <c r="B49" s="17" t="s">
        <v>621</v>
      </c>
      <c r="C49" s="0" t="s">
        <v>509</v>
      </c>
      <c r="D49" s="17" t="s">
        <v>523</v>
      </c>
      <c r="E49" s="18" t="s">
        <v>568</v>
      </c>
      <c r="F49" s="19" t="n">
        <v>0</v>
      </c>
      <c r="G49" s="18" t="s">
        <v>614</v>
      </c>
      <c r="H49" s="18" t="s">
        <v>615</v>
      </c>
      <c r="I49" s="18" t="s">
        <v>616</v>
      </c>
      <c r="J49" s="19" t="n">
        <v>390000000</v>
      </c>
      <c r="K49" s="19" t="n">
        <v>100000000</v>
      </c>
      <c r="L49" s="0" t="n">
        <v>2015</v>
      </c>
      <c r="M49" s="20" t="n">
        <f aca="true">DATE(YEAR(NOW()), MONTH(NOW())-72, DAY(NOW()))</f>
        <v>42077</v>
      </c>
      <c r="N49" s="20" t="n">
        <f aca="true">DATE(YEAR(NOW()), MONTH(NOW()), DAY(NOW()))</f>
        <v>44269</v>
      </c>
      <c r="O49" s="20" t="n">
        <v>43831</v>
      </c>
      <c r="P49" s="20" t="n">
        <v>44196</v>
      </c>
      <c r="Q49" s="21" t="s">
        <v>617</v>
      </c>
      <c r="R49" s="21" t="s">
        <v>617</v>
      </c>
      <c r="S49" s="19" t="s">
        <v>618</v>
      </c>
      <c r="T49" s="21" t="s">
        <v>617</v>
      </c>
      <c r="U49" s="21" t="s">
        <v>617</v>
      </c>
      <c r="V49" s="21" t="s">
        <v>617</v>
      </c>
      <c r="W49" s="21" t="s">
        <v>617</v>
      </c>
      <c r="X49" s="21" t="s">
        <v>617</v>
      </c>
      <c r="Y49" s="21" t="s">
        <v>617</v>
      </c>
      <c r="Z49" s="21" t="s">
        <v>617</v>
      </c>
      <c r="AA49" s="20" t="n">
        <f aca="false">DATE(YEAR(O49)+1,MONTH(O49),DAY(O49))</f>
        <v>44197</v>
      </c>
      <c r="AB49" s="0" t="n">
        <f aca="false">IF(G49="Trong nước", DATEDIF(DATE(YEAR(M49),MONTH(M49),1),DATE(YEAR(N49),MONTH(N49),1),"m"), DATEDIF(DATE(L49,1,1),DATE(YEAR(N49),MONTH(N49),1),"m"))</f>
        <v>74</v>
      </c>
      <c r="AC49" s="0" t="str">
        <f aca="false">VLOOKUP(AB49,Parameters!$A$2:$B$6,2,1)</f>
        <v>72-120</v>
      </c>
      <c r="AD49" s="22" t="n">
        <f aca="false">IF(J49&lt;=Parameters!$Y$2,INDEX('Bieu phi VCX'!$D$8:$N$33,MATCH(E49,'Bieu phi VCX'!$A$8:$A$33,0),MATCH(AC49,'Bieu phi VCX'!$D$7:$I$7,)),INDEX('Bieu phi VCX'!$J$8:$O$33,MATCH(E49,'Bieu phi VCX'!$A$8:$A$33,0),MATCH(AC49,'Bieu phi VCX'!$J$7:$O$7,)))</f>
        <v>0.045</v>
      </c>
      <c r="AE49" s="22" t="n">
        <f aca="false">IF(Q49="Y",Parameters!$Z$2,0)</f>
        <v>0.0005</v>
      </c>
      <c r="AF49" s="22" t="n">
        <f aca="false">IF(R49="Y", INDEX('Bieu phi VCX'!$R$8:$W$33,MATCH(E49,'Bieu phi VCX'!$A$8:$A$33,0),MATCH(AC49,'Bieu phi VCX'!$R$7:$V$7,0)), 0)</f>
        <v>0.0025</v>
      </c>
      <c r="AG49" s="19" t="n">
        <f aca="false">VLOOKUP(S49,Parameters!$F$2:$G$5,2,0)</f>
        <v>0</v>
      </c>
      <c r="AH49" s="22" t="n">
        <f aca="false">IF(T49="Y", INDEX('Bieu phi VCX'!$X$8:$AB$33,MATCH(E49,'Bieu phi VCX'!$A$8:$A$33,0),MATCH(AC49,'Bieu phi VCX'!$X$7:$AB$7,0)),0)</f>
        <v>0.0025</v>
      </c>
      <c r="AI49" s="23" t="n">
        <f aca="false">IF(U49="Y",INDEX('Bieu phi VCX'!$AJ$8:$AL$33,MATCH(E49,'Bieu phi VCX'!$A$8:$A$33,0),MATCH(VLOOKUP(F49,Parameters!$I$2:$J$4,2),'Bieu phi VCX'!$AJ$7:$AL$7,0)), 0)</f>
        <v>0.05</v>
      </c>
      <c r="AJ49" s="0" t="n">
        <f aca="false">IF(V49="Y",Parameters!$AA$2,1)</f>
        <v>1.5</v>
      </c>
      <c r="AK49" s="22" t="n">
        <f aca="false">IF(W49="Y", INDEX('Bieu phi VCX'!$AE$8:$AE$33,MATCH(E49,'Bieu phi VCX'!$A$8:$A$33,0),0),0)</f>
        <v>0.0025</v>
      </c>
      <c r="AL49" s="22" t="n">
        <f aca="false">IF(X49="Y",IF(AB49&lt;120,IF(OR(E49='Bieu phi VCX'!$A$24,E49='Bieu phi VCX'!$A$25,E49='Bieu phi VCX'!$A$27),0.2%,IF(OR(AND(OR(H49="SEDAN",H49="HATCHBACK"),J49&gt;Parameters!$AB$2),AND(OR(H49="SEDAN",H49="HATCHBACK"),I49="GERMANY")),INDEX('Bieu phi VCX'!$AF$8:$AF$33,MATCH(E49,'Bieu phi VCX'!$A$8:$A$33,0),0),INDEX('Bieu phi VCX'!$AG$8:$AG$33,MATCH(E49,'Bieu phi VCX'!$A$8:$A$33,0),0))),INDEX('Bieu phi VCX'!$AH$8:$AH$33,MATCH(E49,'Bieu phi VCX'!$A$8:$A$33,0),0)),0)</f>
        <v>0.0005</v>
      </c>
      <c r="AM49" s="22" t="n">
        <f aca="false">IF(Y49="Y",IF(P49-O49&gt;Parameters!$AC$2,1.5%*15/365,1.5%*(P49-O49)/365),0)</f>
        <v>0.000616438356164384</v>
      </c>
      <c r="AN49" s="24" t="n">
        <f aca="false">IF(Z49="Y",Parameters!$AD$2,0)</f>
        <v>0.003</v>
      </c>
      <c r="AO49" s="25" t="n">
        <f aca="false">IF(P49&lt;=AA49,VLOOKUP(DATEDIF(O49,P49,"m"),Parameters!$L$2:$M$6,2,1),(DATEDIF(O49,P49,"m")+1)/12)</f>
        <v>1</v>
      </c>
      <c r="AP49" s="26" t="n">
        <f aca="false">(AJ49*(SUM(AD49,AE49,AF49,AH49,AI49,AK49,AL49,AN49)*K49+AG49)+AM49*K49)*AO49</f>
        <v>16036643.8356164</v>
      </c>
      <c r="AQ49" s="27" t="s">
        <v>619</v>
      </c>
    </row>
    <row r="50" customFormat="false" ht="13.8" hidden="false" customHeight="false" outlineLevel="0" collapsed="false">
      <c r="A50" s="17"/>
      <c r="B50" s="17" t="s">
        <v>622</v>
      </c>
      <c r="C50" s="0" t="s">
        <v>509</v>
      </c>
      <c r="D50" s="17" t="s">
        <v>523</v>
      </c>
      <c r="E50" s="18" t="s">
        <v>568</v>
      </c>
      <c r="F50" s="19" t="n">
        <v>0</v>
      </c>
      <c r="G50" s="18" t="s">
        <v>614</v>
      </c>
      <c r="H50" s="18" t="s">
        <v>615</v>
      </c>
      <c r="I50" s="18" t="s">
        <v>616</v>
      </c>
      <c r="J50" s="19" t="n">
        <v>390000000</v>
      </c>
      <c r="K50" s="19" t="n">
        <v>100000000</v>
      </c>
      <c r="L50" s="0" t="n">
        <v>2011</v>
      </c>
      <c r="M50" s="20" t="n">
        <f aca="true">DATE(YEAR(NOW()), MONTH(NOW())-120, DAY(NOW()))</f>
        <v>40616</v>
      </c>
      <c r="N50" s="20" t="n">
        <f aca="true">DATE(YEAR(NOW()), MONTH(NOW()), DAY(NOW()))</f>
        <v>44269</v>
      </c>
      <c r="O50" s="20" t="n">
        <v>43831</v>
      </c>
      <c r="P50" s="20" t="n">
        <v>44196</v>
      </c>
      <c r="Q50" s="21" t="s">
        <v>617</v>
      </c>
      <c r="R50" s="21" t="s">
        <v>617</v>
      </c>
      <c r="S50" s="19" t="s">
        <v>618</v>
      </c>
      <c r="T50" s="21" t="s">
        <v>617</v>
      </c>
      <c r="U50" s="21" t="s">
        <v>617</v>
      </c>
      <c r="V50" s="21" t="s">
        <v>617</v>
      </c>
      <c r="W50" s="21" t="s">
        <v>617</v>
      </c>
      <c r="X50" s="21" t="s">
        <v>617</v>
      </c>
      <c r="Y50" s="21" t="s">
        <v>617</v>
      </c>
      <c r="Z50" s="21" t="s">
        <v>617</v>
      </c>
      <c r="AA50" s="20" t="n">
        <f aca="false">DATE(YEAR(O50)+1,MONTH(O50),DAY(O50))</f>
        <v>44197</v>
      </c>
      <c r="AB50" s="0" t="n">
        <f aca="false">IF(G50="Trong nước", DATEDIF(DATE(YEAR(M50),MONTH(M50),1),DATE(YEAR(N50),MONTH(N50),1),"m"), DATEDIF(DATE(L50,1,1),DATE(YEAR(N50),MONTH(N50),1),"m"))</f>
        <v>122</v>
      </c>
      <c r="AC50" s="0" t="str">
        <f aca="false">VLOOKUP(AB50,Parameters!$A$2:$B$6,2,1)</f>
        <v>&gt;=120</v>
      </c>
      <c r="AD50" s="22" t="n">
        <f aca="false">IF(J50&lt;=Parameters!$Y$2,INDEX('Bieu phi VCX'!$D$8:$N$33,MATCH(E50,'Bieu phi VCX'!$A$8:$A$33,0),MATCH(AC50,'Bieu phi VCX'!$D$7:$I$7,)),INDEX('Bieu phi VCX'!$J$8:$O$33,MATCH(E50,'Bieu phi VCX'!$A$8:$A$33,0),MATCH(AC50,'Bieu phi VCX'!$J$7:$O$7,)))</f>
        <v>0.05</v>
      </c>
      <c r="AE50" s="22" t="n">
        <f aca="false">IF(Q50="Y",Parameters!$Z$2,0)</f>
        <v>0.0005</v>
      </c>
      <c r="AF50" s="22" t="n">
        <f aca="false">IF(R50="Y", INDEX('Bieu phi VCX'!$R$8:$W$33,MATCH(E50,'Bieu phi VCX'!$A$8:$A$33,0),MATCH(AC50,'Bieu phi VCX'!$R$7:$V$7,0)), 0)</f>
        <v>0.0035</v>
      </c>
      <c r="AG50" s="19" t="n">
        <f aca="false">VLOOKUP(S50,Parameters!$F$2:$G$5,2,0)</f>
        <v>0</v>
      </c>
      <c r="AH50" s="22" t="n">
        <f aca="false">IF(T50="Y", INDEX('Bieu phi VCX'!$X$8:$AB$33,MATCH(E50,'Bieu phi VCX'!$A$8:$A$33,0),MATCH(AC50,'Bieu phi VCX'!$X$7:$AB$7,0)),0)</f>
        <v>0.0035</v>
      </c>
      <c r="AI50" s="23" t="n">
        <f aca="false">IF(U50="Y",INDEX('Bieu phi VCX'!$AJ$8:$AL$33,MATCH(E50,'Bieu phi VCX'!$A$8:$A$33,0),MATCH(VLOOKUP(F50,Parameters!$I$2:$J$4,2),'Bieu phi VCX'!$AJ$7:$AL$7,0)), 0)</f>
        <v>0.05</v>
      </c>
      <c r="AJ50" s="0" t="n">
        <f aca="false">IF(V50="Y",Parameters!$AA$2,1)</f>
        <v>1.5</v>
      </c>
      <c r="AK50" s="22" t="n">
        <f aca="false">IF(W50="Y", INDEX('Bieu phi VCX'!$AE$8:$AE$33,MATCH(E50,'Bieu phi VCX'!$A$8:$A$33,0),0),0)</f>
        <v>0.0025</v>
      </c>
      <c r="AL50" s="22" t="n">
        <f aca="false">IF(X50="Y",IF(AB50&lt;120,IF(OR(E50='Bieu phi VCX'!$A$24,E50='Bieu phi VCX'!$A$25,E50='Bieu phi VCX'!$A$27),0.2%,IF(OR(AND(OR(H50="SEDAN",H50="HATCHBACK"),J50&gt;Parameters!$AB$2),AND(OR(H50="SEDAN",H50="HATCHBACK"),I50="GERMANY")),INDEX('Bieu phi VCX'!$AF$8:$AF$33,MATCH(E50,'Bieu phi VCX'!$A$8:$A$33,0),0),INDEX('Bieu phi VCX'!$AG$8:$AG$33,MATCH(E50,'Bieu phi VCX'!$A$8:$A$33,0),0))),INDEX('Bieu phi VCX'!$AH$8:$AH$33,MATCH(E50,'Bieu phi VCX'!$A$8:$A$33,0),0)),0)</f>
        <v>0.0015</v>
      </c>
      <c r="AM50" s="22" t="n">
        <f aca="false">IF(Y50="Y",IF(P50-O50&gt;Parameters!$AC$2,1.5%*15/365,1.5%*(P50-O50)/365),0)</f>
        <v>0.000616438356164384</v>
      </c>
      <c r="AN50" s="24" t="n">
        <f aca="false">IF(Z50="Y",Parameters!$AD$2,0)</f>
        <v>0.003</v>
      </c>
      <c r="AO50" s="25" t="n">
        <f aca="false">IF(P50&lt;=AA50,VLOOKUP(DATEDIF(O50,P50,"m"),Parameters!$L$2:$M$6,2,1),(DATEDIF(O50,P50,"m")+1)/12)</f>
        <v>1</v>
      </c>
      <c r="AP50" s="26" t="n">
        <f aca="false">(AJ50*(SUM(AD50,AE50,AF50,AH50,AI50,AK50,AL50,AN50)*K50+AG50)+AM50*K50)*AO50</f>
        <v>17236643.8356164</v>
      </c>
      <c r="AQ50" s="27" t="s">
        <v>619</v>
      </c>
    </row>
    <row r="51" customFormat="false" ht="13.8" hidden="false" customHeight="false" outlineLevel="0" collapsed="false">
      <c r="A51" s="17"/>
      <c r="B51" s="17" t="s">
        <v>623</v>
      </c>
      <c r="C51" s="0" t="s">
        <v>509</v>
      </c>
      <c r="D51" s="17" t="s">
        <v>523</v>
      </c>
      <c r="E51" s="18" t="s">
        <v>568</v>
      </c>
      <c r="F51" s="19" t="n">
        <v>0</v>
      </c>
      <c r="G51" s="18" t="s">
        <v>614</v>
      </c>
      <c r="H51" s="18" t="s">
        <v>615</v>
      </c>
      <c r="I51" s="18" t="s">
        <v>616</v>
      </c>
      <c r="J51" s="19" t="n">
        <v>390000000</v>
      </c>
      <c r="K51" s="19" t="n">
        <v>100000000</v>
      </c>
      <c r="L51" s="0" t="n">
        <v>2006</v>
      </c>
      <c r="M51" s="20" t="n">
        <f aca="true">DATE(YEAR(NOW()), MONTH(NOW())-180, DAY(NOW()))</f>
        <v>38790</v>
      </c>
      <c r="N51" s="20" t="n">
        <f aca="true">DATE(YEAR(NOW()), MONTH(NOW()), DAY(NOW()))</f>
        <v>44269</v>
      </c>
      <c r="O51" s="20" t="n">
        <v>43831</v>
      </c>
      <c r="P51" s="20" t="n">
        <v>44196</v>
      </c>
      <c r="Q51" s="21" t="s">
        <v>617</v>
      </c>
      <c r="R51" s="21" t="s">
        <v>617</v>
      </c>
      <c r="S51" s="19" t="n">
        <v>9000000</v>
      </c>
      <c r="T51" s="21" t="s">
        <v>617</v>
      </c>
      <c r="U51" s="21" t="s">
        <v>617</v>
      </c>
      <c r="V51" s="21" t="s">
        <v>617</v>
      </c>
      <c r="W51" s="21" t="s">
        <v>617</v>
      </c>
      <c r="X51" s="21" t="s">
        <v>617</v>
      </c>
      <c r="Y51" s="21" t="s">
        <v>617</v>
      </c>
      <c r="Z51" s="21" t="s">
        <v>617</v>
      </c>
      <c r="AA51" s="20" t="n">
        <f aca="false">DATE(YEAR(O51)+1,MONTH(O51),DAY(O51))</f>
        <v>44197</v>
      </c>
      <c r="AB51" s="0" t="n">
        <f aca="false">IF(G51="Trong nước", DATEDIF(DATE(YEAR(M51),MONTH(M51),1),DATE(YEAR(N51),MONTH(N51),1),"m"), DATEDIF(DATE(L51,1,1),DATE(YEAR(N51),MONTH(N51),1),"m"))</f>
        <v>182</v>
      </c>
      <c r="AC51" s="0" t="str">
        <f aca="false">VLOOKUP(AB51,Parameters!$A$2:$B$7,2,1)</f>
        <v>&gt;=180</v>
      </c>
      <c r="AD51" s="22" t="n">
        <f aca="false">IF(J51&lt;=Parameters!$Y$2,INDEX('Bieu phi VCX'!$D$8:$N$33,MATCH(E51,'Bieu phi VCX'!$A$8:$A$33,0),MATCH(AC51,'Bieu phi VCX'!$D$7:$I$7,)),INDEX('Bieu phi VCX'!$J$8:$O$33,MATCH(E51,'Bieu phi VCX'!$A$8:$A$33,0),MATCH(AC51,'Bieu phi VCX'!$J$7:$O$7,)))</f>
        <v>0.05</v>
      </c>
      <c r="AE51" s="22" t="n">
        <f aca="false">IF(Q51="Y",Parameters!$Z$2,0)</f>
        <v>0.0005</v>
      </c>
      <c r="AF51" s="22" t="n">
        <f aca="false">IF(R51="Y", INDEX('Bieu phi VCX'!$R$8:$W$33,MATCH(E51,'Bieu phi VCX'!$A$8:$A$33,0),MATCH(AC51,'Bieu phi VCX'!$R$7:$W$7,0)), 0)</f>
        <v>0.0045</v>
      </c>
      <c r="AG51" s="19" t="n">
        <f aca="false">VLOOKUP(S51,Parameters!$F$2:$G$5,2,0)</f>
        <v>1400000</v>
      </c>
      <c r="AH51" s="22" t="n">
        <f aca="false">IF(T51="Y", INDEX('Bieu phi VCX'!$X$8:$AC$33,MATCH(E51,'Bieu phi VCX'!$A$8:$A$33,0),MATCH(AC51,'Bieu phi VCX'!$X$7:$AC$7,0)),0)</f>
        <v>0.0035</v>
      </c>
      <c r="AI51" s="23" t="n">
        <f aca="false">IF(U51="Y",INDEX('Bieu phi VCX'!$AJ$8:$AL$33,MATCH(E51,'Bieu phi VCX'!$A$8:$A$33,0),MATCH(VLOOKUP(F51,Parameters!$I$2:$J$4,2),'Bieu phi VCX'!$AJ$7:$AL$7,0)), 0)</f>
        <v>0.05</v>
      </c>
      <c r="AJ51" s="0" t="n">
        <f aca="false">IF(V51="Y",Parameters!$AA$2,1)</f>
        <v>1.5</v>
      </c>
      <c r="AK51" s="22" t="n">
        <f aca="false">IF(W51="Y", INDEX('Bieu phi VCX'!$AE$8:$AE$33,MATCH(E51,'Bieu phi VCX'!$A$8:$A$33,0),0),0)</f>
        <v>0.0025</v>
      </c>
      <c r="AL51" s="22" t="n">
        <f aca="false">IF(X51="Y",IF(AB51&lt;120,IF(OR(E51='Bieu phi VCX'!$A$24,E51='Bieu phi VCX'!$A$25,E51='Bieu phi VCX'!$A$27),0.2%,IF(OR(AND(OR(H51="SEDAN",H51="HATCHBACK"),J51&gt;Parameters!$AB$2),AND(OR(H51="SEDAN",H51="HATCHBACK"),I51="GERMANY")),INDEX('Bieu phi VCX'!$AF$8:$AF$33,MATCH(E51,'Bieu phi VCX'!$A$8:$A$33,0),0),INDEX('Bieu phi VCX'!$AG$8:$AG$33,MATCH(E51,'Bieu phi VCX'!$A$8:$A$33,0),0))),INDEX('Bieu phi VCX'!$AH$8:$AH$33,MATCH(E51,'Bieu phi VCX'!$A$8:$A$33,0),0)),0)</f>
        <v>0.0015</v>
      </c>
      <c r="AM51" s="22" t="n">
        <f aca="false">IF(Y51="Y",IF(P51-O51&gt;Parameters!$AC$2,1.5%*15/365,1.5%*(P51-O51)/365),0)</f>
        <v>0.000616438356164384</v>
      </c>
      <c r="AN51" s="24" t="n">
        <f aca="false">IF(Z51="Y",Parameters!$AD$2,0)</f>
        <v>0.003</v>
      </c>
      <c r="AO51" s="25" t="n">
        <f aca="false">IF(P51&lt;=AA51,VLOOKUP(DATEDIF(O51,P51,"m"),Parameters!$L$2:$M$6,2,1),(DATEDIF(O51,P51,"m")+1)/12)</f>
        <v>1</v>
      </c>
      <c r="AP51" s="26" t="n">
        <f aca="false">(AJ51*(SUM(AD51,AE51,AF51,AH51,AI51,AK51,AL51,AN51)*K51+AG51)+AM51*K51)*AO51</f>
        <v>19486643.8356164</v>
      </c>
      <c r="AQ51" s="27" t="s">
        <v>619</v>
      </c>
    </row>
    <row r="52" customFormat="false" ht="13.8" hidden="false" customHeight="false" outlineLevel="0" collapsed="false">
      <c r="A52" s="17" t="s">
        <v>624</v>
      </c>
      <c r="B52" s="17" t="s">
        <v>613</v>
      </c>
      <c r="C52" s="0" t="s">
        <v>509</v>
      </c>
      <c r="D52" s="17" t="s">
        <v>523</v>
      </c>
      <c r="E52" s="18" t="s">
        <v>568</v>
      </c>
      <c r="F52" s="19" t="n">
        <v>0</v>
      </c>
      <c r="G52" s="18" t="s">
        <v>614</v>
      </c>
      <c r="H52" s="18" t="s">
        <v>615</v>
      </c>
      <c r="I52" s="18" t="s">
        <v>616</v>
      </c>
      <c r="J52" s="19" t="n">
        <v>400000000</v>
      </c>
      <c r="K52" s="19" t="n">
        <v>100000000</v>
      </c>
      <c r="L52" s="0" t="n">
        <v>2020</v>
      </c>
      <c r="M52" s="20" t="n">
        <f aca="true">DATE(YEAR(NOW()), MONTH(NOW())-12, DAY(NOW()))</f>
        <v>43904</v>
      </c>
      <c r="N52" s="20" t="n">
        <f aca="true">DATE(YEAR(NOW()), MONTH(NOW()), DAY(NOW()))</f>
        <v>44269</v>
      </c>
      <c r="O52" s="20" t="n">
        <v>43831</v>
      </c>
      <c r="P52" s="20" t="n">
        <v>44196</v>
      </c>
      <c r="Q52" s="21" t="s">
        <v>617</v>
      </c>
      <c r="R52" s="21" t="s">
        <v>617</v>
      </c>
      <c r="S52" s="19" t="n">
        <v>9000000</v>
      </c>
      <c r="T52" s="21" t="s">
        <v>617</v>
      </c>
      <c r="U52" s="21" t="s">
        <v>617</v>
      </c>
      <c r="V52" s="21" t="s">
        <v>617</v>
      </c>
      <c r="W52" s="21" t="s">
        <v>617</v>
      </c>
      <c r="X52" s="21" t="s">
        <v>617</v>
      </c>
      <c r="Y52" s="21" t="s">
        <v>617</v>
      </c>
      <c r="Z52" s="21" t="s">
        <v>617</v>
      </c>
      <c r="AA52" s="20" t="n">
        <f aca="false">DATE(YEAR(O52)+1,MONTH(O52),DAY(O52))</f>
        <v>44197</v>
      </c>
      <c r="AB52" s="0" t="n">
        <f aca="false">IF(G52="Trong nước", DATEDIF(DATE(YEAR(M52),MONTH(M52),1),DATE(YEAR(N52),MONTH(N52),1),"m"), DATEDIF(DATE(L52,1,1),DATE(YEAR(N52),MONTH(N52),1),"m"))</f>
        <v>14</v>
      </c>
      <c r="AC52" s="0" t="str">
        <f aca="false">VLOOKUP(AB52,Parameters!$A$2:$B$6,2,1)</f>
        <v>&lt;36</v>
      </c>
      <c r="AD52" s="22" t="n">
        <f aca="false">IF(J52&lt;=Parameters!$Y$2,INDEX('Bieu phi VCX'!$D$8:$N$33,MATCH(E52,'Bieu phi VCX'!$A$8:$A$33,0),MATCH(AC52,'Bieu phi VCX'!$D$7:$I$7,)),INDEX('Bieu phi VCX'!$J$8:$O$33,MATCH(E52,'Bieu phi VCX'!$A$8:$A$33,0),MATCH(AC52,'Bieu phi VCX'!$J$7:$O$7,)))</f>
        <v>0.025</v>
      </c>
      <c r="AE52" s="22" t="n">
        <f aca="false">IF(Q52="Y",Parameters!$Z$2,0)</f>
        <v>0.0005</v>
      </c>
      <c r="AF52" s="22" t="n">
        <f aca="false">IF(R52="Y", INDEX('Bieu phi VCX'!$R$8:$W$33,MATCH(E52,'Bieu phi VCX'!$A$8:$A$33,0),MATCH(AC52,'Bieu phi VCX'!$R$7:$V$7,0)), 0)</f>
        <v>0</v>
      </c>
      <c r="AG52" s="19" t="n">
        <f aca="false">VLOOKUP(S52,Parameters!$F$2:$G$5,2,0)</f>
        <v>1400000</v>
      </c>
      <c r="AH52" s="22" t="n">
        <f aca="false">IF(T52="Y", INDEX('Bieu phi VCX'!$X$8:$AB$33,MATCH(E52,'Bieu phi VCX'!$A$8:$A$33,0),MATCH(AC52,'Bieu phi VCX'!$X$7:$AB$7,0)),0)</f>
        <v>0.001</v>
      </c>
      <c r="AI52" s="23" t="n">
        <f aca="false">IF(U52="Y",INDEX('Bieu phi VCX'!$AJ$8:$AL$33,MATCH(E52,'Bieu phi VCX'!$A$8:$A$33,0),MATCH(VLOOKUP(F52,Parameters!$I$2:$J$4,2),'Bieu phi VCX'!$AJ$7:$AL$7,0)), 0)</f>
        <v>0.05</v>
      </c>
      <c r="AJ52" s="0" t="n">
        <f aca="false">IF(V52="Y",Parameters!$AA$2,1)</f>
        <v>1.5</v>
      </c>
      <c r="AK52" s="22" t="n">
        <f aca="false">IF(W52="Y", INDEX('Bieu phi VCX'!$AE$8:$AE$33,MATCH(E52,'Bieu phi VCX'!$A$8:$A$33,0),0),0)</f>
        <v>0.0025</v>
      </c>
      <c r="AL52" s="22" t="n">
        <f aca="false">IF(X52="Y",IF(AB52&lt;120,IF(OR(E52='Bieu phi VCX'!$A$24,E52='Bieu phi VCX'!$A$25,E52='Bieu phi VCX'!$A$27),0.2%,IF(OR(AND(OR(H52="SEDAN",H52="HATCHBACK"),J52&gt;Parameters!$AB$2),AND(OR(H52="SEDAN",H52="HATCHBACK"),I52="GERMANY")),INDEX('Bieu phi VCX'!$AF$8:$AF$33,MATCH(E52,'Bieu phi VCX'!$A$8:$A$33,0),0),INDEX('Bieu phi VCX'!$AG$8:$AG$33,MATCH(E52,'Bieu phi VCX'!$A$8:$A$33,0),0))),INDEX('Bieu phi VCX'!$AH$8:$AH$33,MATCH(E52,'Bieu phi VCX'!$A$8:$A$33,0),0)),0)</f>
        <v>0.0005</v>
      </c>
      <c r="AM52" s="22" t="n">
        <f aca="false">IF(Y52="Y",IF(P52-O52&gt;Parameters!$AC$2,1.5%*15/365,1.5%*(P52-O52)/365),0)</f>
        <v>0.000616438356164384</v>
      </c>
      <c r="AN52" s="24" t="n">
        <f aca="false">IF(Z52="Y",Parameters!$AD$2,0)</f>
        <v>0.003</v>
      </c>
      <c r="AO52" s="25" t="n">
        <f aca="false">IF(P52&lt;=AA52,VLOOKUP(DATEDIF(O52,P52,"m"),Parameters!$L$2:$M$6,2,1),(DATEDIF(O52,P52,"m")+1)/12)</f>
        <v>1</v>
      </c>
      <c r="AP52" s="26" t="n">
        <f aca="false">(AJ52*(SUM(AD52,AE52,AF52,AH52,AI52,AK52,AL52,AN52)*K52+AG52)+AM52*K52)*AO52</f>
        <v>14536643.8356164</v>
      </c>
      <c r="AQ52" s="27" t="s">
        <v>619</v>
      </c>
    </row>
    <row r="53" customFormat="false" ht="13.8" hidden="false" customHeight="false" outlineLevel="0" collapsed="false">
      <c r="A53" s="17"/>
      <c r="B53" s="17" t="s">
        <v>620</v>
      </c>
      <c r="C53" s="0" t="s">
        <v>509</v>
      </c>
      <c r="D53" s="17" t="s">
        <v>523</v>
      </c>
      <c r="E53" s="18" t="s">
        <v>568</v>
      </c>
      <c r="F53" s="19" t="n">
        <v>0</v>
      </c>
      <c r="G53" s="18" t="s">
        <v>614</v>
      </c>
      <c r="H53" s="18" t="s">
        <v>615</v>
      </c>
      <c r="I53" s="18" t="s">
        <v>616</v>
      </c>
      <c r="J53" s="19" t="n">
        <v>400000000</v>
      </c>
      <c r="K53" s="19" t="n">
        <v>100000000</v>
      </c>
      <c r="L53" s="0" t="n">
        <v>2018</v>
      </c>
      <c r="M53" s="20" t="n">
        <f aca="true">DATE(YEAR(NOW()), MONTH(NOW())-36, DAY(NOW()))</f>
        <v>43173</v>
      </c>
      <c r="N53" s="20" t="n">
        <f aca="true">DATE(YEAR(NOW()), MONTH(NOW()), DAY(NOW()))</f>
        <v>44269</v>
      </c>
      <c r="O53" s="20" t="n">
        <v>43831</v>
      </c>
      <c r="P53" s="20" t="n">
        <v>44196</v>
      </c>
      <c r="Q53" s="21" t="s">
        <v>617</v>
      </c>
      <c r="R53" s="21" t="s">
        <v>617</v>
      </c>
      <c r="S53" s="19" t="n">
        <v>15000000</v>
      </c>
      <c r="T53" s="21" t="s">
        <v>617</v>
      </c>
      <c r="U53" s="21" t="s">
        <v>617</v>
      </c>
      <c r="V53" s="21" t="s">
        <v>617</v>
      </c>
      <c r="W53" s="21" t="s">
        <v>617</v>
      </c>
      <c r="X53" s="21" t="s">
        <v>617</v>
      </c>
      <c r="Y53" s="21" t="s">
        <v>617</v>
      </c>
      <c r="Z53" s="21" t="s">
        <v>617</v>
      </c>
      <c r="AA53" s="20" t="n">
        <f aca="false">DATE(YEAR(O53)+1,MONTH(O53),DAY(O53))</f>
        <v>44197</v>
      </c>
      <c r="AB53" s="0" t="n">
        <f aca="false">IF(G53="Trong nước", DATEDIF(DATE(YEAR(M53),MONTH(M53),1),DATE(YEAR(N53),MONTH(N53),1),"m"), DATEDIF(DATE(L53,1,1),DATE(YEAR(N53),MONTH(N53),1),"m"))</f>
        <v>38</v>
      </c>
      <c r="AC53" s="0" t="str">
        <f aca="false">VLOOKUP(AB53,Parameters!$A$2:$B$6,2,1)</f>
        <v>36-72</v>
      </c>
      <c r="AD53" s="22" t="n">
        <f aca="false">IF(J53&lt;=Parameters!$Y$2,INDEX('Bieu phi VCX'!$D$8:$N$33,MATCH(E53,'Bieu phi VCX'!$A$8:$A$33,0),MATCH(AC53,'Bieu phi VCX'!$D$7:$I$7,)),INDEX('Bieu phi VCX'!$J$8:$O$33,MATCH(E53,'Bieu phi VCX'!$A$8:$A$33,0),MATCH(AC53,'Bieu phi VCX'!$J$7:$O$7,)))</f>
        <v>0.028</v>
      </c>
      <c r="AE53" s="22" t="n">
        <f aca="false">IF(Q53="Y",Parameters!$Z$2,0)</f>
        <v>0.0005</v>
      </c>
      <c r="AF53" s="22" t="n">
        <f aca="false">IF(R53="Y", INDEX('Bieu phi VCX'!$R$8:$W$33,MATCH(E53,'Bieu phi VCX'!$A$8:$A$33,0),MATCH(AC53,'Bieu phi VCX'!$R$7:$V$7,0)), 0)</f>
        <v>0.0015</v>
      </c>
      <c r="AG53" s="19" t="n">
        <f aca="false">VLOOKUP(S53,Parameters!$F$2:$G$5,2,0)</f>
        <v>2000000</v>
      </c>
      <c r="AH53" s="22" t="n">
        <f aca="false">IF(T53="Y", INDEX('Bieu phi VCX'!$X$8:$AB$33,MATCH(E53,'Bieu phi VCX'!$A$8:$A$33,0),MATCH(AC53,'Bieu phi VCX'!$X$7:$AB$7,0)),0)</f>
        <v>0.0015</v>
      </c>
      <c r="AI53" s="23" t="n">
        <f aca="false">IF(U53="Y",INDEX('Bieu phi VCX'!$AJ$8:$AL$33,MATCH(E53,'Bieu phi VCX'!$A$8:$A$33,0),MATCH(VLOOKUP(F53,Parameters!$I$2:$J$4,2),'Bieu phi VCX'!$AJ$7:$AL$7,0)), 0)</f>
        <v>0.05</v>
      </c>
      <c r="AJ53" s="0" t="n">
        <f aca="false">IF(V53="Y",Parameters!$AA$2,1)</f>
        <v>1.5</v>
      </c>
      <c r="AK53" s="22" t="n">
        <f aca="false">IF(W53="Y", INDEX('Bieu phi VCX'!$AE$8:$AE$33,MATCH(E53,'Bieu phi VCX'!$A$8:$A$33,0),0),0)</f>
        <v>0.0025</v>
      </c>
      <c r="AL53" s="22" t="n">
        <f aca="false">IF(X53="Y",IF(AB53&lt;120,IF(OR(E53='Bieu phi VCX'!$A$24,E53='Bieu phi VCX'!$A$25,E53='Bieu phi VCX'!$A$27),0.2%,IF(OR(AND(OR(H53="SEDAN",H53="HATCHBACK"),J53&gt;Parameters!$AB$2),AND(OR(H53="SEDAN",H53="HATCHBACK"),I53="GERMANY")),INDEX('Bieu phi VCX'!$AF$8:$AF$33,MATCH(E53,'Bieu phi VCX'!$A$8:$A$33,0),0),INDEX('Bieu phi VCX'!$AG$8:$AG$33,MATCH(E53,'Bieu phi VCX'!$A$8:$A$33,0),0))),INDEX('Bieu phi VCX'!$AH$8:$AH$33,MATCH(E53,'Bieu phi VCX'!$A$8:$A$33,0),0)),0)</f>
        <v>0.0005</v>
      </c>
      <c r="AM53" s="22" t="n">
        <f aca="false">IF(Y53="Y",IF(P53-O53&gt;Parameters!$AC$2,1.5%*15/365,1.5%*(P53-O53)/365),0)</f>
        <v>0.000616438356164384</v>
      </c>
      <c r="AN53" s="24" t="n">
        <f aca="false">IF(Z53="Y",Parameters!$AD$2,0)</f>
        <v>0.003</v>
      </c>
      <c r="AO53" s="25" t="n">
        <f aca="false">IF(P53&lt;=AA53,VLOOKUP(DATEDIF(O53,P53,"m"),Parameters!$L$2:$M$6,2,1),(DATEDIF(O53,P53,"m")+1)/12)</f>
        <v>1</v>
      </c>
      <c r="AP53" s="26" t="n">
        <f aca="false">(AJ53*(SUM(AD53,AE53,AF53,AH53,AI53,AK53,AL53,AN53)*K53+AG53)+AM53*K53)*AO53</f>
        <v>16186643.8356164</v>
      </c>
      <c r="AQ53" s="27" t="s">
        <v>619</v>
      </c>
    </row>
    <row r="54" customFormat="false" ht="13.8" hidden="false" customHeight="false" outlineLevel="0" collapsed="false">
      <c r="A54" s="17"/>
      <c r="B54" s="17" t="s">
        <v>621</v>
      </c>
      <c r="C54" s="0" t="s">
        <v>509</v>
      </c>
      <c r="D54" s="17" t="s">
        <v>523</v>
      </c>
      <c r="E54" s="18" t="s">
        <v>568</v>
      </c>
      <c r="F54" s="19" t="n">
        <v>0</v>
      </c>
      <c r="G54" s="18" t="s">
        <v>614</v>
      </c>
      <c r="H54" s="18" t="s">
        <v>615</v>
      </c>
      <c r="I54" s="18" t="s">
        <v>616</v>
      </c>
      <c r="J54" s="19" t="n">
        <v>400000000</v>
      </c>
      <c r="K54" s="19" t="n">
        <v>100000000</v>
      </c>
      <c r="L54" s="0" t="n">
        <v>2015</v>
      </c>
      <c r="M54" s="20" t="n">
        <f aca="true">DATE(YEAR(NOW()), MONTH(NOW())-72, DAY(NOW()))</f>
        <v>42077</v>
      </c>
      <c r="N54" s="20" t="n">
        <f aca="true">DATE(YEAR(NOW()), MONTH(NOW()), DAY(NOW()))</f>
        <v>44269</v>
      </c>
      <c r="O54" s="20" t="n">
        <v>43831</v>
      </c>
      <c r="P54" s="20" t="n">
        <v>44196</v>
      </c>
      <c r="Q54" s="21" t="s">
        <v>617</v>
      </c>
      <c r="R54" s="21" t="s">
        <v>617</v>
      </c>
      <c r="S54" s="19" t="n">
        <v>21000000</v>
      </c>
      <c r="T54" s="21" t="s">
        <v>617</v>
      </c>
      <c r="U54" s="21" t="s">
        <v>617</v>
      </c>
      <c r="V54" s="21" t="s">
        <v>617</v>
      </c>
      <c r="W54" s="21" t="s">
        <v>617</v>
      </c>
      <c r="X54" s="21" t="s">
        <v>617</v>
      </c>
      <c r="Y54" s="21" t="s">
        <v>617</v>
      </c>
      <c r="Z54" s="21" t="s">
        <v>617</v>
      </c>
      <c r="AA54" s="20" t="n">
        <f aca="false">DATE(YEAR(O54)+1,MONTH(O54),DAY(O54))</f>
        <v>44197</v>
      </c>
      <c r="AB54" s="0" t="n">
        <f aca="false">IF(G54="Trong nước", DATEDIF(DATE(YEAR(M54),MONTH(M54),1),DATE(YEAR(N54),MONTH(N54),1),"m"), DATEDIF(DATE(L54,1,1),DATE(YEAR(N54),MONTH(N54),1),"m"))</f>
        <v>74</v>
      </c>
      <c r="AC54" s="0" t="str">
        <f aca="false">VLOOKUP(AB54,Parameters!$A$2:$B$6,2,1)</f>
        <v>72-120</v>
      </c>
      <c r="AD54" s="22" t="n">
        <f aca="false">IF(J54&lt;=Parameters!$Y$2,INDEX('Bieu phi VCX'!$D$8:$N$33,MATCH(E54,'Bieu phi VCX'!$A$8:$A$33,0),MATCH(AC54,'Bieu phi VCX'!$D$7:$I$7,)),INDEX('Bieu phi VCX'!$J$8:$O$33,MATCH(E54,'Bieu phi VCX'!$A$8:$A$33,0),MATCH(AC54,'Bieu phi VCX'!$J$7:$O$7,)))</f>
        <v>0.045</v>
      </c>
      <c r="AE54" s="22" t="n">
        <f aca="false">IF(Q54="Y",Parameters!$Z$2,0)</f>
        <v>0.0005</v>
      </c>
      <c r="AF54" s="22" t="n">
        <f aca="false">IF(R54="Y", INDEX('Bieu phi VCX'!$R$8:$W$33,MATCH(E54,'Bieu phi VCX'!$A$8:$A$33,0),MATCH(AC54,'Bieu phi VCX'!$R$7:$V$7,0)), 0)</f>
        <v>0.0025</v>
      </c>
      <c r="AG54" s="19" t="n">
        <f aca="false">VLOOKUP(S54,Parameters!$F$2:$G$5,2,0)</f>
        <v>3400000</v>
      </c>
      <c r="AH54" s="22" t="n">
        <f aca="false">IF(T54="Y", INDEX('Bieu phi VCX'!$X$8:$AB$33,MATCH(E54,'Bieu phi VCX'!$A$8:$A$33,0),MATCH(AC54,'Bieu phi VCX'!$X$7:$AB$7,0)),0)</f>
        <v>0.0025</v>
      </c>
      <c r="AI54" s="23" t="n">
        <f aca="false">IF(U54="Y",INDEX('Bieu phi VCX'!$AJ$8:$AL$33,MATCH(E54,'Bieu phi VCX'!$A$8:$A$33,0),MATCH(VLOOKUP(F54,Parameters!$I$2:$J$4,2),'Bieu phi VCX'!$AJ$7:$AL$7,0)), 0)</f>
        <v>0.05</v>
      </c>
      <c r="AJ54" s="0" t="n">
        <f aca="false">IF(V54="Y",Parameters!$AA$2,1)</f>
        <v>1.5</v>
      </c>
      <c r="AK54" s="22" t="n">
        <f aca="false">IF(W54="Y", INDEX('Bieu phi VCX'!$AE$8:$AE$33,MATCH(E54,'Bieu phi VCX'!$A$8:$A$33,0),0),0)</f>
        <v>0.0025</v>
      </c>
      <c r="AL54" s="22" t="n">
        <f aca="false">IF(X54="Y",IF(AB54&lt;120,IF(OR(E54='Bieu phi VCX'!$A$24,E54='Bieu phi VCX'!$A$25,E54='Bieu phi VCX'!$A$27),0.2%,IF(OR(AND(OR(H54="SEDAN",H54="HATCHBACK"),J54&gt;Parameters!$AB$2),AND(OR(H54="SEDAN",H54="HATCHBACK"),I54="GERMANY")),INDEX('Bieu phi VCX'!$AF$8:$AF$33,MATCH(E54,'Bieu phi VCX'!$A$8:$A$33,0),0),INDEX('Bieu phi VCX'!$AG$8:$AG$33,MATCH(E54,'Bieu phi VCX'!$A$8:$A$33,0),0))),INDEX('Bieu phi VCX'!$AH$8:$AH$33,MATCH(E54,'Bieu phi VCX'!$A$8:$A$33,0),0)),0)</f>
        <v>0.0005</v>
      </c>
      <c r="AM54" s="22" t="n">
        <f aca="false">IF(Y54="Y",IF(P54-O54&gt;Parameters!$AC$2,1.5%*15/365,1.5%*(P54-O54)/365),0)</f>
        <v>0.000616438356164384</v>
      </c>
      <c r="AN54" s="24" t="n">
        <f aca="false">IF(Z54="Y",Parameters!$AD$2,0)</f>
        <v>0.003</v>
      </c>
      <c r="AO54" s="25" t="n">
        <f aca="false">IF(P54&lt;=AA54,VLOOKUP(DATEDIF(O54,P54,"m"),Parameters!$L$2:$M$6,2,1),(DATEDIF(O54,P54,"m")+1)/12)</f>
        <v>1</v>
      </c>
      <c r="AP54" s="26" t="n">
        <f aca="false">(AJ54*(SUM(AD54,AE54,AF54,AH54,AI54,AK54,AL54,AN54)*K54+AG54)+AM54*K54)*AO54</f>
        <v>21136643.8356164</v>
      </c>
      <c r="AQ54" s="27" t="s">
        <v>619</v>
      </c>
    </row>
    <row r="55" customFormat="false" ht="13.8" hidden="false" customHeight="false" outlineLevel="0" collapsed="false">
      <c r="A55" s="17"/>
      <c r="B55" s="17" t="s">
        <v>622</v>
      </c>
      <c r="C55" s="0" t="s">
        <v>509</v>
      </c>
      <c r="D55" s="17" t="s">
        <v>523</v>
      </c>
      <c r="E55" s="18" t="s">
        <v>568</v>
      </c>
      <c r="F55" s="19" t="n">
        <v>0</v>
      </c>
      <c r="G55" s="18" t="s">
        <v>614</v>
      </c>
      <c r="H55" s="18" t="s">
        <v>615</v>
      </c>
      <c r="I55" s="18" t="s">
        <v>616</v>
      </c>
      <c r="J55" s="19" t="n">
        <v>400000000</v>
      </c>
      <c r="K55" s="19" t="n">
        <v>100000000</v>
      </c>
      <c r="L55" s="0" t="n">
        <v>2011</v>
      </c>
      <c r="M55" s="20" t="n">
        <f aca="true">DATE(YEAR(NOW()), MONTH(NOW())-120, DAY(NOW()))</f>
        <v>40616</v>
      </c>
      <c r="N55" s="20" t="n">
        <f aca="true">DATE(YEAR(NOW()), MONTH(NOW()), DAY(NOW()))</f>
        <v>44269</v>
      </c>
      <c r="O55" s="20" t="n">
        <v>43831</v>
      </c>
      <c r="P55" s="20" t="n">
        <v>44196</v>
      </c>
      <c r="Q55" s="21" t="s">
        <v>617</v>
      </c>
      <c r="R55" s="21" t="s">
        <v>617</v>
      </c>
      <c r="S55" s="19" t="n">
        <v>9000000</v>
      </c>
      <c r="T55" s="21" t="s">
        <v>617</v>
      </c>
      <c r="U55" s="21" t="s">
        <v>617</v>
      </c>
      <c r="V55" s="21" t="s">
        <v>617</v>
      </c>
      <c r="W55" s="21" t="s">
        <v>617</v>
      </c>
      <c r="X55" s="21" t="s">
        <v>617</v>
      </c>
      <c r="Y55" s="21" t="s">
        <v>617</v>
      </c>
      <c r="Z55" s="21" t="s">
        <v>617</v>
      </c>
      <c r="AA55" s="20" t="n">
        <f aca="false">DATE(YEAR(O55)+1,MONTH(O55),DAY(O55))</f>
        <v>44197</v>
      </c>
      <c r="AB55" s="0" t="n">
        <f aca="false">IF(G55="Trong nước", DATEDIF(DATE(YEAR(M55),MONTH(M55),1),DATE(YEAR(N55),MONTH(N55),1),"m"), DATEDIF(DATE(L55,1,1),DATE(YEAR(N55),MONTH(N55),1),"m"))</f>
        <v>122</v>
      </c>
      <c r="AC55" s="0" t="str">
        <f aca="false">VLOOKUP(AB55,Parameters!$A$2:$B$6,2,1)</f>
        <v>&gt;=120</v>
      </c>
      <c r="AD55" s="22" t="n">
        <f aca="false">IF(J55&lt;=Parameters!$Y$2,INDEX('Bieu phi VCX'!$D$8:$N$33,MATCH(E55,'Bieu phi VCX'!$A$8:$A$33,0),MATCH(AC55,'Bieu phi VCX'!$D$7:$I$7,)),INDEX('Bieu phi VCX'!$J$8:$O$33,MATCH(E55,'Bieu phi VCX'!$A$8:$A$33,0),MATCH(AC55,'Bieu phi VCX'!$J$7:$O$7,)))</f>
        <v>0.05</v>
      </c>
      <c r="AE55" s="22" t="n">
        <f aca="false">IF(Q55="Y",Parameters!$Z$2,0)</f>
        <v>0.0005</v>
      </c>
      <c r="AF55" s="22" t="n">
        <f aca="false">IF(R55="Y", INDEX('Bieu phi VCX'!$R$8:$W$33,MATCH(E55,'Bieu phi VCX'!$A$8:$A$33,0),MATCH(AC55,'Bieu phi VCX'!$R$7:$V$7,0)), 0)</f>
        <v>0.0035</v>
      </c>
      <c r="AG55" s="19" t="n">
        <f aca="false">VLOOKUP(S55,Parameters!$F$2:$G$5,2,0)</f>
        <v>1400000</v>
      </c>
      <c r="AH55" s="22" t="n">
        <f aca="false">IF(T55="Y", INDEX('Bieu phi VCX'!$X$8:$AB$33,MATCH(E55,'Bieu phi VCX'!$A$8:$A$33,0),MATCH(AC55,'Bieu phi VCX'!$X$7:$AB$7,0)),0)</f>
        <v>0.0035</v>
      </c>
      <c r="AI55" s="23" t="n">
        <f aca="false">IF(U55="Y",INDEX('Bieu phi VCX'!$AJ$8:$AL$33,MATCH(E55,'Bieu phi VCX'!$A$8:$A$33,0),MATCH(VLOOKUP(F55,Parameters!$I$2:$J$4,2),'Bieu phi VCX'!$AJ$7:$AL$7,0)), 0)</f>
        <v>0.05</v>
      </c>
      <c r="AJ55" s="0" t="n">
        <f aca="false">IF(V55="Y",Parameters!$AA$2,1)</f>
        <v>1.5</v>
      </c>
      <c r="AK55" s="22" t="n">
        <f aca="false">IF(W55="Y", INDEX('Bieu phi VCX'!$AE$8:$AE$33,MATCH(E55,'Bieu phi VCX'!$A$8:$A$33,0),0),0)</f>
        <v>0.0025</v>
      </c>
      <c r="AL55" s="22" t="n">
        <f aca="false">IF(X55="Y",IF(AB55&lt;120,IF(OR(E55='Bieu phi VCX'!$A$24,E55='Bieu phi VCX'!$A$25,E55='Bieu phi VCX'!$A$27),0.2%,IF(OR(AND(OR(H55="SEDAN",H55="HATCHBACK"),J55&gt;Parameters!$AB$2),AND(OR(H55="SEDAN",H55="HATCHBACK"),I55="GERMANY")),INDEX('Bieu phi VCX'!$AF$8:$AF$33,MATCH(E55,'Bieu phi VCX'!$A$8:$A$33,0),0),INDEX('Bieu phi VCX'!$AG$8:$AG$33,MATCH(E55,'Bieu phi VCX'!$A$8:$A$33,0),0))),INDEX('Bieu phi VCX'!$AH$8:$AH$33,MATCH(E55,'Bieu phi VCX'!$A$8:$A$33,0),0)),0)</f>
        <v>0.0015</v>
      </c>
      <c r="AM55" s="22" t="n">
        <f aca="false">IF(Y55="Y",IF(P55-O55&gt;Parameters!$AC$2,1.5%*15/365,1.5%*(P55-O55)/365),0)</f>
        <v>0.000616438356164384</v>
      </c>
      <c r="AN55" s="24" t="n">
        <f aca="false">IF(Z55="Y",Parameters!$AD$2,0)</f>
        <v>0.003</v>
      </c>
      <c r="AO55" s="25" t="n">
        <f aca="false">IF(P55&lt;=AA55,VLOOKUP(DATEDIF(O55,P55,"m"),Parameters!$L$2:$M$6,2,1),(DATEDIF(O55,P55,"m")+1)/12)</f>
        <v>1</v>
      </c>
      <c r="AP55" s="26" t="n">
        <f aca="false">(AJ55*(SUM(AD55,AE55,AF55,AH55,AI55,AK55,AL55,AN55)*K55+AG55)+AM55*K55)*AO55</f>
        <v>19336643.8356164</v>
      </c>
      <c r="AQ55" s="27" t="s">
        <v>619</v>
      </c>
    </row>
    <row r="56" customFormat="false" ht="13.8" hidden="false" customHeight="false" outlineLevel="0" collapsed="false">
      <c r="A56" s="17"/>
      <c r="B56" s="17" t="s">
        <v>623</v>
      </c>
      <c r="C56" s="0" t="s">
        <v>509</v>
      </c>
      <c r="D56" s="17" t="s">
        <v>523</v>
      </c>
      <c r="E56" s="18" t="s">
        <v>568</v>
      </c>
      <c r="F56" s="19" t="n">
        <v>0</v>
      </c>
      <c r="G56" s="18" t="s">
        <v>614</v>
      </c>
      <c r="H56" s="18" t="s">
        <v>615</v>
      </c>
      <c r="I56" s="18" t="s">
        <v>616</v>
      </c>
      <c r="J56" s="19" t="n">
        <v>400000000</v>
      </c>
      <c r="K56" s="19" t="n">
        <v>100000000</v>
      </c>
      <c r="L56" s="0" t="n">
        <v>2006</v>
      </c>
      <c r="M56" s="20" t="n">
        <f aca="true">DATE(YEAR(NOW()), MONTH(NOW())-180, DAY(NOW()))</f>
        <v>38790</v>
      </c>
      <c r="N56" s="20" t="n">
        <f aca="true">DATE(YEAR(NOW()), MONTH(NOW()), DAY(NOW()))</f>
        <v>44269</v>
      </c>
      <c r="O56" s="20" t="n">
        <v>43831</v>
      </c>
      <c r="P56" s="20" t="n">
        <v>44196</v>
      </c>
      <c r="Q56" s="21" t="s">
        <v>617</v>
      </c>
      <c r="R56" s="21" t="s">
        <v>617</v>
      </c>
      <c r="S56" s="19" t="n">
        <v>9000000</v>
      </c>
      <c r="T56" s="21" t="s">
        <v>617</v>
      </c>
      <c r="U56" s="21" t="s">
        <v>617</v>
      </c>
      <c r="V56" s="21" t="s">
        <v>617</v>
      </c>
      <c r="W56" s="21" t="s">
        <v>617</v>
      </c>
      <c r="X56" s="21" t="s">
        <v>617</v>
      </c>
      <c r="Y56" s="21" t="s">
        <v>617</v>
      </c>
      <c r="Z56" s="21" t="s">
        <v>617</v>
      </c>
      <c r="AA56" s="20" t="n">
        <f aca="false">DATE(YEAR(O56)+1,MONTH(O56),DAY(O56))</f>
        <v>44197</v>
      </c>
      <c r="AB56" s="0" t="n">
        <f aca="false">IF(G56="Trong nước", DATEDIF(DATE(YEAR(M56),MONTH(M56),1),DATE(YEAR(N56),MONTH(N56),1),"m"), DATEDIF(DATE(L56,1,1),DATE(YEAR(N56),MONTH(N56),1),"m"))</f>
        <v>182</v>
      </c>
      <c r="AC56" s="0" t="str">
        <f aca="false">VLOOKUP(AB56,Parameters!$A$2:$B$7,2,1)</f>
        <v>&gt;=180</v>
      </c>
      <c r="AD56" s="22" t="n">
        <f aca="false">IF(J56&lt;=Parameters!$Y$2,INDEX('Bieu phi VCX'!$D$8:$N$33,MATCH(E56,'Bieu phi VCX'!$A$8:$A$33,0),MATCH(AC56,'Bieu phi VCX'!$D$7:$I$7,)),INDEX('Bieu phi VCX'!$J$8:$O$33,MATCH(E56,'Bieu phi VCX'!$A$8:$A$33,0),MATCH(AC56,'Bieu phi VCX'!$J$7:$O$7,)))</f>
        <v>0.05</v>
      </c>
      <c r="AE56" s="22" t="n">
        <f aca="false">IF(Q56="Y",Parameters!$Z$2,0)</f>
        <v>0.0005</v>
      </c>
      <c r="AF56" s="22" t="n">
        <f aca="false">IF(R56="Y", INDEX('Bieu phi VCX'!$R$8:$W$33,MATCH(E56,'Bieu phi VCX'!$A$8:$A$33,0),MATCH(AC56,'Bieu phi VCX'!$R$7:$W$7,0)), 0)</f>
        <v>0.0045</v>
      </c>
      <c r="AG56" s="19" t="n">
        <f aca="false">VLOOKUP(S56,Parameters!$F$2:$G$5,2,0)</f>
        <v>1400000</v>
      </c>
      <c r="AH56" s="22" t="n">
        <f aca="false">IF(T56="Y", INDEX('Bieu phi VCX'!$X$8:$AC$33,MATCH(E56,'Bieu phi VCX'!$A$8:$A$33,0),MATCH(AC56,'Bieu phi VCX'!$X$7:$AC$7,0)),0)</f>
        <v>0.0035</v>
      </c>
      <c r="AI56" s="23" t="n">
        <f aca="false">IF(U56="Y",INDEX('Bieu phi VCX'!$AJ$8:$AL$33,MATCH(E56,'Bieu phi VCX'!$A$8:$A$33,0),MATCH(VLOOKUP(F56,Parameters!$I$2:$J$4,2),'Bieu phi VCX'!$AJ$7:$AL$7,0)), 0)</f>
        <v>0.05</v>
      </c>
      <c r="AJ56" s="0" t="n">
        <f aca="false">IF(V56="Y",Parameters!$AA$2,1)</f>
        <v>1.5</v>
      </c>
      <c r="AK56" s="22" t="n">
        <f aca="false">IF(W56="Y", INDEX('Bieu phi VCX'!$AE$8:$AE$33,MATCH(E56,'Bieu phi VCX'!$A$8:$A$33,0),0),0)</f>
        <v>0.0025</v>
      </c>
      <c r="AL56" s="22" t="n">
        <f aca="false">IF(X56="Y",IF(AB56&lt;120,IF(OR(E56='Bieu phi VCX'!$A$24,E56='Bieu phi VCX'!$A$25,E56='Bieu phi VCX'!$A$27),0.2%,IF(OR(AND(OR(H56="SEDAN",H56="HATCHBACK"),J56&gt;Parameters!$AB$2),AND(OR(H56="SEDAN",H56="HATCHBACK"),I56="GERMANY")),INDEX('Bieu phi VCX'!$AF$8:$AF$33,MATCH(E56,'Bieu phi VCX'!$A$8:$A$33,0),0),INDEX('Bieu phi VCX'!$AG$8:$AG$33,MATCH(E56,'Bieu phi VCX'!$A$8:$A$33,0),0))),INDEX('Bieu phi VCX'!$AH$8:$AH$33,MATCH(E56,'Bieu phi VCX'!$A$8:$A$33,0),0)),0)</f>
        <v>0.0015</v>
      </c>
      <c r="AM56" s="22" t="n">
        <f aca="false">IF(Y56="Y",IF(P56-O56&gt;Parameters!$AC$2,1.5%*15/365,1.5%*(P56-O56)/365),0)</f>
        <v>0.000616438356164384</v>
      </c>
      <c r="AN56" s="24" t="n">
        <f aca="false">IF(Z56="Y",Parameters!$AD$2,0)</f>
        <v>0.003</v>
      </c>
      <c r="AO56" s="25" t="n">
        <f aca="false">IF(P56&lt;=AA56,VLOOKUP(DATEDIF(O56,P56,"m"),Parameters!$L$2:$M$6,2,1),(DATEDIF(O56,P56,"m")+1)/12)</f>
        <v>1</v>
      </c>
      <c r="AP56" s="26" t="n">
        <f aca="false">(AJ56*(SUM(AD56,AE56,AF56,AH56,AI56,AK56,AL56,AN56)*K56+AG56)+AM56*K56)*AO56</f>
        <v>19486643.8356164</v>
      </c>
      <c r="AQ56" s="27" t="s">
        <v>619</v>
      </c>
    </row>
    <row r="57" customFormat="false" ht="13.8" hidden="false" customHeight="false" outlineLevel="0" collapsed="false">
      <c r="A57" s="17" t="s">
        <v>625</v>
      </c>
      <c r="B57" s="17" t="s">
        <v>613</v>
      </c>
      <c r="C57" s="0" t="s">
        <v>509</v>
      </c>
      <c r="D57" s="17" t="s">
        <v>523</v>
      </c>
      <c r="E57" s="18" t="s">
        <v>568</v>
      </c>
      <c r="F57" s="19" t="n">
        <v>0</v>
      </c>
      <c r="G57" s="18" t="s">
        <v>614</v>
      </c>
      <c r="H57" s="18" t="s">
        <v>615</v>
      </c>
      <c r="I57" s="18" t="s">
        <v>616</v>
      </c>
      <c r="J57" s="19" t="n">
        <v>410000000</v>
      </c>
      <c r="K57" s="19" t="n">
        <v>400000000</v>
      </c>
      <c r="L57" s="0" t="n">
        <v>2020</v>
      </c>
      <c r="M57" s="20" t="n">
        <f aca="true">DATE(YEAR(NOW()), MONTH(NOW())-12, DAY(NOW()))</f>
        <v>43904</v>
      </c>
      <c r="N57" s="20" t="n">
        <f aca="true">DATE(YEAR(NOW()), MONTH(NOW()), DAY(NOW()))</f>
        <v>44269</v>
      </c>
      <c r="O57" s="20" t="n">
        <v>43831</v>
      </c>
      <c r="P57" s="20" t="n">
        <v>44196</v>
      </c>
      <c r="Q57" s="21" t="s">
        <v>617</v>
      </c>
      <c r="R57" s="21" t="s">
        <v>617</v>
      </c>
      <c r="S57" s="19" t="s">
        <v>618</v>
      </c>
      <c r="T57" s="21" t="s">
        <v>617</v>
      </c>
      <c r="U57" s="21" t="s">
        <v>617</v>
      </c>
      <c r="V57" s="21" t="s">
        <v>617</v>
      </c>
      <c r="W57" s="21" t="s">
        <v>617</v>
      </c>
      <c r="X57" s="21" t="s">
        <v>617</v>
      </c>
      <c r="Y57" s="21" t="s">
        <v>617</v>
      </c>
      <c r="Z57" s="21" t="s">
        <v>617</v>
      </c>
      <c r="AA57" s="20" t="n">
        <f aca="false">DATE(YEAR(O57)+1,MONTH(O57),DAY(O57))</f>
        <v>44197</v>
      </c>
      <c r="AB57" s="0" t="n">
        <f aca="false">IF(G57="Trong nước", DATEDIF(DATE(YEAR(M57),MONTH(M57),1),DATE(YEAR(N57),MONTH(N57),1),"m"), DATEDIF(DATE(L57,1,1),DATE(YEAR(N57),MONTH(N57),1),"m"))</f>
        <v>14</v>
      </c>
      <c r="AC57" s="0" t="str">
        <f aca="false">VLOOKUP(AB57,Parameters!$A$2:$B$6,2,1)</f>
        <v>&lt;36</v>
      </c>
      <c r="AD57" s="22" t="n">
        <f aca="false">IF(J57&lt;=Parameters!$Y$2,INDEX('Bieu phi VCX'!$D$8:$N$33,MATCH(E57,'Bieu phi VCX'!$A$8:$A$33,0),MATCH(AC57,'Bieu phi VCX'!$D$7:$I$7,)),INDEX('Bieu phi VCX'!$J$8:$O$33,MATCH(E57,'Bieu phi VCX'!$A$8:$A$33,0),MATCH(AC57,'Bieu phi VCX'!$J$7:$O$7,)))</f>
        <v>0.024</v>
      </c>
      <c r="AE57" s="22" t="n">
        <f aca="false">IF(Q57="Y",Parameters!$Z$2,0)</f>
        <v>0.0005</v>
      </c>
      <c r="AF57" s="22" t="n">
        <f aca="false">IF(R57="Y", INDEX('Bieu phi VCX'!$R$8:$W$33,MATCH(E57,'Bieu phi VCX'!$A$8:$A$33,0),MATCH(AC57,'Bieu phi VCX'!$R$7:$V$7,0)), 0)</f>
        <v>0</v>
      </c>
      <c r="AG57" s="19" t="n">
        <f aca="false">VLOOKUP(S57,Parameters!$F$2:$G$5,2,0)</f>
        <v>0</v>
      </c>
      <c r="AH57" s="22" t="n">
        <f aca="false">IF(T57="Y", INDEX('Bieu phi VCX'!$X$8:$AB$33,MATCH(E57,'Bieu phi VCX'!$A$8:$A$33,0),MATCH(AC57,'Bieu phi VCX'!$X$7:$AB$7,0)),0)</f>
        <v>0.001</v>
      </c>
      <c r="AI57" s="23" t="n">
        <f aca="false">IF(U57="Y",INDEX('Bieu phi VCX'!$AJ$8:$AL$33,MATCH(E57,'Bieu phi VCX'!$A$8:$A$33,0),MATCH(VLOOKUP(F57,Parameters!$I$2:$J$4,2),'Bieu phi VCX'!$AJ$7:$AL$7,0)), 0)</f>
        <v>0.05</v>
      </c>
      <c r="AJ57" s="0" t="n">
        <f aca="false">IF(V57="Y",Parameters!$AA$2,1)</f>
        <v>1.5</v>
      </c>
      <c r="AK57" s="22" t="n">
        <f aca="false">IF(W57="Y", INDEX('Bieu phi VCX'!$AE$8:$AE$33,MATCH(E57,'Bieu phi VCX'!$A$8:$A$33,0),0),0)</f>
        <v>0.0025</v>
      </c>
      <c r="AL57" s="22" t="n">
        <f aca="false">IF(X57="Y",IF(AB57&lt;120,IF(OR(E57='Bieu phi VCX'!$A$24,E57='Bieu phi VCX'!$A$25,E57='Bieu phi VCX'!$A$27),0.2%,IF(OR(AND(OR(H57="SEDAN",H57="HATCHBACK"),J57&gt;Parameters!$AB$2),AND(OR(H57="SEDAN",H57="HATCHBACK"),I57="GERMANY")),INDEX('Bieu phi VCX'!$AF$8:$AF$33,MATCH(E57,'Bieu phi VCX'!$A$8:$A$33,0),0),INDEX('Bieu phi VCX'!$AG$8:$AG$33,MATCH(E57,'Bieu phi VCX'!$A$8:$A$33,0),0))),INDEX('Bieu phi VCX'!$AH$8:$AH$33,MATCH(E57,'Bieu phi VCX'!$A$8:$A$33,0),0)),0)</f>
        <v>0.0005</v>
      </c>
      <c r="AM57" s="22" t="n">
        <f aca="false">IF(Y57="Y",IF(P57-O57&gt;Parameters!$AC$2,1.5%*15/365,1.5%*(P57-O57)/365),0)</f>
        <v>0.000616438356164384</v>
      </c>
      <c r="AN57" s="24" t="n">
        <f aca="false">IF(Z57="Y",Parameters!$AD$2,0)</f>
        <v>0.003</v>
      </c>
      <c r="AO57" s="25" t="n">
        <f aca="false">IF(P57&lt;=AA57,VLOOKUP(DATEDIF(O57,P57,"m"),Parameters!$L$2:$M$6,2,1),(DATEDIF(O57,P57,"m")+1)/12)</f>
        <v>1</v>
      </c>
      <c r="AP57" s="26" t="n">
        <f aca="false">(AJ57*(SUM(AD57,AE57,AF57,AH57,AI57,AK57,AL57,AN57)*K57+AG57)+AM57*K57)*AO57</f>
        <v>49146575.3424658</v>
      </c>
      <c r="AQ57" s="27" t="s">
        <v>619</v>
      </c>
    </row>
    <row r="58" customFormat="false" ht="13.8" hidden="false" customHeight="false" outlineLevel="0" collapsed="false">
      <c r="A58" s="17"/>
      <c r="B58" s="17" t="s">
        <v>620</v>
      </c>
      <c r="C58" s="0" t="s">
        <v>509</v>
      </c>
      <c r="D58" s="17" t="s">
        <v>523</v>
      </c>
      <c r="E58" s="18" t="s">
        <v>568</v>
      </c>
      <c r="F58" s="19" t="n">
        <v>0</v>
      </c>
      <c r="G58" s="18" t="s">
        <v>614</v>
      </c>
      <c r="H58" s="18" t="s">
        <v>615</v>
      </c>
      <c r="I58" s="18" t="s">
        <v>616</v>
      </c>
      <c r="J58" s="19" t="n">
        <v>500000000</v>
      </c>
      <c r="K58" s="19" t="n">
        <v>400000000</v>
      </c>
      <c r="L58" s="0" t="n">
        <v>2018</v>
      </c>
      <c r="M58" s="20" t="n">
        <f aca="true">DATE(YEAR(NOW()), MONTH(NOW())-36, DAY(NOW()))</f>
        <v>43173</v>
      </c>
      <c r="N58" s="20" t="n">
        <f aca="true">DATE(YEAR(NOW()), MONTH(NOW()), DAY(NOW()))</f>
        <v>44269</v>
      </c>
      <c r="O58" s="20" t="n">
        <v>43831</v>
      </c>
      <c r="P58" s="20" t="n">
        <v>44196</v>
      </c>
      <c r="Q58" s="21" t="s">
        <v>617</v>
      </c>
      <c r="R58" s="21" t="s">
        <v>617</v>
      </c>
      <c r="S58" s="19" t="s">
        <v>618</v>
      </c>
      <c r="T58" s="21" t="s">
        <v>617</v>
      </c>
      <c r="U58" s="21" t="s">
        <v>617</v>
      </c>
      <c r="V58" s="21" t="s">
        <v>617</v>
      </c>
      <c r="W58" s="21" t="s">
        <v>617</v>
      </c>
      <c r="X58" s="21" t="s">
        <v>617</v>
      </c>
      <c r="Y58" s="21" t="s">
        <v>617</v>
      </c>
      <c r="Z58" s="21" t="s">
        <v>617</v>
      </c>
      <c r="AA58" s="20" t="n">
        <f aca="false">DATE(YEAR(O58)+1,MONTH(O58),DAY(O58))</f>
        <v>44197</v>
      </c>
      <c r="AB58" s="0" t="n">
        <f aca="false">IF(G58="Trong nước", DATEDIF(DATE(YEAR(M58),MONTH(M58),1),DATE(YEAR(N58),MONTH(N58),1),"m"), DATEDIF(DATE(L58,1,1),DATE(YEAR(N58),MONTH(N58),1),"m"))</f>
        <v>38</v>
      </c>
      <c r="AC58" s="0" t="str">
        <f aca="false">VLOOKUP(AB58,Parameters!$A$2:$B$6,2,1)</f>
        <v>36-72</v>
      </c>
      <c r="AD58" s="22" t="n">
        <f aca="false">IF(J58&lt;=Parameters!$Y$2,INDEX('Bieu phi VCX'!$D$8:$N$33,MATCH(E58,'Bieu phi VCX'!$A$8:$A$33,0),MATCH(AC58,'Bieu phi VCX'!$D$7:$I$7,)),INDEX('Bieu phi VCX'!$J$8:$O$33,MATCH(E58,'Bieu phi VCX'!$A$8:$A$33,0),MATCH(AC58,'Bieu phi VCX'!$J$7:$O$7,)))</f>
        <v>0.026</v>
      </c>
      <c r="AE58" s="22" t="n">
        <f aca="false">IF(Q58="Y",Parameters!$Z$2,0)</f>
        <v>0.0005</v>
      </c>
      <c r="AF58" s="22" t="n">
        <f aca="false">IF(R58="Y", INDEX('Bieu phi VCX'!$R$8:$W$33,MATCH(E58,'Bieu phi VCX'!$A$8:$A$33,0),MATCH(AC58,'Bieu phi VCX'!$R$7:$V$7,0)), 0)</f>
        <v>0.0015</v>
      </c>
      <c r="AG58" s="19" t="n">
        <f aca="false">VLOOKUP(S58,Parameters!$F$2:$G$5,2,0)</f>
        <v>0</v>
      </c>
      <c r="AH58" s="22" t="n">
        <f aca="false">IF(T58="Y", INDEX('Bieu phi VCX'!$X$8:$AB$33,MATCH(E58,'Bieu phi VCX'!$A$8:$A$33,0),MATCH(AC58,'Bieu phi VCX'!$X$7:$AB$7,0)),0)</f>
        <v>0.0015</v>
      </c>
      <c r="AI58" s="23" t="n">
        <f aca="false">IF(U58="Y",INDEX('Bieu phi VCX'!$AJ$8:$AL$33,MATCH(E58,'Bieu phi VCX'!$A$8:$A$33,0),MATCH(VLOOKUP(F58,Parameters!$I$2:$J$4,2),'Bieu phi VCX'!$AJ$7:$AL$7,0)), 0)</f>
        <v>0.05</v>
      </c>
      <c r="AJ58" s="0" t="n">
        <f aca="false">IF(V58="Y",Parameters!$AA$2,1)</f>
        <v>1.5</v>
      </c>
      <c r="AK58" s="22" t="n">
        <f aca="false">IF(W58="Y", INDEX('Bieu phi VCX'!$AE$8:$AE$33,MATCH(E58,'Bieu phi VCX'!$A$8:$A$33,0),0),0)</f>
        <v>0.0025</v>
      </c>
      <c r="AL58" s="22" t="n">
        <f aca="false">IF(X58="Y",IF(AB58&lt;120,IF(OR(E58='Bieu phi VCX'!$A$24,E58='Bieu phi VCX'!$A$25,E58='Bieu phi VCX'!$A$27),0.2%,IF(OR(AND(OR(H58="SEDAN",H58="HATCHBACK"),J58&gt;Parameters!$AB$2),AND(OR(H58="SEDAN",H58="HATCHBACK"),I58="GERMANY")),INDEX('Bieu phi VCX'!$AF$8:$AF$33,MATCH(E58,'Bieu phi VCX'!$A$8:$A$33,0),0),INDEX('Bieu phi VCX'!$AG$8:$AG$33,MATCH(E58,'Bieu phi VCX'!$A$8:$A$33,0),0))),INDEX('Bieu phi VCX'!$AH$8:$AH$33,MATCH(E58,'Bieu phi VCX'!$A$8:$A$33,0),0)),0)</f>
        <v>0.0005</v>
      </c>
      <c r="AM58" s="22" t="n">
        <f aca="false">IF(Y58="Y",IF(P58-O58&gt;Parameters!$AC$2,1.5%*15/365,1.5%*(P58-O58)/365),0)</f>
        <v>0.000616438356164384</v>
      </c>
      <c r="AN58" s="24" t="n">
        <f aca="false">IF(Z58="Y",Parameters!$AD$2,0)</f>
        <v>0.003</v>
      </c>
      <c r="AO58" s="25" t="n">
        <f aca="false">IF(P58&lt;=AA58,VLOOKUP(DATEDIF(O58,P58,"m"),Parameters!$L$2:$M$6,2,1),(DATEDIF(O58,P58,"m")+1)/12)</f>
        <v>1</v>
      </c>
      <c r="AP58" s="26" t="n">
        <f aca="false">(AJ58*(SUM(AD58,AE58,AF58,AH58,AI58,AK58,AL58,AN58)*K58+AG58)+AM58*K58)*AO58</f>
        <v>51546575.3424658</v>
      </c>
      <c r="AQ58" s="27" t="s">
        <v>619</v>
      </c>
    </row>
    <row r="59" customFormat="false" ht="13.8" hidden="false" customHeight="false" outlineLevel="0" collapsed="false">
      <c r="A59" s="17"/>
      <c r="B59" s="17" t="s">
        <v>621</v>
      </c>
      <c r="C59" s="0" t="s">
        <v>509</v>
      </c>
      <c r="D59" s="17" t="s">
        <v>523</v>
      </c>
      <c r="E59" s="18" t="s">
        <v>568</v>
      </c>
      <c r="F59" s="19" t="n">
        <v>0</v>
      </c>
      <c r="G59" s="18" t="s">
        <v>614</v>
      </c>
      <c r="H59" s="18" t="s">
        <v>615</v>
      </c>
      <c r="I59" s="18" t="s">
        <v>616</v>
      </c>
      <c r="J59" s="19" t="n">
        <v>450000000</v>
      </c>
      <c r="K59" s="19" t="n">
        <v>400000000</v>
      </c>
      <c r="L59" s="0" t="n">
        <v>2015</v>
      </c>
      <c r="M59" s="20" t="n">
        <f aca="true">DATE(YEAR(NOW()), MONTH(NOW())-72, DAY(NOW()))</f>
        <v>42077</v>
      </c>
      <c r="N59" s="20" t="n">
        <f aca="true">DATE(YEAR(NOW()), MONTH(NOW()), DAY(NOW()))</f>
        <v>44269</v>
      </c>
      <c r="O59" s="20" t="n">
        <v>43831</v>
      </c>
      <c r="P59" s="20" t="n">
        <v>44196</v>
      </c>
      <c r="Q59" s="21" t="s">
        <v>617</v>
      </c>
      <c r="R59" s="21" t="s">
        <v>617</v>
      </c>
      <c r="S59" s="19" t="s">
        <v>618</v>
      </c>
      <c r="T59" s="21" t="s">
        <v>617</v>
      </c>
      <c r="U59" s="21" t="s">
        <v>617</v>
      </c>
      <c r="V59" s="21" t="s">
        <v>617</v>
      </c>
      <c r="W59" s="21" t="s">
        <v>617</v>
      </c>
      <c r="X59" s="21" t="s">
        <v>617</v>
      </c>
      <c r="Y59" s="21" t="s">
        <v>617</v>
      </c>
      <c r="Z59" s="21" t="s">
        <v>617</v>
      </c>
      <c r="AA59" s="20" t="n">
        <f aca="false">DATE(YEAR(O59)+1,MONTH(O59),DAY(O59))</f>
        <v>44197</v>
      </c>
      <c r="AB59" s="0" t="n">
        <f aca="false">IF(G59="Trong nước", DATEDIF(DATE(YEAR(M59),MONTH(M59),1),DATE(YEAR(N59),MONTH(N59),1),"m"), DATEDIF(DATE(L59,1,1),DATE(YEAR(N59),MONTH(N59),1),"m"))</f>
        <v>74</v>
      </c>
      <c r="AC59" s="0" t="str">
        <f aca="false">VLOOKUP(AB59,Parameters!$A$2:$B$6,2,1)</f>
        <v>72-120</v>
      </c>
      <c r="AD59" s="22" t="n">
        <f aca="false">IF(J59&lt;=Parameters!$Y$2,INDEX('Bieu phi VCX'!$D$8:$N$33,MATCH(E59,'Bieu phi VCX'!$A$8:$A$33,0),MATCH(AC59,'Bieu phi VCX'!$D$7:$I$7,)),INDEX('Bieu phi VCX'!$J$8:$O$33,MATCH(E59,'Bieu phi VCX'!$A$8:$A$33,0),MATCH(AC59,'Bieu phi VCX'!$J$7:$O$7,)))</f>
        <v>0.028</v>
      </c>
      <c r="AE59" s="22" t="n">
        <f aca="false">IF(Q59="Y",Parameters!$Z$2,0)</f>
        <v>0.0005</v>
      </c>
      <c r="AF59" s="22" t="n">
        <f aca="false">IF(R59="Y", INDEX('Bieu phi VCX'!$R$8:$W$33,MATCH(E59,'Bieu phi VCX'!$A$8:$A$33,0),MATCH(AC59,'Bieu phi VCX'!$R$7:$V$7,0)), 0)</f>
        <v>0.0025</v>
      </c>
      <c r="AG59" s="19" t="n">
        <f aca="false">VLOOKUP(S59,Parameters!$F$2:$G$5,2,0)</f>
        <v>0</v>
      </c>
      <c r="AH59" s="22" t="n">
        <f aca="false">IF(T59="Y", INDEX('Bieu phi VCX'!$X$8:$AB$33,MATCH(E59,'Bieu phi VCX'!$A$8:$A$33,0),MATCH(AC59,'Bieu phi VCX'!$X$7:$AB$7,0)),0)</f>
        <v>0.0025</v>
      </c>
      <c r="AI59" s="23" t="n">
        <f aca="false">IF(U59="Y",INDEX('Bieu phi VCX'!$AJ$8:$AL$33,MATCH(E59,'Bieu phi VCX'!$A$8:$A$33,0),MATCH(VLOOKUP(F59,Parameters!$I$2:$J$4,2),'Bieu phi VCX'!$AJ$7:$AL$7,0)), 0)</f>
        <v>0.05</v>
      </c>
      <c r="AJ59" s="0" t="n">
        <f aca="false">IF(V59="Y",Parameters!$AA$2,1)</f>
        <v>1.5</v>
      </c>
      <c r="AK59" s="22" t="n">
        <f aca="false">IF(W59="Y", INDEX('Bieu phi VCX'!$AE$8:$AE$33,MATCH(E59,'Bieu phi VCX'!$A$8:$A$33,0),0),0)</f>
        <v>0.0025</v>
      </c>
      <c r="AL59" s="22" t="n">
        <f aca="false">IF(X59="Y",IF(AB59&lt;120,IF(OR(E59='Bieu phi VCX'!$A$24,E59='Bieu phi VCX'!$A$25,E59='Bieu phi VCX'!$A$27),0.2%,IF(OR(AND(OR(H59="SEDAN",H59="HATCHBACK"),J59&gt;Parameters!$AB$2),AND(OR(H59="SEDAN",H59="HATCHBACK"),I59="GERMANY")),INDEX('Bieu phi VCX'!$AF$8:$AF$33,MATCH(E59,'Bieu phi VCX'!$A$8:$A$33,0),0),INDEX('Bieu phi VCX'!$AG$8:$AG$33,MATCH(E59,'Bieu phi VCX'!$A$8:$A$33,0),0))),INDEX('Bieu phi VCX'!$AH$8:$AH$33,MATCH(E59,'Bieu phi VCX'!$A$8:$A$33,0),0)),0)</f>
        <v>0.0005</v>
      </c>
      <c r="AM59" s="22" t="n">
        <f aca="false">IF(Y59="Y",IF(P59-O59&gt;Parameters!$AC$2,1.5%*15/365,1.5%*(P59-O59)/365),0)</f>
        <v>0.000616438356164384</v>
      </c>
      <c r="AN59" s="24" t="n">
        <f aca="false">IF(Z59="Y",Parameters!$AD$2,0)</f>
        <v>0.003</v>
      </c>
      <c r="AO59" s="25" t="n">
        <f aca="false">IF(P59&lt;=AA59,VLOOKUP(DATEDIF(O59,P59,"m"),Parameters!$L$2:$M$6,2,1),(DATEDIF(O59,P59,"m")+1)/12)</f>
        <v>1</v>
      </c>
      <c r="AP59" s="26" t="n">
        <f aca="false">(AJ59*(SUM(AD59,AE59,AF59,AH59,AI59,AK59,AL59,AN59)*K59+AG59)+AM59*K59)*AO59</f>
        <v>53946575.3424658</v>
      </c>
      <c r="AQ59" s="27" t="s">
        <v>619</v>
      </c>
    </row>
    <row r="60" customFormat="false" ht="13.8" hidden="false" customHeight="false" outlineLevel="0" collapsed="false">
      <c r="A60" s="17"/>
      <c r="B60" s="17" t="s">
        <v>622</v>
      </c>
      <c r="C60" s="0" t="s">
        <v>509</v>
      </c>
      <c r="D60" s="17" t="s">
        <v>523</v>
      </c>
      <c r="E60" s="18" t="s">
        <v>568</v>
      </c>
      <c r="F60" s="19" t="n">
        <v>0</v>
      </c>
      <c r="G60" s="18" t="s">
        <v>614</v>
      </c>
      <c r="H60" s="18" t="s">
        <v>615</v>
      </c>
      <c r="I60" s="18" t="s">
        <v>616</v>
      </c>
      <c r="J60" s="19" t="n">
        <v>600000000</v>
      </c>
      <c r="K60" s="19" t="n">
        <v>400000000</v>
      </c>
      <c r="L60" s="0" t="n">
        <v>2011</v>
      </c>
      <c r="M60" s="20" t="n">
        <f aca="true">DATE(YEAR(NOW()), MONTH(NOW())-120, DAY(NOW()))</f>
        <v>40616</v>
      </c>
      <c r="N60" s="20" t="n">
        <f aca="true">DATE(YEAR(NOW()), MONTH(NOW()), DAY(NOW()))</f>
        <v>44269</v>
      </c>
      <c r="O60" s="20" t="n">
        <v>43831</v>
      </c>
      <c r="P60" s="20" t="n">
        <v>44196</v>
      </c>
      <c r="Q60" s="21" t="s">
        <v>617</v>
      </c>
      <c r="R60" s="21" t="s">
        <v>617</v>
      </c>
      <c r="S60" s="19" t="s">
        <v>618</v>
      </c>
      <c r="T60" s="21" t="s">
        <v>617</v>
      </c>
      <c r="U60" s="21" t="s">
        <v>617</v>
      </c>
      <c r="V60" s="21" t="s">
        <v>617</v>
      </c>
      <c r="W60" s="21" t="s">
        <v>617</v>
      </c>
      <c r="X60" s="21" t="s">
        <v>617</v>
      </c>
      <c r="Y60" s="21" t="s">
        <v>617</v>
      </c>
      <c r="Z60" s="21" t="s">
        <v>617</v>
      </c>
      <c r="AA60" s="20" t="n">
        <f aca="false">DATE(YEAR(O60)+1,MONTH(O60),DAY(O60))</f>
        <v>44197</v>
      </c>
      <c r="AB60" s="0" t="n">
        <f aca="false">IF(G60="Trong nước", DATEDIF(DATE(YEAR(M60),MONTH(M60),1),DATE(YEAR(N60),MONTH(N60),1),"m"), DATEDIF(DATE(L60,1,1),DATE(YEAR(N60),MONTH(N60),1),"m"))</f>
        <v>122</v>
      </c>
      <c r="AC60" s="0" t="str">
        <f aca="false">VLOOKUP(AB60,Parameters!$A$2:$B$6,2,1)</f>
        <v>&gt;=120</v>
      </c>
      <c r="AD60" s="22" t="n">
        <f aca="false">IF(J60&lt;=Parameters!$Y$2,INDEX('Bieu phi VCX'!$D$8:$N$33,MATCH(E60,'Bieu phi VCX'!$A$8:$A$33,0),MATCH(AC60,'Bieu phi VCX'!$D$7:$I$7,)),INDEX('Bieu phi VCX'!$J$8:$O$33,MATCH(E60,'Bieu phi VCX'!$A$8:$A$33,0),MATCH(AC60,'Bieu phi VCX'!$J$7:$O$7,)))</f>
        <v>0.03</v>
      </c>
      <c r="AE60" s="22" t="n">
        <f aca="false">IF(Q60="Y",Parameters!$Z$2,0)</f>
        <v>0.0005</v>
      </c>
      <c r="AF60" s="22" t="n">
        <f aca="false">IF(R60="Y", INDEX('Bieu phi VCX'!$R$8:$W$33,MATCH(E60,'Bieu phi VCX'!$A$8:$A$33,0),MATCH(AC60,'Bieu phi VCX'!$R$7:$V$7,0)), 0)</f>
        <v>0.0035</v>
      </c>
      <c r="AG60" s="19" t="n">
        <f aca="false">VLOOKUP(S60,Parameters!$F$2:$G$5,2,0)</f>
        <v>0</v>
      </c>
      <c r="AH60" s="22" t="n">
        <f aca="false">IF(T60="Y", INDEX('Bieu phi VCX'!$X$8:$AB$33,MATCH(E60,'Bieu phi VCX'!$A$8:$A$33,0),MATCH(AC60,'Bieu phi VCX'!$X$7:$AB$7,0)),0)</f>
        <v>0.0035</v>
      </c>
      <c r="AI60" s="23" t="n">
        <f aca="false">IF(U60="Y",INDEX('Bieu phi VCX'!$AJ$8:$AL$33,MATCH(E60,'Bieu phi VCX'!$A$8:$A$33,0),MATCH(VLOOKUP(F60,Parameters!$I$2:$J$4,2),'Bieu phi VCX'!$AJ$7:$AL$7,0)), 0)</f>
        <v>0.05</v>
      </c>
      <c r="AJ60" s="0" t="n">
        <f aca="false">IF(V60="Y",Parameters!$AA$2,1)</f>
        <v>1.5</v>
      </c>
      <c r="AK60" s="22" t="n">
        <f aca="false">IF(W60="Y", INDEX('Bieu phi VCX'!$AE$8:$AE$33,MATCH(E60,'Bieu phi VCX'!$A$8:$A$33,0),0),0)</f>
        <v>0.0025</v>
      </c>
      <c r="AL60" s="22" t="n">
        <f aca="false">IF(X60="Y",IF(AB60&lt;120,IF(OR(E60='Bieu phi VCX'!$A$24,E60='Bieu phi VCX'!$A$25,E60='Bieu phi VCX'!$A$27),0.2%,IF(OR(AND(OR(H60="SEDAN",H60="HATCHBACK"),J60&gt;Parameters!$AB$2),AND(OR(H60="SEDAN",H60="HATCHBACK"),I60="GERMANY")),INDEX('Bieu phi VCX'!$AF$8:$AF$33,MATCH(E60,'Bieu phi VCX'!$A$8:$A$33,0),0),INDEX('Bieu phi VCX'!$AG$8:$AG$33,MATCH(E60,'Bieu phi VCX'!$A$8:$A$33,0),0))),INDEX('Bieu phi VCX'!$AH$8:$AH$33,MATCH(E60,'Bieu phi VCX'!$A$8:$A$33,0),0)),0)</f>
        <v>0.0015</v>
      </c>
      <c r="AM60" s="22" t="n">
        <f aca="false">IF(Y60="Y",IF(P60-O60&gt;Parameters!$AC$2,1.5%*15/365,1.5%*(P60-O60)/365),0)</f>
        <v>0.000616438356164384</v>
      </c>
      <c r="AN60" s="24" t="n">
        <f aca="false">IF(Z60="Y",Parameters!$AD$2,0)</f>
        <v>0.003</v>
      </c>
      <c r="AO60" s="25" t="n">
        <f aca="false">IF(P60&lt;=AA60,VLOOKUP(DATEDIF(O60,P60,"m"),Parameters!$L$2:$M$6,2,1),(DATEDIF(O60,P60,"m")+1)/12)</f>
        <v>1</v>
      </c>
      <c r="AP60" s="26" t="n">
        <f aca="false">(AJ60*(SUM(AD60,AE60,AF60,AH60,AI60,AK60,AL60,AN60)*K60+AG60)+AM60*K60)*AO60</f>
        <v>56946575.3424658</v>
      </c>
      <c r="AQ60" s="27" t="s">
        <v>619</v>
      </c>
    </row>
    <row r="61" customFormat="false" ht="13.8" hidden="false" customHeight="false" outlineLevel="0" collapsed="false">
      <c r="A61" s="17"/>
      <c r="B61" s="17" t="s">
        <v>623</v>
      </c>
      <c r="C61" s="0" t="s">
        <v>509</v>
      </c>
      <c r="D61" s="17" t="s">
        <v>523</v>
      </c>
      <c r="E61" s="18" t="s">
        <v>568</v>
      </c>
      <c r="F61" s="19" t="n">
        <v>0</v>
      </c>
      <c r="G61" s="18" t="s">
        <v>614</v>
      </c>
      <c r="H61" s="18" t="s">
        <v>615</v>
      </c>
      <c r="I61" s="18" t="s">
        <v>616</v>
      </c>
      <c r="J61" s="19" t="n">
        <v>600000000</v>
      </c>
      <c r="K61" s="19" t="n">
        <v>100000000</v>
      </c>
      <c r="L61" s="0" t="n">
        <v>2006</v>
      </c>
      <c r="M61" s="20" t="n">
        <f aca="true">DATE(YEAR(NOW()), MONTH(NOW())-180, DAY(NOW()))</f>
        <v>38790</v>
      </c>
      <c r="N61" s="20" t="n">
        <f aca="true">DATE(YEAR(NOW()), MONTH(NOW()), DAY(NOW()))</f>
        <v>44269</v>
      </c>
      <c r="O61" s="20" t="n">
        <v>43831</v>
      </c>
      <c r="P61" s="20" t="n">
        <v>44196</v>
      </c>
      <c r="Q61" s="21" t="s">
        <v>617</v>
      </c>
      <c r="R61" s="21" t="s">
        <v>617</v>
      </c>
      <c r="S61" s="19" t="n">
        <v>9000000</v>
      </c>
      <c r="T61" s="21" t="s">
        <v>617</v>
      </c>
      <c r="U61" s="21" t="s">
        <v>617</v>
      </c>
      <c r="V61" s="21" t="s">
        <v>617</v>
      </c>
      <c r="W61" s="21" t="s">
        <v>617</v>
      </c>
      <c r="X61" s="21" t="s">
        <v>617</v>
      </c>
      <c r="Y61" s="21" t="s">
        <v>617</v>
      </c>
      <c r="Z61" s="21" t="s">
        <v>617</v>
      </c>
      <c r="AA61" s="20" t="n">
        <f aca="false">DATE(YEAR(O61)+1,MONTH(O61),DAY(O61))</f>
        <v>44197</v>
      </c>
      <c r="AB61" s="0" t="n">
        <f aca="false">IF(G61="Trong nước", DATEDIF(DATE(YEAR(M61),MONTH(M61),1),DATE(YEAR(N61),MONTH(N61),1),"m"), DATEDIF(DATE(L61,1,1),DATE(YEAR(N61),MONTH(N61),1),"m"))</f>
        <v>182</v>
      </c>
      <c r="AC61" s="0" t="str">
        <f aca="false">VLOOKUP(AB61,Parameters!$A$2:$B$7,2,1)</f>
        <v>&gt;=180</v>
      </c>
      <c r="AD61" s="22" t="n">
        <f aca="false">IF(J61&lt;=Parameters!$Y$2,INDEX('Bieu phi VCX'!$D$8:$N$33,MATCH(E61,'Bieu phi VCX'!$A$8:$A$33,0),MATCH(AC61,'Bieu phi VCX'!$D$7:$I$7,)),INDEX('Bieu phi VCX'!$J$8:$O$33,MATCH(E61,'Bieu phi VCX'!$A$8:$A$33,0),MATCH(AC61,'Bieu phi VCX'!$J$7:$O$7,)))</f>
        <v>0.03</v>
      </c>
      <c r="AE61" s="22" t="n">
        <f aca="false">IF(Q61="Y",Parameters!$Z$2,0)</f>
        <v>0.0005</v>
      </c>
      <c r="AF61" s="22" t="n">
        <f aca="false">IF(R61="Y", INDEX('Bieu phi VCX'!$R$8:$W$33,MATCH(E61,'Bieu phi VCX'!$A$8:$A$33,0),MATCH(AC61,'Bieu phi VCX'!$R$7:$W$7,0)), 0)</f>
        <v>0.0045</v>
      </c>
      <c r="AG61" s="19" t="n">
        <f aca="false">VLOOKUP(S61,Parameters!$F$2:$G$5,2,0)</f>
        <v>1400000</v>
      </c>
      <c r="AH61" s="22" t="n">
        <f aca="false">IF(T61="Y", INDEX('Bieu phi VCX'!$X$8:$AC$33,MATCH(E61,'Bieu phi VCX'!$A$8:$A$33,0),MATCH(AC61,'Bieu phi VCX'!$X$7:$AC$7,0)),0)</f>
        <v>0.0035</v>
      </c>
      <c r="AI61" s="23" t="n">
        <f aca="false">IF(U61="Y",INDEX('Bieu phi VCX'!$AJ$8:$AL$33,MATCH(E61,'Bieu phi VCX'!$A$8:$A$33,0),MATCH(VLOOKUP(F61,Parameters!$I$2:$J$4,2),'Bieu phi VCX'!$AJ$7:$AL$7,0)), 0)</f>
        <v>0.05</v>
      </c>
      <c r="AJ61" s="0" t="n">
        <f aca="false">IF(V61="Y",Parameters!$AA$2,1)</f>
        <v>1.5</v>
      </c>
      <c r="AK61" s="22" t="n">
        <f aca="false">IF(W61="Y", INDEX('Bieu phi VCX'!$AE$8:$AE$33,MATCH(E61,'Bieu phi VCX'!$A$8:$A$33,0),0),0)</f>
        <v>0.0025</v>
      </c>
      <c r="AL61" s="22" t="n">
        <f aca="false">IF(X61="Y",IF(AB61&lt;120,IF(OR(E61='Bieu phi VCX'!$A$24,E61='Bieu phi VCX'!$A$25,E61='Bieu phi VCX'!$A$27),0.2%,IF(OR(AND(OR(H61="SEDAN",H61="HATCHBACK"),J61&gt;Parameters!$AB$2),AND(OR(H61="SEDAN",H61="HATCHBACK"),I61="GERMANY")),INDEX('Bieu phi VCX'!$AF$8:$AF$33,MATCH(E61,'Bieu phi VCX'!$A$8:$A$33,0),0),INDEX('Bieu phi VCX'!$AG$8:$AG$33,MATCH(E61,'Bieu phi VCX'!$A$8:$A$33,0),0))),INDEX('Bieu phi VCX'!$AH$8:$AH$33,MATCH(E61,'Bieu phi VCX'!$A$8:$A$33,0),0)),0)</f>
        <v>0.0015</v>
      </c>
      <c r="AM61" s="22" t="n">
        <f aca="false">IF(Y61="Y",IF(P61-O61&gt;Parameters!$AC$2,1.5%*15/365,1.5%*(P61-O61)/365),0)</f>
        <v>0.000616438356164384</v>
      </c>
      <c r="AN61" s="24" t="n">
        <f aca="false">IF(Z61="Y",Parameters!$AD$2,0)</f>
        <v>0.003</v>
      </c>
      <c r="AO61" s="25" t="n">
        <f aca="false">IF(P61&lt;=AA61,VLOOKUP(DATEDIF(O61,P61,"m"),Parameters!$L$2:$M$6,2,1),(DATEDIF(O61,P61,"m")+1)/12)</f>
        <v>1</v>
      </c>
      <c r="AP61" s="26" t="n">
        <f aca="false">(AJ61*(SUM(AD61,AE61,AF61,AH61,AI61,AK61,AL61,AN61)*K61+AG61)+AM61*K61)*AO61</f>
        <v>16486643.8356164</v>
      </c>
      <c r="AQ61" s="27" t="s">
        <v>619</v>
      </c>
    </row>
    <row r="62" customFormat="false" ht="13.8" hidden="false" customHeight="false" outlineLevel="0" collapsed="false">
      <c r="A62" s="17" t="s">
        <v>612</v>
      </c>
      <c r="B62" s="17" t="s">
        <v>613</v>
      </c>
      <c r="C62" s="0" t="s">
        <v>509</v>
      </c>
      <c r="D62" s="17" t="s">
        <v>535</v>
      </c>
      <c r="E62" s="18" t="s">
        <v>567</v>
      </c>
      <c r="F62" s="19" t="n">
        <v>0</v>
      </c>
      <c r="G62" s="18" t="s">
        <v>614</v>
      </c>
      <c r="H62" s="18" t="s">
        <v>615</v>
      </c>
      <c r="I62" s="18" t="s">
        <v>616</v>
      </c>
      <c r="J62" s="19" t="n">
        <v>390000000</v>
      </c>
      <c r="K62" s="19" t="n">
        <v>100000000</v>
      </c>
      <c r="L62" s="0" t="n">
        <v>2020</v>
      </c>
      <c r="M62" s="20" t="n">
        <f aca="true">DATE(YEAR(NOW()), MONTH(NOW())-12, DAY(NOW()))</f>
        <v>43904</v>
      </c>
      <c r="N62" s="20" t="n">
        <f aca="true">DATE(YEAR(NOW()), MONTH(NOW()), DAY(NOW()))</f>
        <v>44269</v>
      </c>
      <c r="O62" s="20" t="n">
        <v>43831</v>
      </c>
      <c r="P62" s="20" t="n">
        <v>44196</v>
      </c>
      <c r="Q62" s="21" t="s">
        <v>617</v>
      </c>
      <c r="R62" s="21" t="s">
        <v>617</v>
      </c>
      <c r="S62" s="19" t="s">
        <v>618</v>
      </c>
      <c r="T62" s="21" t="s">
        <v>617</v>
      </c>
      <c r="U62" s="21" t="s">
        <v>617</v>
      </c>
      <c r="V62" s="21" t="s">
        <v>617</v>
      </c>
      <c r="W62" s="21" t="s">
        <v>617</v>
      </c>
      <c r="X62" s="21" t="s">
        <v>617</v>
      </c>
      <c r="Y62" s="21" t="s">
        <v>617</v>
      </c>
      <c r="Z62" s="21" t="s">
        <v>617</v>
      </c>
      <c r="AA62" s="20" t="n">
        <f aca="false">DATE(YEAR(O62)+1,MONTH(O62),DAY(O62))</f>
        <v>44197</v>
      </c>
      <c r="AB62" s="0" t="n">
        <f aca="false">IF(G62="Trong nước", DATEDIF(DATE(YEAR(M62),MONTH(M62),1),DATE(YEAR(N62),MONTH(N62),1),"m"), DATEDIF(DATE(L62,1,1),DATE(YEAR(N62),MONTH(N62),1),"m"))</f>
        <v>14</v>
      </c>
      <c r="AC62" s="0" t="str">
        <f aca="false">VLOOKUP(AB62,Parameters!$A$2:$B$6,2,1)</f>
        <v>&lt;36</v>
      </c>
      <c r="AD62" s="22" t="n">
        <f aca="false">IF(J62&lt;=Parameters!$Y$2,INDEX('Bieu phi VCX'!$D$8:$N$33,MATCH(E62,'Bieu phi VCX'!$A$8:$A$33,0),MATCH(AC62,'Bieu phi VCX'!$D$7:$I$7,)),INDEX('Bieu phi VCX'!$J$8:$O$33,MATCH(E62,'Bieu phi VCX'!$A$8:$A$33,0),MATCH(AC62,'Bieu phi VCX'!$J$7:$O$7,)))</f>
        <v>0.025</v>
      </c>
      <c r="AE62" s="22" t="n">
        <f aca="false">IF(Q62="Y",Parameters!$Z$2,0)</f>
        <v>0.0005</v>
      </c>
      <c r="AF62" s="22" t="n">
        <f aca="false">IF(R62="Y", INDEX('Bieu phi VCX'!$R$8:$W$33,MATCH(E62,'Bieu phi VCX'!$A$8:$A$33,0),MATCH(AC62,'Bieu phi VCX'!$R$7:$V$7,0)), 0)</f>
        <v>0</v>
      </c>
      <c r="AG62" s="19" t="n">
        <f aca="false">VLOOKUP(S62,Parameters!$F$2:$G$5,2,0)</f>
        <v>0</v>
      </c>
      <c r="AH62" s="22" t="n">
        <f aca="false">IF(T62="Y", INDEX('Bieu phi VCX'!$X$8:$AB$33,MATCH(E62,'Bieu phi VCX'!$A$8:$A$33,0),MATCH(AC62,'Bieu phi VCX'!$X$7:$AB$7,0)),0)</f>
        <v>0.001</v>
      </c>
      <c r="AI62" s="23" t="n">
        <f aca="false">IF(U62="Y",INDEX('Bieu phi VCX'!$AJ$8:$AL$33,MATCH(E62,'Bieu phi VCX'!$A$8:$A$33,0),MATCH(VLOOKUP(F62,Parameters!$I$2:$J$4,2),'Bieu phi VCX'!$AJ$7:$AL$7,0)), 0)</f>
        <v>0.05</v>
      </c>
      <c r="AJ62" s="0" t="n">
        <f aca="false">IF(V62="Y",Parameters!$AA$2,1)</f>
        <v>1.5</v>
      </c>
      <c r="AK62" s="22" t="n">
        <f aca="false">IF(W62="Y", INDEX('Bieu phi VCX'!$AE$8:$AE$33,MATCH(E62,'Bieu phi VCX'!$A$8:$A$33,0),0),0)</f>
        <v>0.0025</v>
      </c>
      <c r="AL62" s="22" t="n">
        <f aca="false">IF(X62="Y",IF(AB62&lt;120,IF(OR(E62='Bieu phi VCX'!$A$24,E62='Bieu phi VCX'!$A$25,E62='Bieu phi VCX'!$A$27),0.2%,IF(OR(AND(OR(H62="SEDAN",H62="HATCHBACK"),J62&gt;Parameters!$AB$2),AND(OR(H62="SEDAN",H62="HATCHBACK"),I62="GERMANY")),INDEX('Bieu phi VCX'!$AF$8:$AF$33,MATCH(E62,'Bieu phi VCX'!$A$8:$A$33,0),0),INDEX('Bieu phi VCX'!$AG$8:$AG$33,MATCH(E62,'Bieu phi VCX'!$A$8:$A$33,0),0))),INDEX('Bieu phi VCX'!$AH$8:$AH$33,MATCH(E62,'Bieu phi VCX'!$A$8:$A$33,0),0)),0)</f>
        <v>0.0005</v>
      </c>
      <c r="AM62" s="22" t="n">
        <f aca="false">IF(Y62="Y",IF(P62-O62&gt;Parameters!$AC$2,1.5%*15/365,1.5%*(P62-O62)/365),0)</f>
        <v>0.000616438356164384</v>
      </c>
      <c r="AN62" s="24" t="n">
        <f aca="false">IF(Z62="Y",Parameters!$AD$2,0)</f>
        <v>0.003</v>
      </c>
      <c r="AO62" s="25" t="n">
        <f aca="false">IF(P62&lt;=AA62,VLOOKUP(DATEDIF(O62,P62,"m"),Parameters!$L$2:$M$6,2,1),(DATEDIF(O62,P62,"m")+1)/12)</f>
        <v>1</v>
      </c>
      <c r="AP62" s="26" t="n">
        <f aca="false">(AJ62*(SUM(AD62,AE62,AF62,AH62,AI62,AK62,AL62,AN62)*K62+AG62)+AM62*K62)*AO62</f>
        <v>12436643.8356164</v>
      </c>
      <c r="AQ62" s="27" t="s">
        <v>619</v>
      </c>
    </row>
    <row r="63" customFormat="false" ht="13.8" hidden="false" customHeight="false" outlineLevel="0" collapsed="false">
      <c r="A63" s="17"/>
      <c r="B63" s="17" t="s">
        <v>620</v>
      </c>
      <c r="C63" s="0" t="s">
        <v>509</v>
      </c>
      <c r="D63" s="17" t="s">
        <v>535</v>
      </c>
      <c r="E63" s="18" t="s">
        <v>567</v>
      </c>
      <c r="F63" s="19" t="n">
        <v>0</v>
      </c>
      <c r="G63" s="18" t="s">
        <v>614</v>
      </c>
      <c r="H63" s="18" t="s">
        <v>615</v>
      </c>
      <c r="I63" s="18" t="s">
        <v>616</v>
      </c>
      <c r="J63" s="19" t="n">
        <v>390000000</v>
      </c>
      <c r="K63" s="19" t="n">
        <v>100000000</v>
      </c>
      <c r="L63" s="0" t="n">
        <v>2018</v>
      </c>
      <c r="M63" s="20" t="n">
        <f aca="true">DATE(YEAR(NOW()), MONTH(NOW())-36, DAY(NOW()))</f>
        <v>43173</v>
      </c>
      <c r="N63" s="20" t="n">
        <f aca="true">DATE(YEAR(NOW()), MONTH(NOW()), DAY(NOW()))</f>
        <v>44269</v>
      </c>
      <c r="O63" s="20" t="n">
        <v>43831</v>
      </c>
      <c r="P63" s="20" t="n">
        <v>44196</v>
      </c>
      <c r="Q63" s="21" t="s">
        <v>617</v>
      </c>
      <c r="R63" s="21" t="s">
        <v>617</v>
      </c>
      <c r="S63" s="19" t="s">
        <v>618</v>
      </c>
      <c r="T63" s="21" t="s">
        <v>617</v>
      </c>
      <c r="U63" s="21" t="s">
        <v>617</v>
      </c>
      <c r="V63" s="21" t="s">
        <v>617</v>
      </c>
      <c r="W63" s="21" t="s">
        <v>617</v>
      </c>
      <c r="X63" s="21" t="s">
        <v>617</v>
      </c>
      <c r="Y63" s="21" t="s">
        <v>617</v>
      </c>
      <c r="Z63" s="21" t="s">
        <v>617</v>
      </c>
      <c r="AA63" s="20" t="n">
        <f aca="false">DATE(YEAR(O63)+1,MONTH(O63),DAY(O63))</f>
        <v>44197</v>
      </c>
      <c r="AB63" s="0" t="n">
        <f aca="false">IF(G63="Trong nước", DATEDIF(DATE(YEAR(M63),MONTH(M63),1),DATE(YEAR(N63),MONTH(N63),1),"m"), DATEDIF(DATE(L63,1,1),DATE(YEAR(N63),MONTH(N63),1),"m"))</f>
        <v>38</v>
      </c>
      <c r="AC63" s="0" t="str">
        <f aca="false">VLOOKUP(AB63,Parameters!$A$2:$B$6,2,1)</f>
        <v>36-72</v>
      </c>
      <c r="AD63" s="22" t="n">
        <f aca="false">IF(J63&lt;=Parameters!$Y$2,INDEX('Bieu phi VCX'!$D$8:$N$33,MATCH(E63,'Bieu phi VCX'!$A$8:$A$33,0),MATCH(AC63,'Bieu phi VCX'!$D$7:$I$7,)),INDEX('Bieu phi VCX'!$J$8:$O$33,MATCH(E63,'Bieu phi VCX'!$A$8:$A$33,0),MATCH(AC63,'Bieu phi VCX'!$J$7:$O$7,)))</f>
        <v>0.0275</v>
      </c>
      <c r="AE63" s="22" t="n">
        <f aca="false">IF(Q63="Y",Parameters!$Z$2,0)</f>
        <v>0.0005</v>
      </c>
      <c r="AF63" s="22" t="n">
        <f aca="false">IF(R63="Y", INDEX('Bieu phi VCX'!$R$8:$W$33,MATCH(E63,'Bieu phi VCX'!$A$8:$A$33,0),MATCH(AC63,'Bieu phi VCX'!$R$7:$V$7,0)), 0)</f>
        <v>0.001</v>
      </c>
      <c r="AG63" s="19" t="n">
        <f aca="false">VLOOKUP(S63,Parameters!$F$2:$G$5,2,0)</f>
        <v>0</v>
      </c>
      <c r="AH63" s="22" t="n">
        <f aca="false">IF(T63="Y", INDEX('Bieu phi VCX'!$X$8:$AB$33,MATCH(E63,'Bieu phi VCX'!$A$8:$A$33,0),MATCH(AC63,'Bieu phi VCX'!$X$7:$AB$7,0)),0)</f>
        <v>0.0015</v>
      </c>
      <c r="AI63" s="23" t="n">
        <f aca="false">IF(U63="Y",INDEX('Bieu phi VCX'!$AJ$8:$AL$33,MATCH(E63,'Bieu phi VCX'!$A$8:$A$33,0),MATCH(VLOOKUP(F63,Parameters!$I$2:$J$4,2),'Bieu phi VCX'!$AJ$7:$AL$7,0)), 0)</f>
        <v>0.05</v>
      </c>
      <c r="AJ63" s="0" t="n">
        <f aca="false">IF(V63="Y",Parameters!$AA$2,1)</f>
        <v>1.5</v>
      </c>
      <c r="AK63" s="22" t="n">
        <f aca="false">IF(W63="Y", INDEX('Bieu phi VCX'!$AE$8:$AE$33,MATCH(E63,'Bieu phi VCX'!$A$8:$A$33,0),0),0)</f>
        <v>0.0025</v>
      </c>
      <c r="AL63" s="22" t="n">
        <f aca="false">IF(X63="Y",IF(AB63&lt;120,IF(OR(E63='Bieu phi VCX'!$A$24,E63='Bieu phi VCX'!$A$25,E63='Bieu phi VCX'!$A$27),0.2%,IF(OR(AND(OR(H63="SEDAN",H63="HATCHBACK"),J63&gt;Parameters!$AB$2),AND(OR(H63="SEDAN",H63="HATCHBACK"),I63="GERMANY")),INDEX('Bieu phi VCX'!$AF$8:$AF$33,MATCH(E63,'Bieu phi VCX'!$A$8:$A$33,0),0),INDEX('Bieu phi VCX'!$AG$8:$AG$33,MATCH(E63,'Bieu phi VCX'!$A$8:$A$33,0),0))),INDEX('Bieu phi VCX'!$AH$8:$AH$33,MATCH(E63,'Bieu phi VCX'!$A$8:$A$33,0),0)),0)</f>
        <v>0.0005</v>
      </c>
      <c r="AM63" s="22" t="n">
        <f aca="false">IF(Y63="Y",IF(P63-O63&gt;Parameters!$AC$2,1.5%*15/365,1.5%*(P63-O63)/365),0)</f>
        <v>0.000616438356164384</v>
      </c>
      <c r="AN63" s="24" t="n">
        <f aca="false">IF(Z63="Y",Parameters!$AD$2,0)</f>
        <v>0.003</v>
      </c>
      <c r="AO63" s="25" t="n">
        <f aca="false">IF(P63&lt;=AA63,VLOOKUP(DATEDIF(O63,P63,"m"),Parameters!$L$2:$M$6,2,1),(DATEDIF(O63,P63,"m")+1)/12)</f>
        <v>1</v>
      </c>
      <c r="AP63" s="26" t="n">
        <f aca="false">(AJ63*(SUM(AD63,AE63,AF63,AH63,AI63,AK63,AL63,AN63)*K63+AG63)+AM63*K63)*AO63</f>
        <v>13036643.8356164</v>
      </c>
      <c r="AQ63" s="27" t="s">
        <v>619</v>
      </c>
    </row>
    <row r="64" customFormat="false" ht="13.8" hidden="false" customHeight="false" outlineLevel="0" collapsed="false">
      <c r="A64" s="17"/>
      <c r="B64" s="17" t="s">
        <v>621</v>
      </c>
      <c r="C64" s="0" t="s">
        <v>509</v>
      </c>
      <c r="D64" s="17" t="s">
        <v>535</v>
      </c>
      <c r="E64" s="18" t="s">
        <v>567</v>
      </c>
      <c r="F64" s="19" t="n">
        <v>0</v>
      </c>
      <c r="G64" s="18" t="s">
        <v>614</v>
      </c>
      <c r="H64" s="18" t="s">
        <v>615</v>
      </c>
      <c r="I64" s="18" t="s">
        <v>616</v>
      </c>
      <c r="J64" s="19" t="n">
        <v>390000000</v>
      </c>
      <c r="K64" s="19" t="n">
        <v>100000000</v>
      </c>
      <c r="L64" s="0" t="n">
        <v>2015</v>
      </c>
      <c r="M64" s="20" t="n">
        <f aca="true">DATE(YEAR(NOW()), MONTH(NOW())-72, DAY(NOW()))</f>
        <v>42077</v>
      </c>
      <c r="N64" s="20" t="n">
        <f aca="true">DATE(YEAR(NOW()), MONTH(NOW()), DAY(NOW()))</f>
        <v>44269</v>
      </c>
      <c r="O64" s="20" t="n">
        <v>43831</v>
      </c>
      <c r="P64" s="20" t="n">
        <v>44196</v>
      </c>
      <c r="Q64" s="21" t="s">
        <v>617</v>
      </c>
      <c r="R64" s="21" t="s">
        <v>617</v>
      </c>
      <c r="S64" s="19" t="s">
        <v>618</v>
      </c>
      <c r="T64" s="21" t="s">
        <v>617</v>
      </c>
      <c r="U64" s="21" t="s">
        <v>617</v>
      </c>
      <c r="V64" s="21" t="s">
        <v>617</v>
      </c>
      <c r="W64" s="21" t="s">
        <v>617</v>
      </c>
      <c r="X64" s="21" t="s">
        <v>617</v>
      </c>
      <c r="Y64" s="21" t="s">
        <v>617</v>
      </c>
      <c r="Z64" s="21" t="s">
        <v>617</v>
      </c>
      <c r="AA64" s="20" t="n">
        <f aca="false">DATE(YEAR(O64)+1,MONTH(O64),DAY(O64))</f>
        <v>44197</v>
      </c>
      <c r="AB64" s="0" t="n">
        <f aca="false">IF(G64="Trong nước", DATEDIF(DATE(YEAR(M64),MONTH(M64),1),DATE(YEAR(N64),MONTH(N64),1),"m"), DATEDIF(DATE(L64,1,1),DATE(YEAR(N64),MONTH(N64),1),"m"))</f>
        <v>74</v>
      </c>
      <c r="AC64" s="0" t="str">
        <f aca="false">VLOOKUP(AB64,Parameters!$A$2:$B$6,2,1)</f>
        <v>72-120</v>
      </c>
      <c r="AD64" s="22" t="n">
        <f aca="false">IF(J64&lt;=Parameters!$Y$2,INDEX('Bieu phi VCX'!$D$8:$N$33,MATCH(E64,'Bieu phi VCX'!$A$8:$A$33,0),MATCH(AC64,'Bieu phi VCX'!$D$7:$I$7,)),INDEX('Bieu phi VCX'!$J$8:$O$33,MATCH(E64,'Bieu phi VCX'!$A$8:$A$33,0),MATCH(AC64,'Bieu phi VCX'!$J$7:$O$7,)))</f>
        <v>0.041</v>
      </c>
      <c r="AE64" s="22" t="n">
        <f aca="false">IF(Q64="Y",Parameters!$Z$2,0)</f>
        <v>0.0005</v>
      </c>
      <c r="AF64" s="22" t="n">
        <f aca="false">IF(R64="Y", INDEX('Bieu phi VCX'!$R$8:$W$33,MATCH(E64,'Bieu phi VCX'!$A$8:$A$33,0),MATCH(AC64,'Bieu phi VCX'!$R$7:$V$7,0)), 0)</f>
        <v>0.002</v>
      </c>
      <c r="AG64" s="19" t="n">
        <f aca="false">VLOOKUP(S64,Parameters!$F$2:$G$5,2,0)</f>
        <v>0</v>
      </c>
      <c r="AH64" s="22" t="n">
        <f aca="false">IF(T64="Y", INDEX('Bieu phi VCX'!$X$8:$AB$33,MATCH(E64,'Bieu phi VCX'!$A$8:$A$33,0),MATCH(AC64,'Bieu phi VCX'!$X$7:$AB$7,0)),0)</f>
        <v>0.0025</v>
      </c>
      <c r="AI64" s="23" t="n">
        <f aca="false">IF(U64="Y",INDEX('Bieu phi VCX'!$AJ$8:$AL$33,MATCH(E64,'Bieu phi VCX'!$A$8:$A$33,0),MATCH(VLOOKUP(F64,Parameters!$I$2:$J$4,2),'Bieu phi VCX'!$AJ$7:$AL$7,0)), 0)</f>
        <v>0.05</v>
      </c>
      <c r="AJ64" s="0" t="n">
        <f aca="false">IF(V64="Y",Parameters!$AA$2,1)</f>
        <v>1.5</v>
      </c>
      <c r="AK64" s="22" t="n">
        <f aca="false">IF(W64="Y", INDEX('Bieu phi VCX'!$AE$8:$AE$33,MATCH(E64,'Bieu phi VCX'!$A$8:$A$33,0),0),0)</f>
        <v>0.0025</v>
      </c>
      <c r="AL64" s="22" t="n">
        <f aca="false">IF(X64="Y",IF(AB64&lt;120,IF(OR(E64='Bieu phi VCX'!$A$24,E64='Bieu phi VCX'!$A$25,E64='Bieu phi VCX'!$A$27),0.2%,IF(OR(AND(OR(H64="SEDAN",H64="HATCHBACK"),J64&gt;Parameters!$AB$2),AND(OR(H64="SEDAN",H64="HATCHBACK"),I64="GERMANY")),INDEX('Bieu phi VCX'!$AF$8:$AF$33,MATCH(E64,'Bieu phi VCX'!$A$8:$A$33,0),0),INDEX('Bieu phi VCX'!$AG$8:$AG$33,MATCH(E64,'Bieu phi VCX'!$A$8:$A$33,0),0))),INDEX('Bieu phi VCX'!$AH$8:$AH$33,MATCH(E64,'Bieu phi VCX'!$A$8:$A$33,0),0)),0)</f>
        <v>0.0005</v>
      </c>
      <c r="AM64" s="22" t="n">
        <f aca="false">IF(Y64="Y",IF(P64-O64&gt;Parameters!$AC$2,1.5%*15/365,1.5%*(P64-O64)/365),0)</f>
        <v>0.000616438356164384</v>
      </c>
      <c r="AN64" s="24" t="n">
        <f aca="false">IF(Z64="Y",Parameters!$AD$2,0)</f>
        <v>0.003</v>
      </c>
      <c r="AO64" s="25" t="n">
        <f aca="false">IF(P64&lt;=AA64,VLOOKUP(DATEDIF(O64,P64,"m"),Parameters!$L$2:$M$6,2,1),(DATEDIF(O64,P64,"m")+1)/12)</f>
        <v>1</v>
      </c>
      <c r="AP64" s="26" t="n">
        <f aca="false">(AJ64*(SUM(AD64,AE64,AF64,AH64,AI64,AK64,AL64,AN64)*K64+AG64)+AM64*K64)*AO64</f>
        <v>15361643.8356164</v>
      </c>
      <c r="AQ64" s="27" t="s">
        <v>619</v>
      </c>
    </row>
    <row r="65" customFormat="false" ht="13.8" hidden="false" customHeight="false" outlineLevel="0" collapsed="false">
      <c r="A65" s="17"/>
      <c r="B65" s="17" t="s">
        <v>622</v>
      </c>
      <c r="C65" s="0" t="s">
        <v>509</v>
      </c>
      <c r="D65" s="17" t="s">
        <v>535</v>
      </c>
      <c r="E65" s="18" t="s">
        <v>567</v>
      </c>
      <c r="F65" s="19" t="n">
        <v>0</v>
      </c>
      <c r="G65" s="18" t="s">
        <v>614</v>
      </c>
      <c r="H65" s="18" t="s">
        <v>615</v>
      </c>
      <c r="I65" s="18" t="s">
        <v>616</v>
      </c>
      <c r="J65" s="19" t="n">
        <v>390000000</v>
      </c>
      <c r="K65" s="19" t="n">
        <v>100000000</v>
      </c>
      <c r="L65" s="0" t="n">
        <v>2011</v>
      </c>
      <c r="M65" s="20" t="n">
        <f aca="true">DATE(YEAR(NOW()), MONTH(NOW())-120, DAY(NOW()))</f>
        <v>40616</v>
      </c>
      <c r="N65" s="20" t="n">
        <f aca="true">DATE(YEAR(NOW()), MONTH(NOW()), DAY(NOW()))</f>
        <v>44269</v>
      </c>
      <c r="O65" s="20" t="n">
        <v>43831</v>
      </c>
      <c r="P65" s="20" t="n">
        <v>44196</v>
      </c>
      <c r="Q65" s="21" t="s">
        <v>617</v>
      </c>
      <c r="R65" s="21" t="s">
        <v>617</v>
      </c>
      <c r="S65" s="19" t="s">
        <v>618</v>
      </c>
      <c r="T65" s="21" t="s">
        <v>617</v>
      </c>
      <c r="U65" s="21" t="s">
        <v>617</v>
      </c>
      <c r="V65" s="21" t="s">
        <v>617</v>
      </c>
      <c r="W65" s="21" t="s">
        <v>617</v>
      </c>
      <c r="X65" s="21" t="s">
        <v>617</v>
      </c>
      <c r="Y65" s="21" t="s">
        <v>617</v>
      </c>
      <c r="Z65" s="21" t="s">
        <v>617</v>
      </c>
      <c r="AA65" s="20" t="n">
        <f aca="false">DATE(YEAR(O65)+1,MONTH(O65),DAY(O65))</f>
        <v>44197</v>
      </c>
      <c r="AB65" s="0" t="n">
        <f aca="false">IF(G65="Trong nước", DATEDIF(DATE(YEAR(M65),MONTH(M65),1),DATE(YEAR(N65),MONTH(N65),1),"m"), DATEDIF(DATE(L65,1,1),DATE(YEAR(N65),MONTH(N65),1),"m"))</f>
        <v>122</v>
      </c>
      <c r="AC65" s="0" t="str">
        <f aca="false">VLOOKUP(AB65,Parameters!$A$2:$B$6,2,1)</f>
        <v>&gt;=120</v>
      </c>
      <c r="AD65" s="22" t="n">
        <f aca="false">IF(J65&lt;=Parameters!$Y$2,INDEX('Bieu phi VCX'!$D$8:$N$33,MATCH(E65,'Bieu phi VCX'!$A$8:$A$33,0),MATCH(AC65,'Bieu phi VCX'!$D$7:$I$7,)),INDEX('Bieu phi VCX'!$J$8:$O$33,MATCH(E65,'Bieu phi VCX'!$A$8:$A$33,0),MATCH(AC65,'Bieu phi VCX'!$J$7:$O$7,)))</f>
        <v>0.044</v>
      </c>
      <c r="AE65" s="22" t="n">
        <f aca="false">IF(Q65="Y",Parameters!$Z$2,0)</f>
        <v>0.0005</v>
      </c>
      <c r="AF65" s="22" t="n">
        <f aca="false">IF(R65="Y", INDEX('Bieu phi VCX'!$R$8:$W$33,MATCH(E65,'Bieu phi VCX'!$A$8:$A$33,0),MATCH(AC65,'Bieu phi VCX'!$R$7:$V$7,0)), 0)</f>
        <v>0.003</v>
      </c>
      <c r="AG65" s="19" t="n">
        <f aca="false">VLOOKUP(S65,Parameters!$F$2:$G$5,2,0)</f>
        <v>0</v>
      </c>
      <c r="AH65" s="22" t="n">
        <f aca="false">IF(T65="Y", INDEX('Bieu phi VCX'!$X$8:$AB$33,MATCH(E65,'Bieu phi VCX'!$A$8:$A$33,0),MATCH(AC65,'Bieu phi VCX'!$X$7:$AB$7,0)),0)</f>
        <v>0.0035</v>
      </c>
      <c r="AI65" s="23" t="n">
        <f aca="false">IF(U65="Y",INDEX('Bieu phi VCX'!$AJ$8:$AL$33,MATCH(E65,'Bieu phi VCX'!$A$8:$A$33,0),MATCH(VLOOKUP(F65,Parameters!$I$2:$J$4,2),'Bieu phi VCX'!$AJ$7:$AL$7,0)), 0)</f>
        <v>0.05</v>
      </c>
      <c r="AJ65" s="0" t="n">
        <f aca="false">IF(V65="Y",Parameters!$AA$2,1)</f>
        <v>1.5</v>
      </c>
      <c r="AK65" s="22" t="n">
        <f aca="false">IF(W65="Y", INDEX('Bieu phi VCX'!$AE$8:$AE$33,MATCH(E65,'Bieu phi VCX'!$A$8:$A$33,0),0),0)</f>
        <v>0.0025</v>
      </c>
      <c r="AL65" s="22" t="n">
        <f aca="false">IF(X65="Y",IF(AB65&lt;120,IF(OR(E65='Bieu phi VCX'!$A$24,E65='Bieu phi VCX'!$A$25,E65='Bieu phi VCX'!$A$27),0.2%,IF(OR(AND(OR(H65="SEDAN",H65="HATCHBACK"),J65&gt;Parameters!$AB$2),AND(OR(H65="SEDAN",H65="HATCHBACK"),I65="GERMANY")),INDEX('Bieu phi VCX'!$AF$8:$AF$33,MATCH(E65,'Bieu phi VCX'!$A$8:$A$33,0),0),INDEX('Bieu phi VCX'!$AG$8:$AG$33,MATCH(E65,'Bieu phi VCX'!$A$8:$A$33,0),0))),INDEX('Bieu phi VCX'!$AH$8:$AH$33,MATCH(E65,'Bieu phi VCX'!$A$8:$A$33,0),0)),0)</f>
        <v>0.0015</v>
      </c>
      <c r="AM65" s="22" t="n">
        <f aca="false">IF(Y65="Y",IF(P65-O65&gt;Parameters!$AC$2,1.5%*15/365,1.5%*(P65-O65)/365),0)</f>
        <v>0.000616438356164384</v>
      </c>
      <c r="AN65" s="24" t="n">
        <f aca="false">IF(Z65="Y",Parameters!$AD$2,0)</f>
        <v>0.003</v>
      </c>
      <c r="AO65" s="25" t="n">
        <f aca="false">IF(P65&lt;=AA65,VLOOKUP(DATEDIF(O65,P65,"m"),Parameters!$L$2:$M$6,2,1),(DATEDIF(O65,P65,"m")+1)/12)</f>
        <v>1</v>
      </c>
      <c r="AP65" s="26" t="n">
        <f aca="false">(AJ65*(SUM(AD65,AE65,AF65,AH65,AI65,AK65,AL65,AN65)*K65+AG65)+AM65*K65)*AO65</f>
        <v>16261643.8356164</v>
      </c>
      <c r="AQ65" s="27" t="s">
        <v>619</v>
      </c>
    </row>
    <row r="66" customFormat="false" ht="13.8" hidden="false" customHeight="false" outlineLevel="0" collapsed="false">
      <c r="A66" s="17"/>
      <c r="B66" s="17" t="s">
        <v>623</v>
      </c>
      <c r="C66" s="0" t="s">
        <v>509</v>
      </c>
      <c r="D66" s="17" t="s">
        <v>535</v>
      </c>
      <c r="E66" s="18" t="s">
        <v>567</v>
      </c>
      <c r="F66" s="19" t="n">
        <v>0</v>
      </c>
      <c r="G66" s="18" t="s">
        <v>614</v>
      </c>
      <c r="H66" s="18" t="s">
        <v>615</v>
      </c>
      <c r="I66" s="18" t="s">
        <v>616</v>
      </c>
      <c r="J66" s="19" t="n">
        <v>390000000</v>
      </c>
      <c r="K66" s="19" t="n">
        <v>100000000</v>
      </c>
      <c r="L66" s="0" t="n">
        <v>2006</v>
      </c>
      <c r="M66" s="20" t="n">
        <f aca="true">DATE(YEAR(NOW()), MONTH(NOW())-180, DAY(NOW()))</f>
        <v>38790</v>
      </c>
      <c r="N66" s="20" t="n">
        <f aca="true">DATE(YEAR(NOW()), MONTH(NOW()), DAY(NOW()))</f>
        <v>44269</v>
      </c>
      <c r="O66" s="20" t="n">
        <v>43831</v>
      </c>
      <c r="P66" s="20" t="n">
        <v>44196</v>
      </c>
      <c r="Q66" s="21" t="s">
        <v>617</v>
      </c>
      <c r="R66" s="21" t="s">
        <v>617</v>
      </c>
      <c r="S66" s="19" t="n">
        <v>9000000</v>
      </c>
      <c r="T66" s="21" t="s">
        <v>617</v>
      </c>
      <c r="U66" s="21" t="s">
        <v>617</v>
      </c>
      <c r="V66" s="21" t="s">
        <v>617</v>
      </c>
      <c r="W66" s="21" t="s">
        <v>617</v>
      </c>
      <c r="X66" s="21" t="s">
        <v>617</v>
      </c>
      <c r="Y66" s="21" t="s">
        <v>617</v>
      </c>
      <c r="Z66" s="21" t="s">
        <v>617</v>
      </c>
      <c r="AA66" s="20" t="n">
        <f aca="false">DATE(YEAR(O66)+1,MONTH(O66),DAY(O66))</f>
        <v>44197</v>
      </c>
      <c r="AB66" s="0" t="n">
        <f aca="false">IF(G66="Trong nước", DATEDIF(DATE(YEAR(M66),MONTH(M66),1),DATE(YEAR(N66),MONTH(N66),1),"m"), DATEDIF(DATE(L66,1,1),DATE(YEAR(N66),MONTH(N66),1),"m"))</f>
        <v>182</v>
      </c>
      <c r="AC66" s="0" t="str">
        <f aca="false">VLOOKUP(AB66,Parameters!$A$2:$B$7,2,1)</f>
        <v>&gt;=180</v>
      </c>
      <c r="AD66" s="22" t="n">
        <f aca="false">IF(J66&lt;=Parameters!$Y$2,INDEX('Bieu phi VCX'!$D$8:$N$33,MATCH(E66,'Bieu phi VCX'!$A$8:$A$33,0),MATCH(AC66,'Bieu phi VCX'!$D$7:$I$7,)),INDEX('Bieu phi VCX'!$J$8:$O$33,MATCH(E66,'Bieu phi VCX'!$A$8:$A$33,0),MATCH(AC66,'Bieu phi VCX'!$J$7:$O$7,)))</f>
        <v>0.044</v>
      </c>
      <c r="AE66" s="22" t="n">
        <f aca="false">IF(Q66="Y",Parameters!$Z$2,0)</f>
        <v>0.0005</v>
      </c>
      <c r="AF66" s="22" t="n">
        <f aca="false">IF(R66="Y", INDEX('Bieu phi VCX'!$R$8:$W$33,MATCH(E66,'Bieu phi VCX'!$A$8:$A$33,0),MATCH(AC66,'Bieu phi VCX'!$R$7:$W$7,0)), 0)</f>
        <v>0.004</v>
      </c>
      <c r="AG66" s="19" t="n">
        <f aca="false">VLOOKUP(S66,Parameters!$F$2:$G$5,2,0)</f>
        <v>1400000</v>
      </c>
      <c r="AH66" s="22" t="n">
        <f aca="false">IF(T66="Y", INDEX('Bieu phi VCX'!$X$8:$AC$33,MATCH(E66,'Bieu phi VCX'!$A$8:$A$33,0),MATCH(AC66,'Bieu phi VCX'!$X$7:$AC$7,0)),0)</f>
        <v>0.0035</v>
      </c>
      <c r="AI66" s="23" t="n">
        <f aca="false">IF(U66="Y",INDEX('Bieu phi VCX'!$AJ$8:$AL$33,MATCH(E66,'Bieu phi VCX'!$A$8:$A$33,0),MATCH(VLOOKUP(F66,Parameters!$I$2:$J$4,2),'Bieu phi VCX'!$AJ$7:$AL$7,0)), 0)</f>
        <v>0.05</v>
      </c>
      <c r="AJ66" s="0" t="n">
        <f aca="false">IF(V66="Y",Parameters!$AA$2,1)</f>
        <v>1.5</v>
      </c>
      <c r="AK66" s="22" t="n">
        <f aca="false">IF(W66="Y", INDEX('Bieu phi VCX'!$AE$8:$AE$33,MATCH(E66,'Bieu phi VCX'!$A$8:$A$33,0),0),0)</f>
        <v>0.0025</v>
      </c>
      <c r="AL66" s="22" t="n">
        <f aca="false">IF(X66="Y",IF(AB66&lt;120,IF(OR(E66='Bieu phi VCX'!$A$24,E66='Bieu phi VCX'!$A$25,E66='Bieu phi VCX'!$A$27),0.2%,IF(OR(AND(OR(H66="SEDAN",H66="HATCHBACK"),J66&gt;Parameters!$AB$2),AND(OR(H66="SEDAN",H66="HATCHBACK"),I66="GERMANY")),INDEX('Bieu phi VCX'!$AF$8:$AF$33,MATCH(E66,'Bieu phi VCX'!$A$8:$A$33,0),0),INDEX('Bieu phi VCX'!$AG$8:$AG$33,MATCH(E66,'Bieu phi VCX'!$A$8:$A$33,0),0))),INDEX('Bieu phi VCX'!$AH$8:$AH$33,MATCH(E66,'Bieu phi VCX'!$A$8:$A$33,0),0)),0)</f>
        <v>0.0015</v>
      </c>
      <c r="AM66" s="22" t="n">
        <f aca="false">IF(Y66="Y",IF(P66-O66&gt;Parameters!$AC$2,1.5%*15/365,1.5%*(P66-O66)/365),0)</f>
        <v>0.000616438356164384</v>
      </c>
      <c r="AN66" s="24" t="n">
        <f aca="false">IF(Z66="Y",Parameters!$AD$2,0)</f>
        <v>0.003</v>
      </c>
      <c r="AO66" s="25" t="n">
        <f aca="false">IF(P66&lt;=AA66,VLOOKUP(DATEDIF(O66,P66,"m"),Parameters!$L$2:$M$6,2,1),(DATEDIF(O66,P66,"m")+1)/12)</f>
        <v>1</v>
      </c>
      <c r="AP66" s="26" t="n">
        <f aca="false">(AJ66*(SUM(AD66,AE66,AF66,AH66,AI66,AK66,AL66,AN66)*K66+AG66)+AM66*K66)*AO66</f>
        <v>18511643.8356164</v>
      </c>
      <c r="AQ66" s="27" t="s">
        <v>619</v>
      </c>
    </row>
    <row r="67" customFormat="false" ht="13.8" hidden="false" customHeight="false" outlineLevel="0" collapsed="false">
      <c r="A67" s="17" t="s">
        <v>624</v>
      </c>
      <c r="B67" s="17" t="s">
        <v>613</v>
      </c>
      <c r="C67" s="0" t="s">
        <v>509</v>
      </c>
      <c r="D67" s="17" t="s">
        <v>535</v>
      </c>
      <c r="E67" s="18" t="s">
        <v>567</v>
      </c>
      <c r="F67" s="19" t="n">
        <v>0</v>
      </c>
      <c r="G67" s="18" t="s">
        <v>614</v>
      </c>
      <c r="H67" s="18" t="s">
        <v>615</v>
      </c>
      <c r="I67" s="18" t="s">
        <v>616</v>
      </c>
      <c r="J67" s="19" t="n">
        <v>400000000</v>
      </c>
      <c r="K67" s="19" t="n">
        <v>100000000</v>
      </c>
      <c r="L67" s="0" t="n">
        <v>2020</v>
      </c>
      <c r="M67" s="20" t="n">
        <f aca="true">DATE(YEAR(NOW()), MONTH(NOW())-12, DAY(NOW()))</f>
        <v>43904</v>
      </c>
      <c r="N67" s="20" t="n">
        <f aca="true">DATE(YEAR(NOW()), MONTH(NOW()), DAY(NOW()))</f>
        <v>44269</v>
      </c>
      <c r="O67" s="20" t="n">
        <v>43831</v>
      </c>
      <c r="P67" s="20" t="n">
        <v>44196</v>
      </c>
      <c r="Q67" s="21" t="s">
        <v>617</v>
      </c>
      <c r="R67" s="21" t="s">
        <v>617</v>
      </c>
      <c r="S67" s="19" t="n">
        <v>9000000</v>
      </c>
      <c r="T67" s="21" t="s">
        <v>617</v>
      </c>
      <c r="U67" s="21" t="s">
        <v>617</v>
      </c>
      <c r="V67" s="21" t="s">
        <v>617</v>
      </c>
      <c r="W67" s="21" t="s">
        <v>617</v>
      </c>
      <c r="X67" s="21" t="s">
        <v>617</v>
      </c>
      <c r="Y67" s="21" t="s">
        <v>617</v>
      </c>
      <c r="Z67" s="21" t="s">
        <v>617</v>
      </c>
      <c r="AA67" s="20" t="n">
        <f aca="false">DATE(YEAR(O67)+1,MONTH(O67),DAY(O67))</f>
        <v>44197</v>
      </c>
      <c r="AB67" s="0" t="n">
        <f aca="false">IF(G67="Trong nước", DATEDIF(DATE(YEAR(M67),MONTH(M67),1),DATE(YEAR(N67),MONTH(N67),1),"m"), DATEDIF(DATE(L67,1,1),DATE(YEAR(N67),MONTH(N67),1),"m"))</f>
        <v>14</v>
      </c>
      <c r="AC67" s="0" t="str">
        <f aca="false">VLOOKUP(AB67,Parameters!$A$2:$B$6,2,1)</f>
        <v>&lt;36</v>
      </c>
      <c r="AD67" s="22" t="n">
        <f aca="false">IF(J67&lt;=Parameters!$Y$2,INDEX('Bieu phi VCX'!$D$8:$N$33,MATCH(E67,'Bieu phi VCX'!$A$8:$A$33,0),MATCH(AC67,'Bieu phi VCX'!$D$7:$I$7,)),INDEX('Bieu phi VCX'!$J$8:$O$33,MATCH(E67,'Bieu phi VCX'!$A$8:$A$33,0),MATCH(AC67,'Bieu phi VCX'!$J$7:$O$7,)))</f>
        <v>0.025</v>
      </c>
      <c r="AE67" s="22" t="n">
        <f aca="false">IF(Q67="Y",Parameters!$Z$2,0)</f>
        <v>0.0005</v>
      </c>
      <c r="AF67" s="22" t="n">
        <f aca="false">IF(R67="Y", INDEX('Bieu phi VCX'!$R$8:$W$33,MATCH(E67,'Bieu phi VCX'!$A$8:$A$33,0),MATCH(AC67,'Bieu phi VCX'!$R$7:$V$7,0)), 0)</f>
        <v>0</v>
      </c>
      <c r="AG67" s="19" t="n">
        <f aca="false">VLOOKUP(S67,Parameters!$F$2:$G$5,2,0)</f>
        <v>1400000</v>
      </c>
      <c r="AH67" s="22" t="n">
        <f aca="false">IF(T67="Y", INDEX('Bieu phi VCX'!$X$8:$AB$33,MATCH(E67,'Bieu phi VCX'!$A$8:$A$33,0),MATCH(AC67,'Bieu phi VCX'!$X$7:$AB$7,0)),0)</f>
        <v>0.001</v>
      </c>
      <c r="AI67" s="23" t="n">
        <f aca="false">IF(U67="Y",INDEX('Bieu phi VCX'!$AJ$8:$AL$33,MATCH(E67,'Bieu phi VCX'!$A$8:$A$33,0),MATCH(VLOOKUP(F67,Parameters!$I$2:$J$4,2),'Bieu phi VCX'!$AJ$7:$AL$7,0)), 0)</f>
        <v>0.05</v>
      </c>
      <c r="AJ67" s="0" t="n">
        <f aca="false">IF(V67="Y",Parameters!$AA$2,1)</f>
        <v>1.5</v>
      </c>
      <c r="AK67" s="22" t="n">
        <f aca="false">IF(W67="Y", INDEX('Bieu phi VCX'!$AE$8:$AE$33,MATCH(E67,'Bieu phi VCX'!$A$8:$A$33,0),0),0)</f>
        <v>0.0025</v>
      </c>
      <c r="AL67" s="22" t="n">
        <f aca="false">IF(X67="Y",IF(AB67&lt;120,IF(OR(E67='Bieu phi VCX'!$A$24,E67='Bieu phi VCX'!$A$25,E67='Bieu phi VCX'!$A$27),0.2%,IF(OR(AND(OR(H67="SEDAN",H67="HATCHBACK"),J67&gt;Parameters!$AB$2),AND(OR(H67="SEDAN",H67="HATCHBACK"),I67="GERMANY")),INDEX('Bieu phi VCX'!$AF$8:$AF$33,MATCH(E67,'Bieu phi VCX'!$A$8:$A$33,0),0),INDEX('Bieu phi VCX'!$AG$8:$AG$33,MATCH(E67,'Bieu phi VCX'!$A$8:$A$33,0),0))),INDEX('Bieu phi VCX'!$AH$8:$AH$33,MATCH(E67,'Bieu phi VCX'!$A$8:$A$33,0),0)),0)</f>
        <v>0.0005</v>
      </c>
      <c r="AM67" s="22" t="n">
        <f aca="false">IF(Y67="Y",IF(P67-O67&gt;Parameters!$AC$2,1.5%*15/365,1.5%*(P67-O67)/365),0)</f>
        <v>0.000616438356164384</v>
      </c>
      <c r="AN67" s="24" t="n">
        <f aca="false">IF(Z67="Y",Parameters!$AD$2,0)</f>
        <v>0.003</v>
      </c>
      <c r="AO67" s="25" t="n">
        <f aca="false">IF(P67&lt;=AA67,VLOOKUP(DATEDIF(O67,P67,"m"),Parameters!$L$2:$M$6,2,1),(DATEDIF(O67,P67,"m")+1)/12)</f>
        <v>1</v>
      </c>
      <c r="AP67" s="26" t="n">
        <f aca="false">(AJ67*(SUM(AD67,AE67,AF67,AH67,AI67,AK67,AL67,AN67)*K67+AG67)+AM67*K67)*AO67</f>
        <v>14536643.8356164</v>
      </c>
      <c r="AQ67" s="27" t="s">
        <v>619</v>
      </c>
    </row>
    <row r="68" customFormat="false" ht="13.8" hidden="false" customHeight="false" outlineLevel="0" collapsed="false">
      <c r="A68" s="17"/>
      <c r="B68" s="17" t="s">
        <v>620</v>
      </c>
      <c r="C68" s="0" t="s">
        <v>509</v>
      </c>
      <c r="D68" s="17" t="s">
        <v>535</v>
      </c>
      <c r="E68" s="18" t="s">
        <v>567</v>
      </c>
      <c r="F68" s="19" t="n">
        <v>0</v>
      </c>
      <c r="G68" s="18" t="s">
        <v>614</v>
      </c>
      <c r="H68" s="18" t="s">
        <v>615</v>
      </c>
      <c r="I68" s="18" t="s">
        <v>616</v>
      </c>
      <c r="J68" s="19" t="n">
        <v>400000000</v>
      </c>
      <c r="K68" s="19" t="n">
        <v>100000000</v>
      </c>
      <c r="L68" s="0" t="n">
        <v>2018</v>
      </c>
      <c r="M68" s="20" t="n">
        <f aca="true">DATE(YEAR(NOW()), MONTH(NOW())-36, DAY(NOW()))</f>
        <v>43173</v>
      </c>
      <c r="N68" s="20" t="n">
        <f aca="true">DATE(YEAR(NOW()), MONTH(NOW()), DAY(NOW()))</f>
        <v>44269</v>
      </c>
      <c r="O68" s="20" t="n">
        <v>43831</v>
      </c>
      <c r="P68" s="20" t="n">
        <v>44196</v>
      </c>
      <c r="Q68" s="21" t="s">
        <v>617</v>
      </c>
      <c r="R68" s="21" t="s">
        <v>617</v>
      </c>
      <c r="S68" s="19" t="n">
        <v>15000000</v>
      </c>
      <c r="T68" s="21" t="s">
        <v>617</v>
      </c>
      <c r="U68" s="21" t="s">
        <v>617</v>
      </c>
      <c r="V68" s="21" t="s">
        <v>617</v>
      </c>
      <c r="W68" s="21" t="s">
        <v>617</v>
      </c>
      <c r="X68" s="21" t="s">
        <v>617</v>
      </c>
      <c r="Y68" s="21" t="s">
        <v>617</v>
      </c>
      <c r="Z68" s="21" t="s">
        <v>617</v>
      </c>
      <c r="AA68" s="20" t="n">
        <f aca="false">DATE(YEAR(O68)+1,MONTH(O68),DAY(O68))</f>
        <v>44197</v>
      </c>
      <c r="AB68" s="0" t="n">
        <f aca="false">IF(G68="Trong nước", DATEDIF(DATE(YEAR(M68),MONTH(M68),1),DATE(YEAR(N68),MONTH(N68),1),"m"), DATEDIF(DATE(L68,1,1),DATE(YEAR(N68),MONTH(N68),1),"m"))</f>
        <v>38</v>
      </c>
      <c r="AC68" s="0" t="str">
        <f aca="false">VLOOKUP(AB68,Parameters!$A$2:$B$6,2,1)</f>
        <v>36-72</v>
      </c>
      <c r="AD68" s="22" t="n">
        <f aca="false">IF(J68&lt;=Parameters!$Y$2,INDEX('Bieu phi VCX'!$D$8:$N$33,MATCH(E68,'Bieu phi VCX'!$A$8:$A$33,0),MATCH(AC68,'Bieu phi VCX'!$D$7:$I$7,)),INDEX('Bieu phi VCX'!$J$8:$O$33,MATCH(E68,'Bieu phi VCX'!$A$8:$A$33,0),MATCH(AC68,'Bieu phi VCX'!$J$7:$O$7,)))</f>
        <v>0.0275</v>
      </c>
      <c r="AE68" s="22" t="n">
        <f aca="false">IF(Q68="Y",Parameters!$Z$2,0)</f>
        <v>0.0005</v>
      </c>
      <c r="AF68" s="22" t="n">
        <f aca="false">IF(R68="Y", INDEX('Bieu phi VCX'!$R$8:$W$33,MATCH(E68,'Bieu phi VCX'!$A$8:$A$33,0),MATCH(AC68,'Bieu phi VCX'!$R$7:$V$7,0)), 0)</f>
        <v>0.001</v>
      </c>
      <c r="AG68" s="19" t="n">
        <f aca="false">VLOOKUP(S68,Parameters!$F$2:$G$5,2,0)</f>
        <v>2000000</v>
      </c>
      <c r="AH68" s="22" t="n">
        <f aca="false">IF(T68="Y", INDEX('Bieu phi VCX'!$X$8:$AB$33,MATCH(E68,'Bieu phi VCX'!$A$8:$A$33,0),MATCH(AC68,'Bieu phi VCX'!$X$7:$AB$7,0)),0)</f>
        <v>0.0015</v>
      </c>
      <c r="AI68" s="23" t="n">
        <f aca="false">IF(U68="Y",INDEX('Bieu phi VCX'!$AJ$8:$AL$33,MATCH(E68,'Bieu phi VCX'!$A$8:$A$33,0),MATCH(VLOOKUP(F68,Parameters!$I$2:$J$4,2),'Bieu phi VCX'!$AJ$7:$AL$7,0)), 0)</f>
        <v>0.05</v>
      </c>
      <c r="AJ68" s="0" t="n">
        <f aca="false">IF(V68="Y",Parameters!$AA$2,1)</f>
        <v>1.5</v>
      </c>
      <c r="AK68" s="22" t="n">
        <f aca="false">IF(W68="Y", INDEX('Bieu phi VCX'!$AE$8:$AE$33,MATCH(E68,'Bieu phi VCX'!$A$8:$A$33,0),0),0)</f>
        <v>0.0025</v>
      </c>
      <c r="AL68" s="22" t="n">
        <f aca="false">IF(X68="Y",IF(AB68&lt;120,IF(OR(E68='Bieu phi VCX'!$A$24,E68='Bieu phi VCX'!$A$25,E68='Bieu phi VCX'!$A$27),0.2%,IF(OR(AND(OR(H68="SEDAN",H68="HATCHBACK"),J68&gt;Parameters!$AB$2),AND(OR(H68="SEDAN",H68="HATCHBACK"),I68="GERMANY")),INDEX('Bieu phi VCX'!$AF$8:$AF$33,MATCH(E68,'Bieu phi VCX'!$A$8:$A$33,0),0),INDEX('Bieu phi VCX'!$AG$8:$AG$33,MATCH(E68,'Bieu phi VCX'!$A$8:$A$33,0),0))),INDEX('Bieu phi VCX'!$AH$8:$AH$33,MATCH(E68,'Bieu phi VCX'!$A$8:$A$33,0),0)),0)</f>
        <v>0.0005</v>
      </c>
      <c r="AM68" s="22" t="n">
        <f aca="false">IF(Y68="Y",IF(P68-O68&gt;Parameters!$AC$2,1.5%*15/365,1.5%*(P68-O68)/365),0)</f>
        <v>0.000616438356164384</v>
      </c>
      <c r="AN68" s="24" t="n">
        <f aca="false">IF(Z68="Y",Parameters!$AD$2,0)</f>
        <v>0.003</v>
      </c>
      <c r="AO68" s="25" t="n">
        <f aca="false">IF(P68&lt;=AA68,VLOOKUP(DATEDIF(O68,P68,"m"),Parameters!$L$2:$M$6,2,1),(DATEDIF(O68,P68,"m")+1)/12)</f>
        <v>1</v>
      </c>
      <c r="AP68" s="26" t="n">
        <f aca="false">(AJ68*(SUM(AD68,AE68,AF68,AH68,AI68,AK68,AL68,AN68)*K68+AG68)+AM68*K68)*AO68</f>
        <v>16036643.8356164</v>
      </c>
      <c r="AQ68" s="27" t="s">
        <v>619</v>
      </c>
    </row>
    <row r="69" customFormat="false" ht="13.8" hidden="false" customHeight="false" outlineLevel="0" collapsed="false">
      <c r="A69" s="17"/>
      <c r="B69" s="17" t="s">
        <v>621</v>
      </c>
      <c r="C69" s="0" t="s">
        <v>509</v>
      </c>
      <c r="D69" s="17" t="s">
        <v>535</v>
      </c>
      <c r="E69" s="18" t="s">
        <v>567</v>
      </c>
      <c r="F69" s="19" t="n">
        <v>0</v>
      </c>
      <c r="G69" s="18" t="s">
        <v>614</v>
      </c>
      <c r="H69" s="18" t="s">
        <v>615</v>
      </c>
      <c r="I69" s="18" t="s">
        <v>616</v>
      </c>
      <c r="J69" s="19" t="n">
        <v>400000000</v>
      </c>
      <c r="K69" s="19" t="n">
        <v>100000000</v>
      </c>
      <c r="L69" s="0" t="n">
        <v>2015</v>
      </c>
      <c r="M69" s="20" t="n">
        <f aca="true">DATE(YEAR(NOW()), MONTH(NOW())-72, DAY(NOW()))</f>
        <v>42077</v>
      </c>
      <c r="N69" s="20" t="n">
        <f aca="true">DATE(YEAR(NOW()), MONTH(NOW()), DAY(NOW()))</f>
        <v>44269</v>
      </c>
      <c r="O69" s="20" t="n">
        <v>43831</v>
      </c>
      <c r="P69" s="20" t="n">
        <v>44196</v>
      </c>
      <c r="Q69" s="21" t="s">
        <v>617</v>
      </c>
      <c r="R69" s="21" t="s">
        <v>617</v>
      </c>
      <c r="S69" s="19" t="n">
        <v>21000000</v>
      </c>
      <c r="T69" s="21" t="s">
        <v>617</v>
      </c>
      <c r="U69" s="21" t="s">
        <v>617</v>
      </c>
      <c r="V69" s="21" t="s">
        <v>617</v>
      </c>
      <c r="W69" s="21" t="s">
        <v>617</v>
      </c>
      <c r="X69" s="21" t="s">
        <v>617</v>
      </c>
      <c r="Y69" s="21" t="s">
        <v>617</v>
      </c>
      <c r="Z69" s="21" t="s">
        <v>617</v>
      </c>
      <c r="AA69" s="20" t="n">
        <f aca="false">DATE(YEAR(O69)+1,MONTH(O69),DAY(O69))</f>
        <v>44197</v>
      </c>
      <c r="AB69" s="0" t="n">
        <f aca="false">IF(G69="Trong nước", DATEDIF(DATE(YEAR(M69),MONTH(M69),1),DATE(YEAR(N69),MONTH(N69),1),"m"), DATEDIF(DATE(L69,1,1),DATE(YEAR(N69),MONTH(N69),1),"m"))</f>
        <v>74</v>
      </c>
      <c r="AC69" s="0" t="str">
        <f aca="false">VLOOKUP(AB69,Parameters!$A$2:$B$6,2,1)</f>
        <v>72-120</v>
      </c>
      <c r="AD69" s="22" t="n">
        <f aca="false">IF(J69&lt;=Parameters!$Y$2,INDEX('Bieu phi VCX'!$D$8:$N$33,MATCH(E69,'Bieu phi VCX'!$A$8:$A$33,0),MATCH(AC69,'Bieu phi VCX'!$D$7:$I$7,)),INDEX('Bieu phi VCX'!$J$8:$O$33,MATCH(E69,'Bieu phi VCX'!$A$8:$A$33,0),MATCH(AC69,'Bieu phi VCX'!$J$7:$O$7,)))</f>
        <v>0.041</v>
      </c>
      <c r="AE69" s="22" t="n">
        <f aca="false">IF(Q69="Y",Parameters!$Z$2,0)</f>
        <v>0.0005</v>
      </c>
      <c r="AF69" s="22" t="n">
        <f aca="false">IF(R69="Y", INDEX('Bieu phi VCX'!$R$8:$W$33,MATCH(E69,'Bieu phi VCX'!$A$8:$A$33,0),MATCH(AC69,'Bieu phi VCX'!$R$7:$V$7,0)), 0)</f>
        <v>0.002</v>
      </c>
      <c r="AG69" s="19" t="n">
        <f aca="false">VLOOKUP(S69,Parameters!$F$2:$G$5,2,0)</f>
        <v>3400000</v>
      </c>
      <c r="AH69" s="22" t="n">
        <f aca="false">IF(T69="Y", INDEX('Bieu phi VCX'!$X$8:$AB$33,MATCH(E69,'Bieu phi VCX'!$A$8:$A$33,0),MATCH(AC69,'Bieu phi VCX'!$X$7:$AB$7,0)),0)</f>
        <v>0.0025</v>
      </c>
      <c r="AI69" s="23" t="n">
        <f aca="false">IF(U69="Y",INDEX('Bieu phi VCX'!$AJ$8:$AL$33,MATCH(E69,'Bieu phi VCX'!$A$8:$A$33,0),MATCH(VLOOKUP(F69,Parameters!$I$2:$J$4,2),'Bieu phi VCX'!$AJ$7:$AL$7,0)), 0)</f>
        <v>0.05</v>
      </c>
      <c r="AJ69" s="0" t="n">
        <f aca="false">IF(V69="Y",Parameters!$AA$2,1)</f>
        <v>1.5</v>
      </c>
      <c r="AK69" s="22" t="n">
        <f aca="false">IF(W69="Y", INDEX('Bieu phi VCX'!$AE$8:$AE$33,MATCH(E69,'Bieu phi VCX'!$A$8:$A$33,0),0),0)</f>
        <v>0.0025</v>
      </c>
      <c r="AL69" s="22" t="n">
        <f aca="false">IF(X69="Y",IF(AB69&lt;120,IF(OR(E69='Bieu phi VCX'!$A$24,E69='Bieu phi VCX'!$A$25,E69='Bieu phi VCX'!$A$27),0.2%,IF(OR(AND(OR(H69="SEDAN",H69="HATCHBACK"),J69&gt;Parameters!$AB$2),AND(OR(H69="SEDAN",H69="HATCHBACK"),I69="GERMANY")),INDEX('Bieu phi VCX'!$AF$8:$AF$33,MATCH(E69,'Bieu phi VCX'!$A$8:$A$33,0),0),INDEX('Bieu phi VCX'!$AG$8:$AG$33,MATCH(E69,'Bieu phi VCX'!$A$8:$A$33,0),0))),INDEX('Bieu phi VCX'!$AH$8:$AH$33,MATCH(E69,'Bieu phi VCX'!$A$8:$A$33,0),0)),0)</f>
        <v>0.0005</v>
      </c>
      <c r="AM69" s="22" t="n">
        <f aca="false">IF(Y69="Y",IF(P69-O69&gt;Parameters!$AC$2,1.5%*15/365,1.5%*(P69-O69)/365),0)</f>
        <v>0.000616438356164384</v>
      </c>
      <c r="AN69" s="24" t="n">
        <f aca="false">IF(Z69="Y",Parameters!$AD$2,0)</f>
        <v>0.003</v>
      </c>
      <c r="AO69" s="25" t="n">
        <f aca="false">IF(P69&lt;=AA69,VLOOKUP(DATEDIF(O69,P69,"m"),Parameters!$L$2:$M$6,2,1),(DATEDIF(O69,P69,"m")+1)/12)</f>
        <v>1</v>
      </c>
      <c r="AP69" s="26" t="n">
        <f aca="false">(AJ69*(SUM(AD69,AE69,AF69,AH69,AI69,AK69,AL69,AN69)*K69+AG69)+AM69*K69)*AO69</f>
        <v>20461643.8356164</v>
      </c>
      <c r="AQ69" s="27" t="s">
        <v>619</v>
      </c>
    </row>
    <row r="70" customFormat="false" ht="13.8" hidden="false" customHeight="false" outlineLevel="0" collapsed="false">
      <c r="A70" s="17"/>
      <c r="B70" s="17" t="s">
        <v>622</v>
      </c>
      <c r="C70" s="0" t="s">
        <v>509</v>
      </c>
      <c r="D70" s="17" t="s">
        <v>535</v>
      </c>
      <c r="E70" s="18" t="s">
        <v>567</v>
      </c>
      <c r="F70" s="19" t="n">
        <v>0</v>
      </c>
      <c r="G70" s="18" t="s">
        <v>614</v>
      </c>
      <c r="H70" s="18" t="s">
        <v>615</v>
      </c>
      <c r="I70" s="18" t="s">
        <v>616</v>
      </c>
      <c r="J70" s="19" t="n">
        <v>400000000</v>
      </c>
      <c r="K70" s="19" t="n">
        <v>100000000</v>
      </c>
      <c r="L70" s="0" t="n">
        <v>2011</v>
      </c>
      <c r="M70" s="20" t="n">
        <f aca="true">DATE(YEAR(NOW()), MONTH(NOW())-120, DAY(NOW()))</f>
        <v>40616</v>
      </c>
      <c r="N70" s="20" t="n">
        <f aca="true">DATE(YEAR(NOW()), MONTH(NOW()), DAY(NOW()))</f>
        <v>44269</v>
      </c>
      <c r="O70" s="20" t="n">
        <v>43831</v>
      </c>
      <c r="P70" s="20" t="n">
        <v>44196</v>
      </c>
      <c r="Q70" s="21" t="s">
        <v>617</v>
      </c>
      <c r="R70" s="21" t="s">
        <v>617</v>
      </c>
      <c r="S70" s="19" t="n">
        <v>9000000</v>
      </c>
      <c r="T70" s="21" t="s">
        <v>617</v>
      </c>
      <c r="U70" s="21" t="s">
        <v>617</v>
      </c>
      <c r="V70" s="21" t="s">
        <v>617</v>
      </c>
      <c r="W70" s="21" t="s">
        <v>617</v>
      </c>
      <c r="X70" s="21" t="s">
        <v>617</v>
      </c>
      <c r="Y70" s="21" t="s">
        <v>617</v>
      </c>
      <c r="Z70" s="21" t="s">
        <v>617</v>
      </c>
      <c r="AA70" s="20" t="n">
        <f aca="false">DATE(YEAR(O70)+1,MONTH(O70),DAY(O70))</f>
        <v>44197</v>
      </c>
      <c r="AB70" s="0" t="n">
        <f aca="false">IF(G70="Trong nước", DATEDIF(DATE(YEAR(M70),MONTH(M70),1),DATE(YEAR(N70),MONTH(N70),1),"m"), DATEDIF(DATE(L70,1,1),DATE(YEAR(N70),MONTH(N70),1),"m"))</f>
        <v>122</v>
      </c>
      <c r="AC70" s="0" t="str">
        <f aca="false">VLOOKUP(AB70,Parameters!$A$2:$B$6,2,1)</f>
        <v>&gt;=120</v>
      </c>
      <c r="AD70" s="22" t="n">
        <f aca="false">IF(J70&lt;=Parameters!$Y$2,INDEX('Bieu phi VCX'!$D$8:$N$33,MATCH(E70,'Bieu phi VCX'!$A$8:$A$33,0),MATCH(AC70,'Bieu phi VCX'!$D$7:$I$7,)),INDEX('Bieu phi VCX'!$J$8:$O$33,MATCH(E70,'Bieu phi VCX'!$A$8:$A$33,0),MATCH(AC70,'Bieu phi VCX'!$J$7:$O$7,)))</f>
        <v>0.044</v>
      </c>
      <c r="AE70" s="22" t="n">
        <f aca="false">IF(Q70="Y",Parameters!$Z$2,0)</f>
        <v>0.0005</v>
      </c>
      <c r="AF70" s="22" t="n">
        <f aca="false">IF(R70="Y", INDEX('Bieu phi VCX'!$R$8:$W$33,MATCH(E70,'Bieu phi VCX'!$A$8:$A$33,0),MATCH(AC70,'Bieu phi VCX'!$R$7:$V$7,0)), 0)</f>
        <v>0.003</v>
      </c>
      <c r="AG70" s="19" t="n">
        <f aca="false">VLOOKUP(S70,Parameters!$F$2:$G$5,2,0)</f>
        <v>1400000</v>
      </c>
      <c r="AH70" s="22" t="n">
        <f aca="false">IF(T70="Y", INDEX('Bieu phi VCX'!$X$8:$AB$33,MATCH(E70,'Bieu phi VCX'!$A$8:$A$33,0),MATCH(AC70,'Bieu phi VCX'!$X$7:$AB$7,0)),0)</f>
        <v>0.0035</v>
      </c>
      <c r="AI70" s="23" t="n">
        <f aca="false">IF(U70="Y",INDEX('Bieu phi VCX'!$AJ$8:$AL$33,MATCH(E70,'Bieu phi VCX'!$A$8:$A$33,0),MATCH(VLOOKUP(F70,Parameters!$I$2:$J$4,2),'Bieu phi VCX'!$AJ$7:$AL$7,0)), 0)</f>
        <v>0.05</v>
      </c>
      <c r="AJ70" s="0" t="n">
        <f aca="false">IF(V70="Y",Parameters!$AA$2,1)</f>
        <v>1.5</v>
      </c>
      <c r="AK70" s="22" t="n">
        <f aca="false">IF(W70="Y", INDEX('Bieu phi VCX'!$AE$8:$AE$33,MATCH(E70,'Bieu phi VCX'!$A$8:$A$33,0),0),0)</f>
        <v>0.0025</v>
      </c>
      <c r="AL70" s="22" t="n">
        <f aca="false">IF(X70="Y",IF(AB70&lt;120,IF(OR(E70='Bieu phi VCX'!$A$24,E70='Bieu phi VCX'!$A$25,E70='Bieu phi VCX'!$A$27),0.2%,IF(OR(AND(OR(H70="SEDAN",H70="HATCHBACK"),J70&gt;Parameters!$AB$2),AND(OR(H70="SEDAN",H70="HATCHBACK"),I70="GERMANY")),INDEX('Bieu phi VCX'!$AF$8:$AF$33,MATCH(E70,'Bieu phi VCX'!$A$8:$A$33,0),0),INDEX('Bieu phi VCX'!$AG$8:$AG$33,MATCH(E70,'Bieu phi VCX'!$A$8:$A$33,0),0))),INDEX('Bieu phi VCX'!$AH$8:$AH$33,MATCH(E70,'Bieu phi VCX'!$A$8:$A$33,0),0)),0)</f>
        <v>0.0015</v>
      </c>
      <c r="AM70" s="22" t="n">
        <f aca="false">IF(Y70="Y",IF(P70-O70&gt;Parameters!$AC$2,1.5%*15/365,1.5%*(P70-O70)/365),0)</f>
        <v>0.000616438356164384</v>
      </c>
      <c r="AN70" s="24" t="n">
        <f aca="false">IF(Z70="Y",Parameters!$AD$2,0)</f>
        <v>0.003</v>
      </c>
      <c r="AO70" s="25" t="n">
        <f aca="false">IF(P70&lt;=AA70,VLOOKUP(DATEDIF(O70,P70,"m"),Parameters!$L$2:$M$6,2,1),(DATEDIF(O70,P70,"m")+1)/12)</f>
        <v>1</v>
      </c>
      <c r="AP70" s="26" t="n">
        <f aca="false">(AJ70*(SUM(AD70,AE70,AF70,AH70,AI70,AK70,AL70,AN70)*K70+AG70)+AM70*K70)*AO70</f>
        <v>18361643.8356164</v>
      </c>
      <c r="AQ70" s="27" t="s">
        <v>619</v>
      </c>
    </row>
    <row r="71" customFormat="false" ht="13.8" hidden="false" customHeight="false" outlineLevel="0" collapsed="false">
      <c r="A71" s="17"/>
      <c r="B71" s="17" t="s">
        <v>623</v>
      </c>
      <c r="C71" s="0" t="s">
        <v>509</v>
      </c>
      <c r="D71" s="17" t="s">
        <v>535</v>
      </c>
      <c r="E71" s="18" t="s">
        <v>567</v>
      </c>
      <c r="F71" s="19" t="n">
        <v>0</v>
      </c>
      <c r="G71" s="18" t="s">
        <v>614</v>
      </c>
      <c r="H71" s="18" t="s">
        <v>615</v>
      </c>
      <c r="I71" s="18" t="s">
        <v>616</v>
      </c>
      <c r="J71" s="19" t="n">
        <v>400000000</v>
      </c>
      <c r="K71" s="19" t="n">
        <v>100000000</v>
      </c>
      <c r="L71" s="0" t="n">
        <v>2006</v>
      </c>
      <c r="M71" s="20" t="n">
        <f aca="true">DATE(YEAR(NOW()), MONTH(NOW())-180, DAY(NOW()))</f>
        <v>38790</v>
      </c>
      <c r="N71" s="20" t="n">
        <f aca="true">DATE(YEAR(NOW()), MONTH(NOW()), DAY(NOW()))</f>
        <v>44269</v>
      </c>
      <c r="O71" s="20" t="n">
        <v>43831</v>
      </c>
      <c r="P71" s="20" t="n">
        <v>44196</v>
      </c>
      <c r="Q71" s="21" t="s">
        <v>617</v>
      </c>
      <c r="R71" s="21" t="s">
        <v>617</v>
      </c>
      <c r="S71" s="19" t="n">
        <v>9000000</v>
      </c>
      <c r="T71" s="21" t="s">
        <v>617</v>
      </c>
      <c r="U71" s="21" t="s">
        <v>617</v>
      </c>
      <c r="V71" s="21" t="s">
        <v>617</v>
      </c>
      <c r="W71" s="21" t="s">
        <v>617</v>
      </c>
      <c r="X71" s="21" t="s">
        <v>617</v>
      </c>
      <c r="Y71" s="21" t="s">
        <v>617</v>
      </c>
      <c r="Z71" s="21" t="s">
        <v>617</v>
      </c>
      <c r="AA71" s="20" t="n">
        <f aca="false">DATE(YEAR(O71)+1,MONTH(O71),DAY(O71))</f>
        <v>44197</v>
      </c>
      <c r="AB71" s="0" t="n">
        <f aca="false">IF(G71="Trong nước", DATEDIF(DATE(YEAR(M71),MONTH(M71),1),DATE(YEAR(N71),MONTH(N71),1),"m"), DATEDIF(DATE(L71,1,1),DATE(YEAR(N71),MONTH(N71),1),"m"))</f>
        <v>182</v>
      </c>
      <c r="AC71" s="0" t="str">
        <f aca="false">VLOOKUP(AB71,Parameters!$A$2:$B$7,2,1)</f>
        <v>&gt;=180</v>
      </c>
      <c r="AD71" s="22" t="n">
        <f aca="false">IF(J71&lt;=Parameters!$Y$2,INDEX('Bieu phi VCX'!$D$8:$N$33,MATCH(E71,'Bieu phi VCX'!$A$8:$A$33,0),MATCH(AC71,'Bieu phi VCX'!$D$7:$I$7,)),INDEX('Bieu phi VCX'!$J$8:$O$33,MATCH(E71,'Bieu phi VCX'!$A$8:$A$33,0),MATCH(AC71,'Bieu phi VCX'!$J$7:$O$7,)))</f>
        <v>0.044</v>
      </c>
      <c r="AE71" s="22" t="n">
        <f aca="false">IF(Q71="Y",Parameters!$Z$2,0)</f>
        <v>0.0005</v>
      </c>
      <c r="AF71" s="22" t="n">
        <f aca="false">IF(R71="Y", INDEX('Bieu phi VCX'!$R$8:$W$33,MATCH(E71,'Bieu phi VCX'!$A$8:$A$33,0),MATCH(AC71,'Bieu phi VCX'!$R$7:$W$7,0)), 0)</f>
        <v>0.004</v>
      </c>
      <c r="AG71" s="19" t="n">
        <f aca="false">VLOOKUP(S71,Parameters!$F$2:$G$5,2,0)</f>
        <v>1400000</v>
      </c>
      <c r="AH71" s="22" t="n">
        <f aca="false">IF(T71="Y", INDEX('Bieu phi VCX'!$X$8:$AC$33,MATCH(E71,'Bieu phi VCX'!$A$8:$A$33,0),MATCH(AC71,'Bieu phi VCX'!$X$7:$AC$7,0)),0)</f>
        <v>0.0035</v>
      </c>
      <c r="AI71" s="23" t="n">
        <f aca="false">IF(U71="Y",INDEX('Bieu phi VCX'!$AJ$8:$AL$33,MATCH(E71,'Bieu phi VCX'!$A$8:$A$33,0),MATCH(VLOOKUP(F71,Parameters!$I$2:$J$4,2),'Bieu phi VCX'!$AJ$7:$AL$7,0)), 0)</f>
        <v>0.05</v>
      </c>
      <c r="AJ71" s="0" t="n">
        <f aca="false">IF(V71="Y",Parameters!$AA$2,1)</f>
        <v>1.5</v>
      </c>
      <c r="AK71" s="22" t="n">
        <f aca="false">IF(W71="Y", INDEX('Bieu phi VCX'!$AE$8:$AE$33,MATCH(E71,'Bieu phi VCX'!$A$8:$A$33,0),0),0)</f>
        <v>0.0025</v>
      </c>
      <c r="AL71" s="22" t="n">
        <f aca="false">IF(X71="Y",IF(AB71&lt;120,IF(OR(E71='Bieu phi VCX'!$A$24,E71='Bieu phi VCX'!$A$25,E71='Bieu phi VCX'!$A$27),0.2%,IF(OR(AND(OR(H71="SEDAN",H71="HATCHBACK"),J71&gt;Parameters!$AB$2),AND(OR(H71="SEDAN",H71="HATCHBACK"),I71="GERMANY")),INDEX('Bieu phi VCX'!$AF$8:$AF$33,MATCH(E71,'Bieu phi VCX'!$A$8:$A$33,0),0),INDEX('Bieu phi VCX'!$AG$8:$AG$33,MATCH(E71,'Bieu phi VCX'!$A$8:$A$33,0),0))),INDEX('Bieu phi VCX'!$AH$8:$AH$33,MATCH(E71,'Bieu phi VCX'!$A$8:$A$33,0),0)),0)</f>
        <v>0.0015</v>
      </c>
      <c r="AM71" s="22" t="n">
        <f aca="false">IF(Y71="Y",IF(P71-O71&gt;Parameters!$AC$2,1.5%*15/365,1.5%*(P71-O71)/365),0)</f>
        <v>0.000616438356164384</v>
      </c>
      <c r="AN71" s="24" t="n">
        <f aca="false">IF(Z71="Y",Parameters!$AD$2,0)</f>
        <v>0.003</v>
      </c>
      <c r="AO71" s="25" t="n">
        <f aca="false">IF(P71&lt;=AA71,VLOOKUP(DATEDIF(O71,P71,"m"),Parameters!$L$2:$M$6,2,1),(DATEDIF(O71,P71,"m")+1)/12)</f>
        <v>1</v>
      </c>
      <c r="AP71" s="26" t="n">
        <f aca="false">(AJ71*(SUM(AD71,AE71,AF71,AH71,AI71,AK71,AL71,AN71)*K71+AG71)+AM71*K71)*AO71</f>
        <v>18511643.8356164</v>
      </c>
      <c r="AQ71" s="27" t="s">
        <v>619</v>
      </c>
    </row>
    <row r="72" customFormat="false" ht="13.8" hidden="false" customHeight="false" outlineLevel="0" collapsed="false">
      <c r="A72" s="17" t="s">
        <v>625</v>
      </c>
      <c r="B72" s="17" t="s">
        <v>613</v>
      </c>
      <c r="C72" s="0" t="s">
        <v>509</v>
      </c>
      <c r="D72" s="17" t="s">
        <v>535</v>
      </c>
      <c r="E72" s="18" t="s">
        <v>567</v>
      </c>
      <c r="F72" s="19" t="n">
        <v>0</v>
      </c>
      <c r="G72" s="18" t="s">
        <v>614</v>
      </c>
      <c r="H72" s="18" t="s">
        <v>615</v>
      </c>
      <c r="I72" s="18" t="s">
        <v>616</v>
      </c>
      <c r="J72" s="19" t="n">
        <v>410000000</v>
      </c>
      <c r="K72" s="19" t="n">
        <v>400000000</v>
      </c>
      <c r="L72" s="0" t="n">
        <v>2020</v>
      </c>
      <c r="M72" s="20" t="n">
        <f aca="true">DATE(YEAR(NOW()), MONTH(NOW())-12, DAY(NOW()))</f>
        <v>43904</v>
      </c>
      <c r="N72" s="20" t="n">
        <f aca="true">DATE(YEAR(NOW()), MONTH(NOW()), DAY(NOW()))</f>
        <v>44269</v>
      </c>
      <c r="O72" s="20" t="n">
        <v>43831</v>
      </c>
      <c r="P72" s="20" t="n">
        <v>44196</v>
      </c>
      <c r="Q72" s="21" t="s">
        <v>617</v>
      </c>
      <c r="R72" s="21" t="s">
        <v>617</v>
      </c>
      <c r="S72" s="19" t="s">
        <v>618</v>
      </c>
      <c r="T72" s="21" t="s">
        <v>617</v>
      </c>
      <c r="U72" s="21" t="s">
        <v>617</v>
      </c>
      <c r="V72" s="21" t="s">
        <v>617</v>
      </c>
      <c r="W72" s="21" t="s">
        <v>617</v>
      </c>
      <c r="X72" s="21" t="s">
        <v>617</v>
      </c>
      <c r="Y72" s="21" t="s">
        <v>617</v>
      </c>
      <c r="Z72" s="21" t="s">
        <v>617</v>
      </c>
      <c r="AA72" s="20" t="n">
        <f aca="false">DATE(YEAR(O72)+1,MONTH(O72),DAY(O72))</f>
        <v>44197</v>
      </c>
      <c r="AB72" s="0" t="n">
        <f aca="false">IF(G72="Trong nước", DATEDIF(DATE(YEAR(M72),MONTH(M72),1),DATE(YEAR(N72),MONTH(N72),1),"m"), DATEDIF(DATE(L72,1,1),DATE(YEAR(N72),MONTH(N72),1),"m"))</f>
        <v>14</v>
      </c>
      <c r="AC72" s="0" t="str">
        <f aca="false">VLOOKUP(AB72,Parameters!$A$2:$B$6,2,1)</f>
        <v>&lt;36</v>
      </c>
      <c r="AD72" s="22" t="n">
        <f aca="false">IF(J72&lt;=Parameters!$Y$2,INDEX('Bieu phi VCX'!$D$8:$N$33,MATCH(E72,'Bieu phi VCX'!$A$8:$A$33,0),MATCH(AC72,'Bieu phi VCX'!$D$7:$I$7,)),INDEX('Bieu phi VCX'!$J$8:$O$33,MATCH(E72,'Bieu phi VCX'!$A$8:$A$33,0),MATCH(AC72,'Bieu phi VCX'!$J$7:$O$7,)))</f>
        <v>0.015</v>
      </c>
      <c r="AE72" s="22" t="n">
        <f aca="false">IF(Q72="Y",Parameters!$Z$2,0)</f>
        <v>0.0005</v>
      </c>
      <c r="AF72" s="22" t="n">
        <f aca="false">IF(R72="Y", INDEX('Bieu phi VCX'!$R$8:$W$33,MATCH(E72,'Bieu phi VCX'!$A$8:$A$33,0),MATCH(AC72,'Bieu phi VCX'!$R$7:$V$7,0)), 0)</f>
        <v>0</v>
      </c>
      <c r="AG72" s="19" t="n">
        <f aca="false">VLOOKUP(S72,Parameters!$F$2:$G$5,2,0)</f>
        <v>0</v>
      </c>
      <c r="AH72" s="22" t="n">
        <f aca="false">IF(T72="Y", INDEX('Bieu phi VCX'!$X$8:$AB$33,MATCH(E72,'Bieu phi VCX'!$A$8:$A$33,0),MATCH(AC72,'Bieu phi VCX'!$X$7:$AB$7,0)),0)</f>
        <v>0.001</v>
      </c>
      <c r="AI72" s="23" t="n">
        <f aca="false">IF(U72="Y",INDEX('Bieu phi VCX'!$AJ$8:$AL$33,MATCH(E72,'Bieu phi VCX'!$A$8:$A$33,0),MATCH(VLOOKUP(F72,Parameters!$I$2:$J$4,2),'Bieu phi VCX'!$AJ$7:$AL$7,0)), 0)</f>
        <v>0.05</v>
      </c>
      <c r="AJ72" s="0" t="n">
        <f aca="false">IF(V72="Y",Parameters!$AA$2,1)</f>
        <v>1.5</v>
      </c>
      <c r="AK72" s="22" t="n">
        <f aca="false">IF(W72="Y", INDEX('Bieu phi VCX'!$AE$8:$AE$33,MATCH(E72,'Bieu phi VCX'!$A$8:$A$33,0),0),0)</f>
        <v>0.0025</v>
      </c>
      <c r="AL72" s="22" t="n">
        <f aca="false">IF(X72="Y",IF(AB72&lt;120,IF(OR(E72='Bieu phi VCX'!$A$24,E72='Bieu phi VCX'!$A$25,E72='Bieu phi VCX'!$A$27),0.2%,IF(OR(AND(OR(H72="SEDAN",H72="HATCHBACK"),J72&gt;Parameters!$AB$2),AND(OR(H72="SEDAN",H72="HATCHBACK"),I72="GERMANY")),INDEX('Bieu phi VCX'!$AF$8:$AF$33,MATCH(E72,'Bieu phi VCX'!$A$8:$A$33,0),0),INDEX('Bieu phi VCX'!$AG$8:$AG$33,MATCH(E72,'Bieu phi VCX'!$A$8:$A$33,0),0))),INDEX('Bieu phi VCX'!$AH$8:$AH$33,MATCH(E72,'Bieu phi VCX'!$A$8:$A$33,0),0)),0)</f>
        <v>0.0005</v>
      </c>
      <c r="AM72" s="22" t="n">
        <f aca="false">IF(Y72="Y",IF(P72-O72&gt;Parameters!$AC$2,1.5%*15/365,1.5%*(P72-O72)/365),0)</f>
        <v>0.000616438356164384</v>
      </c>
      <c r="AN72" s="24" t="n">
        <f aca="false">IF(Z72="Y",Parameters!$AD$2,0)</f>
        <v>0.003</v>
      </c>
      <c r="AO72" s="25" t="n">
        <f aca="false">IF(P72&lt;=AA72,VLOOKUP(DATEDIF(O72,P72,"m"),Parameters!$L$2:$M$6,2,1),(DATEDIF(O72,P72,"m")+1)/12)</f>
        <v>1</v>
      </c>
      <c r="AP72" s="26" t="n">
        <f aca="false">(AJ72*(SUM(AD72,AE72,AF72,AH72,AI72,AK72,AL72,AN72)*K72+AG72)+AM72*K72)*AO72</f>
        <v>43746575.3424658</v>
      </c>
      <c r="AQ72" s="27" t="s">
        <v>619</v>
      </c>
    </row>
    <row r="73" customFormat="false" ht="13.8" hidden="false" customHeight="false" outlineLevel="0" collapsed="false">
      <c r="A73" s="17"/>
      <c r="B73" s="17" t="s">
        <v>620</v>
      </c>
      <c r="C73" s="0" t="s">
        <v>509</v>
      </c>
      <c r="D73" s="17" t="s">
        <v>535</v>
      </c>
      <c r="E73" s="18" t="s">
        <v>567</v>
      </c>
      <c r="F73" s="19" t="n">
        <v>0</v>
      </c>
      <c r="G73" s="18" t="s">
        <v>614</v>
      </c>
      <c r="H73" s="18" t="s">
        <v>615</v>
      </c>
      <c r="I73" s="18" t="s">
        <v>616</v>
      </c>
      <c r="J73" s="19" t="n">
        <v>500000000</v>
      </c>
      <c r="K73" s="19" t="n">
        <v>400000000</v>
      </c>
      <c r="L73" s="0" t="n">
        <v>2018</v>
      </c>
      <c r="M73" s="20" t="n">
        <f aca="true">DATE(YEAR(NOW()), MONTH(NOW())-36, DAY(NOW()))</f>
        <v>43173</v>
      </c>
      <c r="N73" s="20" t="n">
        <f aca="true">DATE(YEAR(NOW()), MONTH(NOW()), DAY(NOW()))</f>
        <v>44269</v>
      </c>
      <c r="O73" s="20" t="n">
        <v>43831</v>
      </c>
      <c r="P73" s="20" t="n">
        <v>44196</v>
      </c>
      <c r="Q73" s="21" t="s">
        <v>617</v>
      </c>
      <c r="R73" s="21" t="s">
        <v>617</v>
      </c>
      <c r="S73" s="19" t="s">
        <v>618</v>
      </c>
      <c r="T73" s="21" t="s">
        <v>617</v>
      </c>
      <c r="U73" s="21" t="s">
        <v>617</v>
      </c>
      <c r="V73" s="21" t="s">
        <v>617</v>
      </c>
      <c r="W73" s="21" t="s">
        <v>617</v>
      </c>
      <c r="X73" s="21" t="s">
        <v>617</v>
      </c>
      <c r="Y73" s="21" t="s">
        <v>617</v>
      </c>
      <c r="Z73" s="21" t="s">
        <v>617</v>
      </c>
      <c r="AA73" s="20" t="n">
        <f aca="false">DATE(YEAR(O73)+1,MONTH(O73),DAY(O73))</f>
        <v>44197</v>
      </c>
      <c r="AB73" s="0" t="n">
        <f aca="false">IF(G73="Trong nước", DATEDIF(DATE(YEAR(M73),MONTH(M73),1),DATE(YEAR(N73),MONTH(N73),1),"m"), DATEDIF(DATE(L73,1,1),DATE(YEAR(N73),MONTH(N73),1),"m"))</f>
        <v>38</v>
      </c>
      <c r="AC73" s="0" t="str">
        <f aca="false">VLOOKUP(AB73,Parameters!$A$2:$B$6,2,1)</f>
        <v>36-72</v>
      </c>
      <c r="AD73" s="22" t="n">
        <f aca="false">IF(J73&lt;=Parameters!$Y$2,INDEX('Bieu phi VCX'!$D$8:$N$33,MATCH(E73,'Bieu phi VCX'!$A$8:$A$33,0),MATCH(AC73,'Bieu phi VCX'!$D$7:$I$7,)),INDEX('Bieu phi VCX'!$J$8:$O$33,MATCH(E73,'Bieu phi VCX'!$A$8:$A$33,0),MATCH(AC73,'Bieu phi VCX'!$J$7:$O$7,)))</f>
        <v>0.016</v>
      </c>
      <c r="AE73" s="22" t="n">
        <f aca="false">IF(Q73="Y",Parameters!$Z$2,0)</f>
        <v>0.0005</v>
      </c>
      <c r="AF73" s="22" t="n">
        <f aca="false">IF(R73="Y", INDEX('Bieu phi VCX'!$R$8:$W$33,MATCH(E73,'Bieu phi VCX'!$A$8:$A$33,0),MATCH(AC73,'Bieu phi VCX'!$R$7:$V$7,0)), 0)</f>
        <v>0.001</v>
      </c>
      <c r="AG73" s="19" t="n">
        <f aca="false">VLOOKUP(S73,Parameters!$F$2:$G$5,2,0)</f>
        <v>0</v>
      </c>
      <c r="AH73" s="22" t="n">
        <f aca="false">IF(T73="Y", INDEX('Bieu phi VCX'!$X$8:$AB$33,MATCH(E73,'Bieu phi VCX'!$A$8:$A$33,0),MATCH(AC73,'Bieu phi VCX'!$X$7:$AB$7,0)),0)</f>
        <v>0.0015</v>
      </c>
      <c r="AI73" s="23" t="n">
        <f aca="false">IF(U73="Y",INDEX('Bieu phi VCX'!$AJ$8:$AL$33,MATCH(E73,'Bieu phi VCX'!$A$8:$A$33,0),MATCH(VLOOKUP(F73,Parameters!$I$2:$J$4,2),'Bieu phi VCX'!$AJ$7:$AL$7,0)), 0)</f>
        <v>0.05</v>
      </c>
      <c r="AJ73" s="0" t="n">
        <f aca="false">IF(V73="Y",Parameters!$AA$2,1)</f>
        <v>1.5</v>
      </c>
      <c r="AK73" s="22" t="n">
        <f aca="false">IF(W73="Y", INDEX('Bieu phi VCX'!$AE$8:$AE$33,MATCH(E73,'Bieu phi VCX'!$A$8:$A$33,0),0),0)</f>
        <v>0.0025</v>
      </c>
      <c r="AL73" s="22" t="n">
        <f aca="false">IF(X73="Y",IF(AB73&lt;120,IF(OR(E73='Bieu phi VCX'!$A$24,E73='Bieu phi VCX'!$A$25,E73='Bieu phi VCX'!$A$27),0.2%,IF(OR(AND(OR(H73="SEDAN",H73="HATCHBACK"),J73&gt;Parameters!$AB$2),AND(OR(H73="SEDAN",H73="HATCHBACK"),I73="GERMANY")),INDEX('Bieu phi VCX'!$AF$8:$AF$33,MATCH(E73,'Bieu phi VCX'!$A$8:$A$33,0),0),INDEX('Bieu phi VCX'!$AG$8:$AG$33,MATCH(E73,'Bieu phi VCX'!$A$8:$A$33,0),0))),INDEX('Bieu phi VCX'!$AH$8:$AH$33,MATCH(E73,'Bieu phi VCX'!$A$8:$A$33,0),0)),0)</f>
        <v>0.0005</v>
      </c>
      <c r="AM73" s="22" t="n">
        <f aca="false">IF(Y73="Y",IF(P73-O73&gt;Parameters!$AC$2,1.5%*15/365,1.5%*(P73-O73)/365),0)</f>
        <v>0.000616438356164384</v>
      </c>
      <c r="AN73" s="24" t="n">
        <f aca="false">IF(Z73="Y",Parameters!$AD$2,0)</f>
        <v>0.003</v>
      </c>
      <c r="AO73" s="25" t="n">
        <f aca="false">IF(P73&lt;=AA73,VLOOKUP(DATEDIF(O73,P73,"m"),Parameters!$L$2:$M$6,2,1),(DATEDIF(O73,P73,"m")+1)/12)</f>
        <v>1</v>
      </c>
      <c r="AP73" s="26" t="n">
        <f aca="false">(AJ73*(SUM(AD73,AE73,AF73,AH73,AI73,AK73,AL73,AN73)*K73+AG73)+AM73*K73)*AO73</f>
        <v>45246575.3424658</v>
      </c>
      <c r="AQ73" s="27" t="s">
        <v>619</v>
      </c>
    </row>
    <row r="74" customFormat="false" ht="13.8" hidden="false" customHeight="false" outlineLevel="0" collapsed="false">
      <c r="A74" s="17"/>
      <c r="B74" s="17" t="s">
        <v>621</v>
      </c>
      <c r="C74" s="0" t="s">
        <v>509</v>
      </c>
      <c r="D74" s="17" t="s">
        <v>535</v>
      </c>
      <c r="E74" s="18" t="s">
        <v>567</v>
      </c>
      <c r="F74" s="19" t="n">
        <v>0</v>
      </c>
      <c r="G74" s="18" t="s">
        <v>614</v>
      </c>
      <c r="H74" s="18" t="s">
        <v>615</v>
      </c>
      <c r="I74" s="18" t="s">
        <v>616</v>
      </c>
      <c r="J74" s="19" t="n">
        <v>450000000</v>
      </c>
      <c r="K74" s="19" t="n">
        <v>400000000</v>
      </c>
      <c r="L74" s="0" t="n">
        <v>2015</v>
      </c>
      <c r="M74" s="20" t="n">
        <f aca="true">DATE(YEAR(NOW()), MONTH(NOW())-72, DAY(NOW()))</f>
        <v>42077</v>
      </c>
      <c r="N74" s="20" t="n">
        <f aca="true">DATE(YEAR(NOW()), MONTH(NOW()), DAY(NOW()))</f>
        <v>44269</v>
      </c>
      <c r="O74" s="20" t="n">
        <v>43831</v>
      </c>
      <c r="P74" s="20" t="n">
        <v>44196</v>
      </c>
      <c r="Q74" s="21" t="s">
        <v>617</v>
      </c>
      <c r="R74" s="21" t="s">
        <v>617</v>
      </c>
      <c r="S74" s="19" t="s">
        <v>618</v>
      </c>
      <c r="T74" s="21" t="s">
        <v>617</v>
      </c>
      <c r="U74" s="21" t="s">
        <v>617</v>
      </c>
      <c r="V74" s="21" t="s">
        <v>617</v>
      </c>
      <c r="W74" s="21" t="s">
        <v>617</v>
      </c>
      <c r="X74" s="21" t="s">
        <v>617</v>
      </c>
      <c r="Y74" s="21" t="s">
        <v>617</v>
      </c>
      <c r="Z74" s="21" t="s">
        <v>617</v>
      </c>
      <c r="AA74" s="20" t="n">
        <f aca="false">DATE(YEAR(O74)+1,MONTH(O74),DAY(O74))</f>
        <v>44197</v>
      </c>
      <c r="AB74" s="0" t="n">
        <f aca="false">IF(G74="Trong nước", DATEDIF(DATE(YEAR(M74),MONTH(M74),1),DATE(YEAR(N74),MONTH(N74),1),"m"), DATEDIF(DATE(L74,1,1),DATE(YEAR(N74),MONTH(N74),1),"m"))</f>
        <v>74</v>
      </c>
      <c r="AC74" s="0" t="str">
        <f aca="false">VLOOKUP(AB74,Parameters!$A$2:$B$6,2,1)</f>
        <v>72-120</v>
      </c>
      <c r="AD74" s="22" t="n">
        <f aca="false">IF(J74&lt;=Parameters!$Y$2,INDEX('Bieu phi VCX'!$D$8:$N$33,MATCH(E74,'Bieu phi VCX'!$A$8:$A$33,0),MATCH(AC74,'Bieu phi VCX'!$D$7:$I$7,)),INDEX('Bieu phi VCX'!$J$8:$O$33,MATCH(E74,'Bieu phi VCX'!$A$8:$A$33,0),MATCH(AC74,'Bieu phi VCX'!$J$7:$O$7,)))</f>
        <v>0.0175</v>
      </c>
      <c r="AE74" s="22" t="n">
        <f aca="false">IF(Q74="Y",Parameters!$Z$2,0)</f>
        <v>0.0005</v>
      </c>
      <c r="AF74" s="22" t="n">
        <f aca="false">IF(R74="Y", INDEX('Bieu phi VCX'!$R$8:$W$33,MATCH(E74,'Bieu phi VCX'!$A$8:$A$33,0),MATCH(AC74,'Bieu phi VCX'!$R$7:$V$7,0)), 0)</f>
        <v>0.002</v>
      </c>
      <c r="AG74" s="19" t="n">
        <f aca="false">VLOOKUP(S74,Parameters!$F$2:$G$5,2,0)</f>
        <v>0</v>
      </c>
      <c r="AH74" s="22" t="n">
        <f aca="false">IF(T74="Y", INDEX('Bieu phi VCX'!$X$8:$AB$33,MATCH(E74,'Bieu phi VCX'!$A$8:$A$33,0),MATCH(AC74,'Bieu phi VCX'!$X$7:$AB$7,0)),0)</f>
        <v>0.0025</v>
      </c>
      <c r="AI74" s="23" t="n">
        <f aca="false">IF(U74="Y",INDEX('Bieu phi VCX'!$AJ$8:$AL$33,MATCH(E74,'Bieu phi VCX'!$A$8:$A$33,0),MATCH(VLOOKUP(F74,Parameters!$I$2:$J$4,2),'Bieu phi VCX'!$AJ$7:$AL$7,0)), 0)</f>
        <v>0.05</v>
      </c>
      <c r="AJ74" s="0" t="n">
        <f aca="false">IF(V74="Y",Parameters!$AA$2,1)</f>
        <v>1.5</v>
      </c>
      <c r="AK74" s="22" t="n">
        <f aca="false">IF(W74="Y", INDEX('Bieu phi VCX'!$AE$8:$AE$33,MATCH(E74,'Bieu phi VCX'!$A$8:$A$33,0),0),0)</f>
        <v>0.0025</v>
      </c>
      <c r="AL74" s="22" t="n">
        <f aca="false">IF(X74="Y",IF(AB74&lt;120,IF(OR(E74='Bieu phi VCX'!$A$24,E74='Bieu phi VCX'!$A$25,E74='Bieu phi VCX'!$A$27),0.2%,IF(OR(AND(OR(H74="SEDAN",H74="HATCHBACK"),J74&gt;Parameters!$AB$2),AND(OR(H74="SEDAN",H74="HATCHBACK"),I74="GERMANY")),INDEX('Bieu phi VCX'!$AF$8:$AF$33,MATCH(E74,'Bieu phi VCX'!$A$8:$A$33,0),0),INDEX('Bieu phi VCX'!$AG$8:$AG$33,MATCH(E74,'Bieu phi VCX'!$A$8:$A$33,0),0))),INDEX('Bieu phi VCX'!$AH$8:$AH$33,MATCH(E74,'Bieu phi VCX'!$A$8:$A$33,0),0)),0)</f>
        <v>0.0005</v>
      </c>
      <c r="AM74" s="22" t="n">
        <f aca="false">IF(Y74="Y",IF(P74-O74&gt;Parameters!$AC$2,1.5%*15/365,1.5%*(P74-O74)/365),0)</f>
        <v>0.000616438356164384</v>
      </c>
      <c r="AN74" s="24" t="n">
        <f aca="false">IF(Z74="Y",Parameters!$AD$2,0)</f>
        <v>0.003</v>
      </c>
      <c r="AO74" s="25" t="n">
        <f aca="false">IF(P74&lt;=AA74,VLOOKUP(DATEDIF(O74,P74,"m"),Parameters!$L$2:$M$6,2,1),(DATEDIF(O74,P74,"m")+1)/12)</f>
        <v>1</v>
      </c>
      <c r="AP74" s="26" t="n">
        <f aca="false">(AJ74*(SUM(AD74,AE74,AF74,AH74,AI74,AK74,AL74,AN74)*K74+AG74)+AM74*K74)*AO74</f>
        <v>47346575.3424658</v>
      </c>
      <c r="AQ74" s="27" t="s">
        <v>619</v>
      </c>
    </row>
    <row r="75" customFormat="false" ht="13.8" hidden="false" customHeight="false" outlineLevel="0" collapsed="false">
      <c r="A75" s="17"/>
      <c r="B75" s="17" t="s">
        <v>622</v>
      </c>
      <c r="C75" s="0" t="s">
        <v>509</v>
      </c>
      <c r="D75" s="17" t="s">
        <v>535</v>
      </c>
      <c r="E75" s="18" t="s">
        <v>567</v>
      </c>
      <c r="F75" s="19" t="n">
        <v>0</v>
      </c>
      <c r="G75" s="18" t="s">
        <v>614</v>
      </c>
      <c r="H75" s="18" t="s">
        <v>615</v>
      </c>
      <c r="I75" s="18" t="s">
        <v>616</v>
      </c>
      <c r="J75" s="19" t="n">
        <v>600000000</v>
      </c>
      <c r="K75" s="19" t="n">
        <v>400000000</v>
      </c>
      <c r="L75" s="0" t="n">
        <v>2011</v>
      </c>
      <c r="M75" s="20" t="n">
        <f aca="true">DATE(YEAR(NOW()), MONTH(NOW())-120, DAY(NOW()))</f>
        <v>40616</v>
      </c>
      <c r="N75" s="20" t="n">
        <f aca="true">DATE(YEAR(NOW()), MONTH(NOW()), DAY(NOW()))</f>
        <v>44269</v>
      </c>
      <c r="O75" s="20" t="n">
        <v>43831</v>
      </c>
      <c r="P75" s="20" t="n">
        <v>44196</v>
      </c>
      <c r="Q75" s="21" t="s">
        <v>617</v>
      </c>
      <c r="R75" s="21" t="s">
        <v>617</v>
      </c>
      <c r="S75" s="19" t="s">
        <v>618</v>
      </c>
      <c r="T75" s="21" t="s">
        <v>617</v>
      </c>
      <c r="U75" s="21" t="s">
        <v>617</v>
      </c>
      <c r="V75" s="21" t="s">
        <v>617</v>
      </c>
      <c r="W75" s="21" t="s">
        <v>617</v>
      </c>
      <c r="X75" s="21" t="s">
        <v>617</v>
      </c>
      <c r="Y75" s="21" t="s">
        <v>617</v>
      </c>
      <c r="Z75" s="21" t="s">
        <v>617</v>
      </c>
      <c r="AA75" s="20" t="n">
        <f aca="false">DATE(YEAR(O75)+1,MONTH(O75),DAY(O75))</f>
        <v>44197</v>
      </c>
      <c r="AB75" s="0" t="n">
        <f aca="false">IF(G75="Trong nước", DATEDIF(DATE(YEAR(M75),MONTH(M75),1),DATE(YEAR(N75),MONTH(N75),1),"m"), DATEDIF(DATE(L75,1,1),DATE(YEAR(N75),MONTH(N75),1),"m"))</f>
        <v>122</v>
      </c>
      <c r="AC75" s="0" t="str">
        <f aca="false">VLOOKUP(AB75,Parameters!$A$2:$B$6,2,1)</f>
        <v>&gt;=120</v>
      </c>
      <c r="AD75" s="22" t="n">
        <f aca="false">IF(J75&lt;=Parameters!$Y$2,INDEX('Bieu phi VCX'!$D$8:$N$33,MATCH(E75,'Bieu phi VCX'!$A$8:$A$33,0),MATCH(AC75,'Bieu phi VCX'!$D$7:$I$7,)),INDEX('Bieu phi VCX'!$J$8:$O$33,MATCH(E75,'Bieu phi VCX'!$A$8:$A$33,0),MATCH(AC75,'Bieu phi VCX'!$J$7:$O$7,)))</f>
        <v>0.019</v>
      </c>
      <c r="AE75" s="22" t="n">
        <f aca="false">IF(Q75="Y",Parameters!$Z$2,0)</f>
        <v>0.0005</v>
      </c>
      <c r="AF75" s="22" t="n">
        <f aca="false">IF(R75="Y", INDEX('Bieu phi VCX'!$R$8:$W$33,MATCH(E75,'Bieu phi VCX'!$A$8:$A$33,0),MATCH(AC75,'Bieu phi VCX'!$R$7:$V$7,0)), 0)</f>
        <v>0.003</v>
      </c>
      <c r="AG75" s="19" t="n">
        <f aca="false">VLOOKUP(S75,Parameters!$F$2:$G$5,2,0)</f>
        <v>0</v>
      </c>
      <c r="AH75" s="22" t="n">
        <f aca="false">IF(T75="Y", INDEX('Bieu phi VCX'!$X$8:$AB$33,MATCH(E75,'Bieu phi VCX'!$A$8:$A$33,0),MATCH(AC75,'Bieu phi VCX'!$X$7:$AB$7,0)),0)</f>
        <v>0.0035</v>
      </c>
      <c r="AI75" s="23" t="n">
        <f aca="false">IF(U75="Y",INDEX('Bieu phi VCX'!$AJ$8:$AL$33,MATCH(E75,'Bieu phi VCX'!$A$8:$A$33,0),MATCH(VLOOKUP(F75,Parameters!$I$2:$J$4,2),'Bieu phi VCX'!$AJ$7:$AL$7,0)), 0)</f>
        <v>0.05</v>
      </c>
      <c r="AJ75" s="0" t="n">
        <f aca="false">IF(V75="Y",Parameters!$AA$2,1)</f>
        <v>1.5</v>
      </c>
      <c r="AK75" s="22" t="n">
        <f aca="false">IF(W75="Y", INDEX('Bieu phi VCX'!$AE$8:$AE$33,MATCH(E75,'Bieu phi VCX'!$A$8:$A$33,0),0),0)</f>
        <v>0.0025</v>
      </c>
      <c r="AL75" s="22" t="n">
        <f aca="false">IF(X75="Y",IF(AB75&lt;120,IF(OR(E75='Bieu phi VCX'!$A$24,E75='Bieu phi VCX'!$A$25,E75='Bieu phi VCX'!$A$27),0.2%,IF(OR(AND(OR(H75="SEDAN",H75="HATCHBACK"),J75&gt;Parameters!$AB$2),AND(OR(H75="SEDAN",H75="HATCHBACK"),I75="GERMANY")),INDEX('Bieu phi VCX'!$AF$8:$AF$33,MATCH(E75,'Bieu phi VCX'!$A$8:$A$33,0),0),INDEX('Bieu phi VCX'!$AG$8:$AG$33,MATCH(E75,'Bieu phi VCX'!$A$8:$A$33,0),0))),INDEX('Bieu phi VCX'!$AH$8:$AH$33,MATCH(E75,'Bieu phi VCX'!$A$8:$A$33,0),0)),0)</f>
        <v>0.0015</v>
      </c>
      <c r="AM75" s="22" t="n">
        <f aca="false">IF(Y75="Y",IF(P75-O75&gt;Parameters!$AC$2,1.5%*15/365,1.5%*(P75-O75)/365),0)</f>
        <v>0.000616438356164384</v>
      </c>
      <c r="AN75" s="24" t="n">
        <f aca="false">IF(Z75="Y",Parameters!$AD$2,0)</f>
        <v>0.003</v>
      </c>
      <c r="AO75" s="25" t="n">
        <f aca="false">IF(P75&lt;=AA75,VLOOKUP(DATEDIF(O75,P75,"m"),Parameters!$L$2:$M$6,2,1),(DATEDIF(O75,P75,"m")+1)/12)</f>
        <v>1</v>
      </c>
      <c r="AP75" s="26" t="n">
        <f aca="false">(AJ75*(SUM(AD75,AE75,AF75,AH75,AI75,AK75,AL75,AN75)*K75+AG75)+AM75*K75)*AO75</f>
        <v>50046575.3424658</v>
      </c>
      <c r="AQ75" s="27" t="s">
        <v>619</v>
      </c>
    </row>
    <row r="76" customFormat="false" ht="13.8" hidden="false" customHeight="false" outlineLevel="0" collapsed="false">
      <c r="A76" s="17"/>
      <c r="B76" s="17" t="s">
        <v>623</v>
      </c>
      <c r="C76" s="0" t="s">
        <v>509</v>
      </c>
      <c r="D76" s="17" t="s">
        <v>535</v>
      </c>
      <c r="E76" s="18" t="s">
        <v>567</v>
      </c>
      <c r="F76" s="19" t="n">
        <v>0</v>
      </c>
      <c r="G76" s="18" t="s">
        <v>614</v>
      </c>
      <c r="H76" s="18" t="s">
        <v>615</v>
      </c>
      <c r="I76" s="18" t="s">
        <v>616</v>
      </c>
      <c r="J76" s="19" t="n">
        <v>600000000</v>
      </c>
      <c r="K76" s="19" t="n">
        <v>100000000</v>
      </c>
      <c r="L76" s="0" t="n">
        <v>2006</v>
      </c>
      <c r="M76" s="20" t="n">
        <f aca="true">DATE(YEAR(NOW()), MONTH(NOW())-180, DAY(NOW()))</f>
        <v>38790</v>
      </c>
      <c r="N76" s="20" t="n">
        <f aca="true">DATE(YEAR(NOW()), MONTH(NOW()), DAY(NOW()))</f>
        <v>44269</v>
      </c>
      <c r="O76" s="20" t="n">
        <v>43831</v>
      </c>
      <c r="P76" s="20" t="n">
        <v>44196</v>
      </c>
      <c r="Q76" s="21" t="s">
        <v>617</v>
      </c>
      <c r="R76" s="21" t="s">
        <v>617</v>
      </c>
      <c r="S76" s="19" t="n">
        <v>9000000</v>
      </c>
      <c r="T76" s="21" t="s">
        <v>617</v>
      </c>
      <c r="U76" s="21" t="s">
        <v>617</v>
      </c>
      <c r="V76" s="21" t="s">
        <v>617</v>
      </c>
      <c r="W76" s="21" t="s">
        <v>617</v>
      </c>
      <c r="X76" s="21" t="s">
        <v>617</v>
      </c>
      <c r="Y76" s="21" t="s">
        <v>617</v>
      </c>
      <c r="Z76" s="21" t="s">
        <v>617</v>
      </c>
      <c r="AA76" s="20" t="n">
        <f aca="false">DATE(YEAR(O76)+1,MONTH(O76),DAY(O76))</f>
        <v>44197</v>
      </c>
      <c r="AB76" s="0" t="n">
        <f aca="false">IF(G76="Trong nước", DATEDIF(DATE(YEAR(M76),MONTH(M76),1),DATE(YEAR(N76),MONTH(N76),1),"m"), DATEDIF(DATE(L76,1,1),DATE(YEAR(N76),MONTH(N76),1),"m"))</f>
        <v>182</v>
      </c>
      <c r="AC76" s="0" t="str">
        <f aca="false">VLOOKUP(AB76,Parameters!$A$2:$B$7,2,1)</f>
        <v>&gt;=180</v>
      </c>
      <c r="AD76" s="22" t="n">
        <f aca="false">IF(J76&lt;=Parameters!$Y$2,INDEX('Bieu phi VCX'!$D$8:$N$33,MATCH(E76,'Bieu phi VCX'!$A$8:$A$33,0),MATCH(AC76,'Bieu phi VCX'!$D$7:$I$7,)),INDEX('Bieu phi VCX'!$J$8:$O$33,MATCH(E76,'Bieu phi VCX'!$A$8:$A$33,0),MATCH(AC76,'Bieu phi VCX'!$J$7:$O$7,)))</f>
        <v>0.019</v>
      </c>
      <c r="AE76" s="22" t="n">
        <f aca="false">IF(Q76="Y",Parameters!$Z$2,0)</f>
        <v>0.0005</v>
      </c>
      <c r="AF76" s="22" t="n">
        <f aca="false">IF(R76="Y", INDEX('Bieu phi VCX'!$R$8:$W$33,MATCH(E76,'Bieu phi VCX'!$A$8:$A$33,0),MATCH(AC76,'Bieu phi VCX'!$R$7:$W$7,0)), 0)</f>
        <v>0.004</v>
      </c>
      <c r="AG76" s="19" t="n">
        <f aca="false">VLOOKUP(S76,Parameters!$F$2:$G$5,2,0)</f>
        <v>1400000</v>
      </c>
      <c r="AH76" s="22" t="n">
        <f aca="false">IF(T76="Y", INDEX('Bieu phi VCX'!$X$8:$AC$33,MATCH(E76,'Bieu phi VCX'!$A$8:$A$33,0),MATCH(AC76,'Bieu phi VCX'!$X$7:$AC$7,0)),0)</f>
        <v>0.0035</v>
      </c>
      <c r="AI76" s="23" t="n">
        <f aca="false">IF(U76="Y",INDEX('Bieu phi VCX'!$AJ$8:$AL$33,MATCH(E76,'Bieu phi VCX'!$A$8:$A$33,0),MATCH(VLOOKUP(F76,Parameters!$I$2:$J$4,2),'Bieu phi VCX'!$AJ$7:$AL$7,0)), 0)</f>
        <v>0.05</v>
      </c>
      <c r="AJ76" s="0" t="n">
        <f aca="false">IF(V76="Y",Parameters!$AA$2,1)</f>
        <v>1.5</v>
      </c>
      <c r="AK76" s="22" t="n">
        <f aca="false">IF(W76="Y", INDEX('Bieu phi VCX'!$AE$8:$AE$33,MATCH(E76,'Bieu phi VCX'!$A$8:$A$33,0),0),0)</f>
        <v>0.0025</v>
      </c>
      <c r="AL76" s="22" t="n">
        <f aca="false">IF(X76="Y",IF(AB76&lt;120,IF(OR(E76='Bieu phi VCX'!$A$24,E76='Bieu phi VCX'!$A$25,E76='Bieu phi VCX'!$A$27),0.2%,IF(OR(AND(OR(H76="SEDAN",H76="HATCHBACK"),J76&gt;Parameters!$AB$2),AND(OR(H76="SEDAN",H76="HATCHBACK"),I76="GERMANY")),INDEX('Bieu phi VCX'!$AF$8:$AF$33,MATCH(E76,'Bieu phi VCX'!$A$8:$A$33,0),0),INDEX('Bieu phi VCX'!$AG$8:$AG$33,MATCH(E76,'Bieu phi VCX'!$A$8:$A$33,0),0))),INDEX('Bieu phi VCX'!$AH$8:$AH$33,MATCH(E76,'Bieu phi VCX'!$A$8:$A$33,0),0)),0)</f>
        <v>0.0015</v>
      </c>
      <c r="AM76" s="22" t="n">
        <f aca="false">IF(Y76="Y",IF(P76-O76&gt;Parameters!$AC$2,1.5%*15/365,1.5%*(P76-O76)/365),0)</f>
        <v>0.000616438356164384</v>
      </c>
      <c r="AN76" s="24" t="n">
        <f aca="false">IF(Z76="Y",Parameters!$AD$2,0)</f>
        <v>0.003</v>
      </c>
      <c r="AO76" s="25" t="n">
        <f aca="false">IF(P76&lt;=AA76,VLOOKUP(DATEDIF(O76,P76,"m"),Parameters!$L$2:$M$6,2,1),(DATEDIF(O76,P76,"m")+1)/12)</f>
        <v>1</v>
      </c>
      <c r="AP76" s="26" t="n">
        <f aca="false">(AJ76*(SUM(AD76,AE76,AF76,AH76,AI76,AK76,AL76,AN76)*K76+AG76)+AM76*K76)*AO76</f>
        <v>14761643.8356164</v>
      </c>
      <c r="AQ76" s="27" t="s">
        <v>619</v>
      </c>
    </row>
    <row r="77" s="33" customFormat="true" ht="13.8" hidden="false" customHeight="false" outlineLevel="0" collapsed="false">
      <c r="A77" s="28" t="s">
        <v>612</v>
      </c>
      <c r="B77" s="28" t="s">
        <v>613</v>
      </c>
      <c r="C77" s="0" t="s">
        <v>509</v>
      </c>
      <c r="D77" s="28" t="s">
        <v>533</v>
      </c>
      <c r="E77" s="29" t="s">
        <v>571</v>
      </c>
      <c r="F77" s="30" t="n">
        <v>0</v>
      </c>
      <c r="G77" s="18" t="s">
        <v>614</v>
      </c>
      <c r="H77" s="29" t="s">
        <v>615</v>
      </c>
      <c r="I77" s="29" t="s">
        <v>616</v>
      </c>
      <c r="J77" s="30" t="n">
        <v>390000000</v>
      </c>
      <c r="K77" s="30" t="n">
        <v>100000000</v>
      </c>
      <c r="L77" s="0" t="n">
        <v>2020</v>
      </c>
      <c r="M77" s="20" t="n">
        <f aca="true">DATE(YEAR(NOW()), MONTH(NOW())-12, DAY(NOW()))</f>
        <v>43904</v>
      </c>
      <c r="N77" s="20" t="n">
        <f aca="true">DATE(YEAR(NOW()), MONTH(NOW()), DAY(NOW()))</f>
        <v>44269</v>
      </c>
      <c r="O77" s="31" t="n">
        <v>43831</v>
      </c>
      <c r="P77" s="31" t="n">
        <v>44196</v>
      </c>
      <c r="Q77" s="32" t="s">
        <v>617</v>
      </c>
      <c r="R77" s="32" t="s">
        <v>617</v>
      </c>
      <c r="S77" s="30" t="s">
        <v>618</v>
      </c>
      <c r="T77" s="32" t="s">
        <v>617</v>
      </c>
      <c r="U77" s="32" t="s">
        <v>617</v>
      </c>
      <c r="V77" s="32" t="s">
        <v>617</v>
      </c>
      <c r="W77" s="32" t="s">
        <v>617</v>
      </c>
      <c r="X77" s="32" t="s">
        <v>617</v>
      </c>
      <c r="Y77" s="32" t="s">
        <v>617</v>
      </c>
      <c r="Z77" s="32" t="s">
        <v>617</v>
      </c>
      <c r="AA77" s="31" t="n">
        <f aca="false">DATE(YEAR(O77)+1,MONTH(O77),DAY(O77))</f>
        <v>44197</v>
      </c>
      <c r="AB77" s="33" t="n">
        <f aca="false">IF(G77="Trong nước", DATEDIF(DATE(YEAR(M77),MONTH(M77),1),DATE(YEAR(N77),MONTH(N77),1),"m"), DATEDIF(DATE(L77,1,1),DATE(YEAR(N77),MONTH(N77),1),"m"))</f>
        <v>14</v>
      </c>
      <c r="AC77" s="33" t="str">
        <f aca="false">VLOOKUP(AB77,Parameters!$A$2:$B$6,2,1)</f>
        <v>&lt;36</v>
      </c>
      <c r="AD77" s="22" t="n">
        <f aca="false">IF(J77&lt;=Parameters!$Y$2,INDEX('Bieu phi VCX'!$D$8:$N$33,MATCH(E77,'Bieu phi VCX'!$A$8:$A$33,0),MATCH(AC77,'Bieu phi VCX'!$D$7:$I$7,)),INDEX('Bieu phi VCX'!$J$8:$O$33,MATCH(E77,'Bieu phi VCX'!$A$8:$A$33,0),MATCH(AC77,'Bieu phi VCX'!$J$7:$O$7,)))</f>
        <v>0.032</v>
      </c>
      <c r="AE77" s="22" t="n">
        <f aca="false">IF(Q77="Y",Parameters!$Z$2,0)</f>
        <v>0.0005</v>
      </c>
      <c r="AF77" s="34" t="n">
        <f aca="false">IF(R77="Y", INDEX('Bieu phi VCX'!$R$8:$W$33,MATCH(E77,'Bieu phi VCX'!$A$8:$A$33,0),MATCH(AC77,'Bieu phi VCX'!$R$7:$V$7,0)), 0)</f>
        <v>0</v>
      </c>
      <c r="AG77" s="30" t="n">
        <f aca="false">VLOOKUP(S77,Parameters!$F$2:$G$5,2,0)</f>
        <v>0</v>
      </c>
      <c r="AH77" s="34" t="n">
        <f aca="false">IF(T77="Y", INDEX('Bieu phi VCX'!$X$8:$AB$33,MATCH(E77,'Bieu phi VCX'!$A$8:$A$33,0),MATCH(AC77,'Bieu phi VCX'!$X$7:$AB$7,0)),0)</f>
        <v>0.0025</v>
      </c>
      <c r="AI77" s="23" t="n">
        <f aca="false">IF(U77="Y",INDEX('Bieu phi VCX'!$AJ$8:$AL$33,MATCH(E77,'Bieu phi VCX'!$A$8:$A$33,0),MATCH(VLOOKUP(F77,Parameters!$I$2:$J$4,2),'Bieu phi VCX'!$AJ$7:$AL$7,0)), 0)</f>
        <v>0.05</v>
      </c>
      <c r="AJ77" s="0" t="n">
        <f aca="false">IF(V77="Y",Parameters!$AA$2,1)</f>
        <v>1.5</v>
      </c>
      <c r="AK77" s="34" t="n">
        <f aca="false">IF(W77="Y", INDEX('Bieu phi VCX'!$AE$8:$AE$33,MATCH(E77,'Bieu phi VCX'!$A$8:$A$33,0),0),0)</f>
        <v>0.0025</v>
      </c>
      <c r="AL77" s="22" t="n">
        <f aca="false">IF(X77="Y",IF(AB77&lt;120,IF(OR(E77='Bieu phi VCX'!$A$24,E77='Bieu phi VCX'!$A$25,E77='Bieu phi VCX'!$A$27),0.2%,IF(OR(AND(OR(H77="SEDAN",H77="HATCHBACK"),J77&gt;Parameters!$AB$2),AND(OR(H77="SEDAN",H77="HATCHBACK"),I77="GERMANY")),INDEX('Bieu phi VCX'!$AF$8:$AF$33,MATCH(E77,'Bieu phi VCX'!$A$8:$A$33,0),0),INDEX('Bieu phi VCX'!$AG$8:$AG$33,MATCH(E77,'Bieu phi VCX'!$A$8:$A$33,0),0))),INDEX('Bieu phi VCX'!$AH$8:$AH$33,MATCH(E77,'Bieu phi VCX'!$A$8:$A$33,0),0)),0)</f>
        <v>0.0005</v>
      </c>
      <c r="AM77" s="22" t="n">
        <f aca="false">IF(Y77="Y",IF(P77-O77&gt;Parameters!$AC$2,1.5%*15/365,1.5%*(P77-O77)/365),0)</f>
        <v>0.000616438356164384</v>
      </c>
      <c r="AN77" s="24" t="n">
        <f aca="false">IF(Z77="Y",Parameters!$AD$2,0)</f>
        <v>0.003</v>
      </c>
      <c r="AO77" s="34" t="n">
        <f aca="false">IF(P77&lt;=AA77,VLOOKUP(DATEDIF(O77,P77,"m"),Parameters!$L$2:$M$6,2,1),(DATEDIF(O77,P77,"m")+1)/12)</f>
        <v>1</v>
      </c>
      <c r="AP77" s="30" t="n">
        <f aca="false">(AJ77*(SUM(AD77,AE77,AF77,AH77,AI77,AK77,AL77,AN77)*K77+AG77)+AM77*K77)*AO77</f>
        <v>13711643.8356164</v>
      </c>
      <c r="AQ77" s="27" t="s">
        <v>619</v>
      </c>
      <c r="AMG77" s="0"/>
      <c r="AMH77" s="0"/>
      <c r="AMI77" s="0"/>
      <c r="AMJ77" s="0"/>
    </row>
    <row r="78" s="33" customFormat="true" ht="13.8" hidden="false" customHeight="false" outlineLevel="0" collapsed="false">
      <c r="A78" s="28"/>
      <c r="B78" s="28" t="s">
        <v>620</v>
      </c>
      <c r="C78" s="0" t="s">
        <v>509</v>
      </c>
      <c r="D78" s="28" t="s">
        <v>533</v>
      </c>
      <c r="E78" s="29" t="s">
        <v>571</v>
      </c>
      <c r="F78" s="30" t="n">
        <v>0</v>
      </c>
      <c r="G78" s="18" t="s">
        <v>614</v>
      </c>
      <c r="H78" s="29" t="s">
        <v>615</v>
      </c>
      <c r="I78" s="29" t="s">
        <v>616</v>
      </c>
      <c r="J78" s="30" t="n">
        <v>390000000</v>
      </c>
      <c r="K78" s="30" t="n">
        <v>100000000</v>
      </c>
      <c r="L78" s="0" t="n">
        <v>2018</v>
      </c>
      <c r="M78" s="20" t="n">
        <f aca="true">DATE(YEAR(NOW()), MONTH(NOW())-36, DAY(NOW()))</f>
        <v>43173</v>
      </c>
      <c r="N78" s="20" t="n">
        <f aca="true">DATE(YEAR(NOW()), MONTH(NOW()), DAY(NOW()))</f>
        <v>44269</v>
      </c>
      <c r="O78" s="31" t="n">
        <v>43831</v>
      </c>
      <c r="P78" s="31" t="n">
        <v>44196</v>
      </c>
      <c r="Q78" s="32" t="s">
        <v>617</v>
      </c>
      <c r="R78" s="32" t="s">
        <v>617</v>
      </c>
      <c r="S78" s="30" t="s">
        <v>618</v>
      </c>
      <c r="T78" s="32" t="s">
        <v>617</v>
      </c>
      <c r="U78" s="32" t="s">
        <v>617</v>
      </c>
      <c r="V78" s="32" t="s">
        <v>617</v>
      </c>
      <c r="W78" s="32" t="s">
        <v>617</v>
      </c>
      <c r="X78" s="32" t="s">
        <v>617</v>
      </c>
      <c r="Y78" s="32" t="s">
        <v>617</v>
      </c>
      <c r="Z78" s="32" t="s">
        <v>617</v>
      </c>
      <c r="AA78" s="31" t="n">
        <f aca="false">DATE(YEAR(O78)+1,MONTH(O78),DAY(O78))</f>
        <v>44197</v>
      </c>
      <c r="AB78" s="33" t="n">
        <f aca="false">IF(G78="Trong nước", DATEDIF(DATE(YEAR(M78),MONTH(M78),1),DATE(YEAR(N78),MONTH(N78),1),"m"), DATEDIF(DATE(L78,1,1),DATE(YEAR(N78),MONTH(N78),1),"m"))</f>
        <v>38</v>
      </c>
      <c r="AC78" s="33" t="str">
        <f aca="false">VLOOKUP(AB78,Parameters!$A$2:$B$6,2,1)</f>
        <v>36-72</v>
      </c>
      <c r="AD78" s="22" t="n">
        <f aca="false">IF(J78&lt;=Parameters!$Y$2,INDEX('Bieu phi VCX'!$D$8:$N$33,MATCH(E78,'Bieu phi VCX'!$A$8:$A$33,0),MATCH(AC78,'Bieu phi VCX'!$D$7:$I$7,)),INDEX('Bieu phi VCX'!$J$8:$O$33,MATCH(E78,'Bieu phi VCX'!$A$8:$A$33,0),MATCH(AC78,'Bieu phi VCX'!$J$7:$O$7,)))</f>
        <v>0.038</v>
      </c>
      <c r="AE78" s="22" t="n">
        <f aca="false">IF(Q78="Y",Parameters!$Z$2,0)</f>
        <v>0.0005</v>
      </c>
      <c r="AF78" s="34" t="n">
        <f aca="false">IF(R78="Y", INDEX('Bieu phi VCX'!$R$8:$W$33,MATCH(E78,'Bieu phi VCX'!$A$8:$A$33,0),MATCH(AC78,'Bieu phi VCX'!$R$7:$V$7,0)), 0)</f>
        <v>0.003</v>
      </c>
      <c r="AG78" s="30" t="n">
        <f aca="false">VLOOKUP(S78,Parameters!$F$2:$G$5,2,0)</f>
        <v>0</v>
      </c>
      <c r="AH78" s="34" t="n">
        <f aca="false">IF(T78="Y", INDEX('Bieu phi VCX'!$X$8:$AB$33,MATCH(E78,'Bieu phi VCX'!$A$8:$A$33,0),MATCH(AC78,'Bieu phi VCX'!$X$7:$AB$7,0)),0)</f>
        <v>0.0035</v>
      </c>
      <c r="AI78" s="23" t="n">
        <f aca="false">IF(U78="Y",INDEX('Bieu phi VCX'!$AJ$8:$AL$33,MATCH(E78,'Bieu phi VCX'!$A$8:$A$33,0),MATCH(VLOOKUP(F78,Parameters!$I$2:$J$4,2),'Bieu phi VCX'!$AJ$7:$AL$7,0)), 0)</f>
        <v>0.05</v>
      </c>
      <c r="AJ78" s="0" t="n">
        <f aca="false">IF(V78="Y",Parameters!$AA$2,1)</f>
        <v>1.5</v>
      </c>
      <c r="AK78" s="34" t="n">
        <f aca="false">IF(W78="Y", INDEX('Bieu phi VCX'!$AE$8:$AE$33,MATCH(E78,'Bieu phi VCX'!$A$8:$A$33,0),0),0)</f>
        <v>0.0025</v>
      </c>
      <c r="AL78" s="22" t="n">
        <f aca="false">IF(X78="Y",IF(AB78&lt;120,IF(OR(E78='Bieu phi VCX'!$A$24,E78='Bieu phi VCX'!$A$25,E78='Bieu phi VCX'!$A$27),0.2%,IF(OR(AND(OR(H78="SEDAN",H78="HATCHBACK"),J78&gt;Parameters!$AB$2),AND(OR(H78="SEDAN",H78="HATCHBACK"),I78="GERMANY")),INDEX('Bieu phi VCX'!$AF$8:$AF$33,MATCH(E78,'Bieu phi VCX'!$A$8:$A$33,0),0),INDEX('Bieu phi VCX'!$AG$8:$AG$33,MATCH(E78,'Bieu phi VCX'!$A$8:$A$33,0),0))),INDEX('Bieu phi VCX'!$AH$8:$AH$33,MATCH(E78,'Bieu phi VCX'!$A$8:$A$33,0),0)),0)</f>
        <v>0.0005</v>
      </c>
      <c r="AM78" s="22" t="n">
        <f aca="false">IF(Y78="Y",IF(P78-O78&gt;Parameters!$AC$2,1.5%*15/365,1.5%*(P78-O78)/365),0)</f>
        <v>0.000616438356164384</v>
      </c>
      <c r="AN78" s="24" t="n">
        <f aca="false">IF(Z78="Y",Parameters!$AD$2,0)</f>
        <v>0.003</v>
      </c>
      <c r="AO78" s="34" t="n">
        <f aca="false">IF(P78&lt;=AA78,VLOOKUP(DATEDIF(O78,P78,"m"),Parameters!$L$2:$M$6,2,1),(DATEDIF(O78,P78,"m")+1)/12)</f>
        <v>1</v>
      </c>
      <c r="AP78" s="30" t="n">
        <f aca="false">(AJ78*(SUM(AD78,AE78,AF78,AH78,AI78,AK78,AL78,AN78)*K78+AG78)+AM78*K78)*AO78</f>
        <v>15211643.8356164</v>
      </c>
      <c r="AQ78" s="27" t="s">
        <v>619</v>
      </c>
      <c r="AMG78" s="0"/>
      <c r="AMH78" s="0"/>
      <c r="AMI78" s="0"/>
      <c r="AMJ78" s="0"/>
    </row>
    <row r="79" s="33" customFormat="true" ht="13.8" hidden="false" customHeight="false" outlineLevel="0" collapsed="false">
      <c r="A79" s="28"/>
      <c r="B79" s="28" t="s">
        <v>621</v>
      </c>
      <c r="C79" s="0" t="s">
        <v>509</v>
      </c>
      <c r="D79" s="28" t="s">
        <v>533</v>
      </c>
      <c r="E79" s="29" t="s">
        <v>571</v>
      </c>
      <c r="F79" s="30" t="n">
        <v>0</v>
      </c>
      <c r="G79" s="18" t="s">
        <v>614</v>
      </c>
      <c r="H79" s="29" t="s">
        <v>615</v>
      </c>
      <c r="I79" s="29" t="s">
        <v>616</v>
      </c>
      <c r="J79" s="30" t="n">
        <v>390000000</v>
      </c>
      <c r="K79" s="30" t="n">
        <v>100000000</v>
      </c>
      <c r="L79" s="0" t="n">
        <v>2015</v>
      </c>
      <c r="M79" s="20" t="n">
        <f aca="true">DATE(YEAR(NOW()), MONTH(NOW())-72, DAY(NOW()))</f>
        <v>42077</v>
      </c>
      <c r="N79" s="20" t="n">
        <f aca="true">DATE(YEAR(NOW()), MONTH(NOW()), DAY(NOW()))</f>
        <v>44269</v>
      </c>
      <c r="O79" s="31" t="n">
        <v>43831</v>
      </c>
      <c r="P79" s="31" t="n">
        <v>44196</v>
      </c>
      <c r="Q79" s="32" t="s">
        <v>617</v>
      </c>
      <c r="R79" s="32" t="s">
        <v>617</v>
      </c>
      <c r="S79" s="30" t="s">
        <v>618</v>
      </c>
      <c r="T79" s="32" t="s">
        <v>617</v>
      </c>
      <c r="U79" s="32" t="s">
        <v>617</v>
      </c>
      <c r="V79" s="32" t="s">
        <v>617</v>
      </c>
      <c r="W79" s="32" t="s">
        <v>617</v>
      </c>
      <c r="X79" s="32" t="s">
        <v>617</v>
      </c>
      <c r="Y79" s="32" t="s">
        <v>617</v>
      </c>
      <c r="Z79" s="32" t="s">
        <v>617</v>
      </c>
      <c r="AA79" s="31" t="n">
        <f aca="false">DATE(YEAR(O79)+1,MONTH(O79),DAY(O79))</f>
        <v>44197</v>
      </c>
      <c r="AB79" s="33" t="n">
        <f aca="false">IF(G79="Trong nước", DATEDIF(DATE(YEAR(M79),MONTH(M79),1),DATE(YEAR(N79),MONTH(N79),1),"m"), DATEDIF(DATE(L79,1,1),DATE(YEAR(N79),MONTH(N79),1),"m"))</f>
        <v>74</v>
      </c>
      <c r="AC79" s="33" t="str">
        <f aca="false">VLOOKUP(AB79,Parameters!$A$2:$B$6,2,1)</f>
        <v>72-120</v>
      </c>
      <c r="AD79" s="22" t="n">
        <f aca="false">IF(J79&lt;=Parameters!$Y$2,INDEX('Bieu phi VCX'!$D$8:$N$33,MATCH(E79,'Bieu phi VCX'!$A$8:$A$33,0),MATCH(AC79,'Bieu phi VCX'!$D$7:$I$7,)),INDEX('Bieu phi VCX'!$J$8:$O$33,MATCH(E79,'Bieu phi VCX'!$A$8:$A$33,0),MATCH(AC79,'Bieu phi VCX'!$J$7:$O$7,)))</f>
        <v>0.055</v>
      </c>
      <c r="AE79" s="22" t="n">
        <f aca="false">IF(Q79="Y",Parameters!$Z$2,0)</f>
        <v>0.0005</v>
      </c>
      <c r="AF79" s="34" t="n">
        <f aca="false">IF(R79="Y", INDEX('Bieu phi VCX'!$R$8:$W$33,MATCH(E79,'Bieu phi VCX'!$A$8:$A$33,0),MATCH(AC79,'Bieu phi VCX'!$R$7:$V$7,0)), 0)</f>
        <v>0.004</v>
      </c>
      <c r="AG79" s="30" t="n">
        <f aca="false">VLOOKUP(S79,Parameters!$F$2:$G$5,2,0)</f>
        <v>0</v>
      </c>
      <c r="AH79" s="34" t="n">
        <f aca="false">IF(T79="Y", INDEX('Bieu phi VCX'!$X$8:$AB$33,MATCH(E79,'Bieu phi VCX'!$A$8:$A$33,0),MATCH(AC79,'Bieu phi VCX'!$X$7:$AB$7,0)),0)</f>
        <v>0.0045</v>
      </c>
      <c r="AI79" s="23" t="n">
        <f aca="false">IF(U79="Y",INDEX('Bieu phi VCX'!$AJ$8:$AL$33,MATCH(E79,'Bieu phi VCX'!$A$8:$A$33,0),MATCH(VLOOKUP(F79,Parameters!$I$2:$J$4,2),'Bieu phi VCX'!$AJ$7:$AL$7,0)), 0)</f>
        <v>0.05</v>
      </c>
      <c r="AJ79" s="0" t="n">
        <f aca="false">IF(V79="Y",Parameters!$AA$2,1)</f>
        <v>1.5</v>
      </c>
      <c r="AK79" s="34" t="n">
        <f aca="false">IF(W79="Y", INDEX('Bieu phi VCX'!$AE$8:$AE$33,MATCH(E79,'Bieu phi VCX'!$A$8:$A$33,0),0),0)</f>
        <v>0.0025</v>
      </c>
      <c r="AL79" s="22" t="n">
        <f aca="false">IF(X79="Y",IF(AB79&lt;120,IF(OR(E79='Bieu phi VCX'!$A$24,E79='Bieu phi VCX'!$A$25,E79='Bieu phi VCX'!$A$27),0.2%,IF(OR(AND(OR(H79="SEDAN",H79="HATCHBACK"),J79&gt;Parameters!$AB$2),AND(OR(H79="SEDAN",H79="HATCHBACK"),I79="GERMANY")),INDEX('Bieu phi VCX'!$AF$8:$AF$33,MATCH(E79,'Bieu phi VCX'!$A$8:$A$33,0),0),INDEX('Bieu phi VCX'!$AG$8:$AG$33,MATCH(E79,'Bieu phi VCX'!$A$8:$A$33,0),0))),INDEX('Bieu phi VCX'!$AH$8:$AH$33,MATCH(E79,'Bieu phi VCX'!$A$8:$A$33,0),0)),0)</f>
        <v>0.0005</v>
      </c>
      <c r="AM79" s="22" t="n">
        <f aca="false">IF(Y79="Y",IF(P79-O79&gt;Parameters!$AC$2,1.5%*15/365,1.5%*(P79-O79)/365),0)</f>
        <v>0.000616438356164384</v>
      </c>
      <c r="AN79" s="24" t="n">
        <f aca="false">IF(Z79="Y",Parameters!$AD$2,0)</f>
        <v>0.003</v>
      </c>
      <c r="AO79" s="34" t="n">
        <f aca="false">IF(P79&lt;=AA79,VLOOKUP(DATEDIF(O79,P79,"m"),Parameters!$L$2:$M$6,2,1),(DATEDIF(O79,P79,"m")+1)/12)</f>
        <v>1</v>
      </c>
      <c r="AP79" s="30" t="n">
        <f aca="false">(AJ79*(SUM(AD79,AE79,AF79,AH79,AI79,AK79,AL79,AN79)*K79+AG79)+AM79*K79)*AO79</f>
        <v>18061643.8356164</v>
      </c>
      <c r="AQ79" s="27" t="s">
        <v>619</v>
      </c>
      <c r="AMG79" s="0"/>
      <c r="AMH79" s="0"/>
      <c r="AMI79" s="0"/>
      <c r="AMJ79" s="0"/>
    </row>
    <row r="80" s="33" customFormat="true" ht="13.8" hidden="false" customHeight="false" outlineLevel="0" collapsed="false">
      <c r="A80" s="28"/>
      <c r="B80" s="28" t="s">
        <v>622</v>
      </c>
      <c r="C80" s="0" t="s">
        <v>509</v>
      </c>
      <c r="D80" s="28" t="s">
        <v>533</v>
      </c>
      <c r="E80" s="29" t="s">
        <v>571</v>
      </c>
      <c r="F80" s="30" t="n">
        <v>0</v>
      </c>
      <c r="G80" s="18" t="s">
        <v>614</v>
      </c>
      <c r="H80" s="29" t="s">
        <v>615</v>
      </c>
      <c r="I80" s="29" t="s">
        <v>616</v>
      </c>
      <c r="J80" s="30" t="n">
        <v>390000000</v>
      </c>
      <c r="K80" s="30" t="n">
        <v>100000000</v>
      </c>
      <c r="L80" s="0" t="n">
        <v>2011</v>
      </c>
      <c r="M80" s="20" t="n">
        <f aca="true">DATE(YEAR(NOW()), MONTH(NOW())-120, DAY(NOW()))</f>
        <v>40616</v>
      </c>
      <c r="N80" s="20" t="n">
        <f aca="true">DATE(YEAR(NOW()), MONTH(NOW()), DAY(NOW()))</f>
        <v>44269</v>
      </c>
      <c r="O80" s="31" t="n">
        <v>43831</v>
      </c>
      <c r="P80" s="31" t="n">
        <v>44196</v>
      </c>
      <c r="Q80" s="32" t="s">
        <v>617</v>
      </c>
      <c r="R80" s="32" t="s">
        <v>617</v>
      </c>
      <c r="S80" s="30" t="s">
        <v>618</v>
      </c>
      <c r="T80" s="32" t="s">
        <v>617</v>
      </c>
      <c r="U80" s="32" t="s">
        <v>617</v>
      </c>
      <c r="V80" s="32" t="s">
        <v>617</v>
      </c>
      <c r="W80" s="32" t="s">
        <v>617</v>
      </c>
      <c r="X80" s="32" t="s">
        <v>617</v>
      </c>
      <c r="Y80" s="32" t="s">
        <v>617</v>
      </c>
      <c r="Z80" s="32" t="s">
        <v>617</v>
      </c>
      <c r="AA80" s="31" t="n">
        <f aca="false">DATE(YEAR(O80)+1,MONTH(O80),DAY(O80))</f>
        <v>44197</v>
      </c>
      <c r="AB80" s="33" t="n">
        <f aca="false">IF(G80="Trong nước", DATEDIF(DATE(YEAR(M80),MONTH(M80),1),DATE(YEAR(N80),MONTH(N80),1),"m"), DATEDIF(DATE(L80,1,1),DATE(YEAR(N80),MONTH(N80),1),"m"))</f>
        <v>122</v>
      </c>
      <c r="AC80" s="33" t="str">
        <f aca="false">VLOOKUP(AB80,Parameters!$A$2:$B$6,2,1)</f>
        <v>&gt;=120</v>
      </c>
      <c r="AD80" s="22" t="n">
        <f aca="false">IF(J80&lt;=Parameters!$Y$2,INDEX('Bieu phi VCX'!$D$8:$N$33,MATCH(E80,'Bieu phi VCX'!$A$8:$A$33,0),MATCH(AC80,'Bieu phi VCX'!$D$7:$I$7,)),INDEX('Bieu phi VCX'!$J$8:$O$33,MATCH(E80,'Bieu phi VCX'!$A$8:$A$33,0),MATCH(AC80,'Bieu phi VCX'!$J$7:$O$7,)))</f>
        <v>0.06</v>
      </c>
      <c r="AE80" s="22" t="n">
        <f aca="false">IF(Q80="Y",Parameters!$Z$2,0)</f>
        <v>0.0005</v>
      </c>
      <c r="AF80" s="34" t="n">
        <f aca="false">IF(R80="Y", INDEX('Bieu phi VCX'!$R$8:$W$33,MATCH(E80,'Bieu phi VCX'!$A$8:$A$33,0),MATCH(AC80,'Bieu phi VCX'!$R$7:$V$7,0)), 0)</f>
        <v>0.005</v>
      </c>
      <c r="AG80" s="30" t="n">
        <f aca="false">VLOOKUP(S80,Parameters!$F$2:$G$5,2,0)</f>
        <v>0</v>
      </c>
      <c r="AH80" s="34" t="n">
        <f aca="false">IF(T80="Y", INDEX('Bieu phi VCX'!$X$8:$AB$33,MATCH(E80,'Bieu phi VCX'!$A$8:$A$33,0),MATCH(AC80,'Bieu phi VCX'!$X$7:$AB$7,0)),0)</f>
        <v>0.0055</v>
      </c>
      <c r="AI80" s="23" t="n">
        <f aca="false">IF(U80="Y",INDEX('Bieu phi VCX'!$AJ$8:$AL$33,MATCH(E80,'Bieu phi VCX'!$A$8:$A$33,0),MATCH(VLOOKUP(F80,Parameters!$I$2:$J$4,2),'Bieu phi VCX'!$AJ$7:$AL$7,0)), 0)</f>
        <v>0.05</v>
      </c>
      <c r="AJ80" s="0" t="n">
        <f aca="false">IF(V80="Y",Parameters!$AA$2,1)</f>
        <v>1.5</v>
      </c>
      <c r="AK80" s="34" t="n">
        <f aca="false">IF(W80="Y", INDEX('Bieu phi VCX'!$AE$8:$AE$33,MATCH(E80,'Bieu phi VCX'!$A$8:$A$33,0),0),0)</f>
        <v>0.0025</v>
      </c>
      <c r="AL80" s="22" t="n">
        <f aca="false">IF(X80="Y",IF(AB80&lt;120,IF(OR(E80='Bieu phi VCX'!$A$24,E80='Bieu phi VCX'!$A$25,E80='Bieu phi VCX'!$A$27),0.2%,IF(OR(AND(OR(H80="SEDAN",H80="HATCHBACK"),J80&gt;Parameters!$AB$2),AND(OR(H80="SEDAN",H80="HATCHBACK"),I80="GERMANY")),INDEX('Bieu phi VCX'!$AF$8:$AF$33,MATCH(E80,'Bieu phi VCX'!$A$8:$A$33,0),0),INDEX('Bieu phi VCX'!$AG$8:$AG$33,MATCH(E80,'Bieu phi VCX'!$A$8:$A$33,0),0))),INDEX('Bieu phi VCX'!$AH$8:$AH$33,MATCH(E80,'Bieu phi VCX'!$A$8:$A$33,0),0)),0)</f>
        <v>0.0015</v>
      </c>
      <c r="AM80" s="22" t="n">
        <f aca="false">IF(Y80="Y",IF(P80-O80&gt;Parameters!$AC$2,1.5%*15/365,1.5%*(P80-O80)/365),0)</f>
        <v>0.000616438356164384</v>
      </c>
      <c r="AN80" s="24" t="n">
        <f aca="false">IF(Z80="Y",Parameters!$AD$2,0)</f>
        <v>0.003</v>
      </c>
      <c r="AO80" s="34" t="n">
        <f aca="false">IF(P80&lt;=AA80,VLOOKUP(DATEDIF(O80,P80,"m"),Parameters!$L$2:$M$6,2,1),(DATEDIF(O80,P80,"m")+1)/12)</f>
        <v>1</v>
      </c>
      <c r="AP80" s="30" t="n">
        <f aca="false">(AJ80*(SUM(AD80,AE80,AF80,AH80,AI80,AK80,AL80,AN80)*K80+AG80)+AM80*K80)*AO80</f>
        <v>19261643.8356164</v>
      </c>
      <c r="AQ80" s="27" t="s">
        <v>619</v>
      </c>
      <c r="AMG80" s="0"/>
      <c r="AMH80" s="0"/>
      <c r="AMI80" s="0"/>
      <c r="AMJ80" s="0"/>
    </row>
    <row r="81" customFormat="false" ht="13.8" hidden="false" customHeight="false" outlineLevel="0" collapsed="false">
      <c r="A81" s="17"/>
      <c r="B81" s="17" t="s">
        <v>623</v>
      </c>
      <c r="C81" s="0" t="s">
        <v>509</v>
      </c>
      <c r="D81" s="28" t="s">
        <v>533</v>
      </c>
      <c r="E81" s="29" t="s">
        <v>571</v>
      </c>
      <c r="F81" s="19" t="n">
        <v>0</v>
      </c>
      <c r="G81" s="18" t="s">
        <v>614</v>
      </c>
      <c r="H81" s="18" t="s">
        <v>615</v>
      </c>
      <c r="I81" s="18" t="s">
        <v>616</v>
      </c>
      <c r="J81" s="30" t="n">
        <v>390000000</v>
      </c>
      <c r="K81" s="19" t="n">
        <v>100000000</v>
      </c>
      <c r="L81" s="0" t="n">
        <v>2006</v>
      </c>
      <c r="M81" s="20" t="n">
        <f aca="true">DATE(YEAR(NOW()), MONTH(NOW())-180, DAY(NOW()))</f>
        <v>38790</v>
      </c>
      <c r="N81" s="20" t="n">
        <f aca="true">DATE(YEAR(NOW()), MONTH(NOW()), DAY(NOW()))</f>
        <v>44269</v>
      </c>
      <c r="O81" s="20" t="n">
        <v>43831</v>
      </c>
      <c r="P81" s="20" t="n">
        <v>44196</v>
      </c>
      <c r="Q81" s="21" t="s">
        <v>617</v>
      </c>
      <c r="R81" s="21" t="s">
        <v>617</v>
      </c>
      <c r="S81" s="19" t="n">
        <v>9000000</v>
      </c>
      <c r="T81" s="21" t="s">
        <v>617</v>
      </c>
      <c r="U81" s="21" t="s">
        <v>617</v>
      </c>
      <c r="V81" s="21" t="s">
        <v>617</v>
      </c>
      <c r="W81" s="21" t="s">
        <v>617</v>
      </c>
      <c r="X81" s="21" t="s">
        <v>617</v>
      </c>
      <c r="Y81" s="21" t="s">
        <v>617</v>
      </c>
      <c r="Z81" s="21" t="s">
        <v>617</v>
      </c>
      <c r="AA81" s="20" t="n">
        <f aca="false">DATE(YEAR(O81)+1,MONTH(O81),DAY(O81))</f>
        <v>44197</v>
      </c>
      <c r="AB81" s="0" t="n">
        <f aca="false">IF(G81="Trong nước", DATEDIF(DATE(YEAR(M81),MONTH(M81),1),DATE(YEAR(N81),MONTH(N81),1),"m"), DATEDIF(DATE(L81,1,1),DATE(YEAR(N81),MONTH(N81),1),"m"))</f>
        <v>182</v>
      </c>
      <c r="AC81" s="0" t="str">
        <f aca="false">VLOOKUP(AB81,Parameters!$A$2:$B$7,2,1)</f>
        <v>&gt;=180</v>
      </c>
      <c r="AD81" s="22" t="n">
        <f aca="false">IF(J81&lt;=Parameters!$Y$2,INDEX('Bieu phi VCX'!$D$8:$N$33,MATCH(E81,'Bieu phi VCX'!$A$8:$A$33,0),MATCH(AC81,'Bieu phi VCX'!$D$7:$I$7,)),INDEX('Bieu phi VCX'!$J$8:$O$33,MATCH(E81,'Bieu phi VCX'!$A$8:$A$33,0),MATCH(AC81,'Bieu phi VCX'!$J$7:$O$7,)))</f>
        <v>0.06</v>
      </c>
      <c r="AE81" s="22" t="n">
        <f aca="false">IF(Q81="Y",Parameters!$Z$2,0)</f>
        <v>0.0005</v>
      </c>
      <c r="AF81" s="22" t="n">
        <f aca="false">IF(R81="Y", INDEX('Bieu phi VCX'!$R$8:$W$33,MATCH(E81,'Bieu phi VCX'!$A$8:$A$33,0),MATCH(AC81,'Bieu phi VCX'!$R$7:$W$7,0)), 0)</f>
        <v>0.006</v>
      </c>
      <c r="AG81" s="19" t="n">
        <f aca="false">VLOOKUP(S81,Parameters!$F$2:$G$5,2,0)</f>
        <v>1400000</v>
      </c>
      <c r="AH81" s="22" t="n">
        <f aca="false">IF(T81="Y", INDEX('Bieu phi VCX'!$X$8:$AC$33,MATCH(E81,'Bieu phi VCX'!$A$8:$A$33,0),MATCH(AC81,'Bieu phi VCX'!$X$7:$AC$7,0)),0)</f>
        <v>0.0055</v>
      </c>
      <c r="AI81" s="23" t="n">
        <f aca="false">IF(U81="Y",INDEX('Bieu phi VCX'!$AJ$8:$AL$33,MATCH(E81,'Bieu phi VCX'!$A$8:$A$33,0),MATCH(VLOOKUP(F81,Parameters!$I$2:$J$4,2),'Bieu phi VCX'!$AJ$7:$AL$7,0)), 0)</f>
        <v>0.05</v>
      </c>
      <c r="AJ81" s="0" t="n">
        <f aca="false">IF(V81="Y",Parameters!$AA$2,1)</f>
        <v>1.5</v>
      </c>
      <c r="AK81" s="22" t="n">
        <f aca="false">IF(W81="Y", INDEX('Bieu phi VCX'!$AE$8:$AE$33,MATCH(E81,'Bieu phi VCX'!$A$8:$A$33,0),0),0)</f>
        <v>0.0025</v>
      </c>
      <c r="AL81" s="22" t="n">
        <f aca="false">IF(X81="Y",IF(AB81&lt;120,IF(OR(E81='Bieu phi VCX'!$A$24,E81='Bieu phi VCX'!$A$25,E81='Bieu phi VCX'!$A$27),0.2%,IF(OR(AND(OR(H81="SEDAN",H81="HATCHBACK"),J81&gt;Parameters!$AB$2),AND(OR(H81="SEDAN",H81="HATCHBACK"),I81="GERMANY")),INDEX('Bieu phi VCX'!$AF$8:$AF$33,MATCH(E81,'Bieu phi VCX'!$A$8:$A$33,0),0),INDEX('Bieu phi VCX'!$AG$8:$AG$33,MATCH(E81,'Bieu phi VCX'!$A$8:$A$33,0),0))),INDEX('Bieu phi VCX'!$AH$8:$AH$33,MATCH(E81,'Bieu phi VCX'!$A$8:$A$33,0),0)),0)</f>
        <v>0.0015</v>
      </c>
      <c r="AM81" s="22" t="n">
        <f aca="false">IF(Y81="Y",IF(P81-O81&gt;Parameters!$AC$2,1.5%*15/365,1.5%*(P81-O81)/365),0)</f>
        <v>0.000616438356164384</v>
      </c>
      <c r="AN81" s="24" t="n">
        <f aca="false">IF(Z81="Y",Parameters!$AD$2,0)</f>
        <v>0.003</v>
      </c>
      <c r="AO81" s="25" t="n">
        <f aca="false">IF(P81&lt;=AA81,VLOOKUP(DATEDIF(O81,P81,"m"),Parameters!$L$2:$M$6,2,1),(DATEDIF(O81,P81,"m")+1)/12)</f>
        <v>1</v>
      </c>
      <c r="AP81" s="26" t="n">
        <f aca="false">(AJ81*(SUM(AD81,AE81,AF81,AH81,AI81,AK81,AL81,AN81)*K81+AG81)+AM81*K81)*AO81</f>
        <v>21511643.8356164</v>
      </c>
      <c r="AQ81" s="27" t="s">
        <v>619</v>
      </c>
    </row>
    <row r="82" s="33" customFormat="true" ht="13.8" hidden="false" customHeight="false" outlineLevel="0" collapsed="false">
      <c r="A82" s="28" t="s">
        <v>624</v>
      </c>
      <c r="B82" s="28" t="s">
        <v>613</v>
      </c>
      <c r="C82" s="0" t="s">
        <v>509</v>
      </c>
      <c r="D82" s="28" t="s">
        <v>533</v>
      </c>
      <c r="E82" s="29" t="s">
        <v>571</v>
      </c>
      <c r="F82" s="30" t="n">
        <v>0</v>
      </c>
      <c r="G82" s="18" t="s">
        <v>614</v>
      </c>
      <c r="H82" s="29" t="s">
        <v>615</v>
      </c>
      <c r="I82" s="29" t="s">
        <v>616</v>
      </c>
      <c r="J82" s="30" t="n">
        <v>400000000</v>
      </c>
      <c r="K82" s="30" t="n">
        <v>100000000</v>
      </c>
      <c r="L82" s="0" t="n">
        <v>2020</v>
      </c>
      <c r="M82" s="20" t="n">
        <f aca="true">DATE(YEAR(NOW()), MONTH(NOW())-12, DAY(NOW()))</f>
        <v>43904</v>
      </c>
      <c r="N82" s="20" t="n">
        <f aca="true">DATE(YEAR(NOW()), MONTH(NOW()), DAY(NOW()))</f>
        <v>44269</v>
      </c>
      <c r="O82" s="31" t="n">
        <v>43831</v>
      </c>
      <c r="P82" s="31" t="n">
        <v>44196</v>
      </c>
      <c r="Q82" s="21" t="s">
        <v>617</v>
      </c>
      <c r="R82" s="21" t="s">
        <v>617</v>
      </c>
      <c r="S82" s="19" t="n">
        <v>9000000</v>
      </c>
      <c r="T82" s="21" t="s">
        <v>617</v>
      </c>
      <c r="U82" s="21" t="s">
        <v>617</v>
      </c>
      <c r="V82" s="21" t="s">
        <v>617</v>
      </c>
      <c r="W82" s="21" t="s">
        <v>617</v>
      </c>
      <c r="X82" s="21" t="s">
        <v>617</v>
      </c>
      <c r="Y82" s="21" t="s">
        <v>617</v>
      </c>
      <c r="Z82" s="21" t="s">
        <v>617</v>
      </c>
      <c r="AA82" s="31" t="n">
        <f aca="false">DATE(YEAR(O82)+1,MONTH(O82),DAY(O82))</f>
        <v>44197</v>
      </c>
      <c r="AB82" s="33" t="n">
        <f aca="false">IF(G82="Trong nước", DATEDIF(DATE(YEAR(M82),MONTH(M82),1),DATE(YEAR(N82),MONTH(N82),1),"m"), DATEDIF(DATE(L82,1,1),DATE(YEAR(N82),MONTH(N82),1),"m"))</f>
        <v>14</v>
      </c>
      <c r="AC82" s="33" t="str">
        <f aca="false">VLOOKUP(AB82,Parameters!$A$2:$B$6,2,1)</f>
        <v>&lt;36</v>
      </c>
      <c r="AD82" s="22" t="n">
        <f aca="false">IF(J82&lt;=Parameters!$Y$2,INDEX('Bieu phi VCX'!$D$8:$N$33,MATCH(E82,'Bieu phi VCX'!$A$8:$A$33,0),MATCH(AC82,'Bieu phi VCX'!$D$7:$I$7,)),INDEX('Bieu phi VCX'!$J$8:$O$33,MATCH(E82,'Bieu phi VCX'!$A$8:$A$33,0),MATCH(AC82,'Bieu phi VCX'!$J$7:$O$7,)))</f>
        <v>0.032</v>
      </c>
      <c r="AE82" s="22" t="n">
        <f aca="false">IF(Q82="Y",Parameters!$Z$2,0)</f>
        <v>0.0005</v>
      </c>
      <c r="AF82" s="34" t="n">
        <f aca="false">IF(R82="Y", INDEX('Bieu phi VCX'!$R$8:$W$33,MATCH(E82,'Bieu phi VCX'!$A$8:$A$33,0),MATCH(AC82,'Bieu phi VCX'!$R$7:$V$7,0)), 0)</f>
        <v>0</v>
      </c>
      <c r="AG82" s="30" t="n">
        <f aca="false">VLOOKUP(S82,Parameters!$F$2:$G$5,2,0)</f>
        <v>1400000</v>
      </c>
      <c r="AH82" s="34" t="n">
        <f aca="false">IF(T82="Y", INDEX('Bieu phi VCX'!$X$8:$AB$33,MATCH(E82,'Bieu phi VCX'!$A$8:$A$33,0),MATCH(AC82,'Bieu phi VCX'!$X$7:$AB$7,0)),0)</f>
        <v>0.0025</v>
      </c>
      <c r="AI82" s="23" t="n">
        <f aca="false">IF(U82="Y",INDEX('Bieu phi VCX'!$AJ$8:$AL$33,MATCH(E82,'Bieu phi VCX'!$A$8:$A$33,0),MATCH(VLOOKUP(F82,Parameters!$I$2:$J$4,2),'Bieu phi VCX'!$AJ$7:$AL$7,0)), 0)</f>
        <v>0.05</v>
      </c>
      <c r="AJ82" s="0" t="n">
        <f aca="false">IF(V82="Y",Parameters!$AA$2,1)</f>
        <v>1.5</v>
      </c>
      <c r="AK82" s="34" t="n">
        <f aca="false">IF(W82="Y", INDEX('Bieu phi VCX'!$AE$8:$AE$33,MATCH(E82,'Bieu phi VCX'!$A$8:$A$33,0),0),0)</f>
        <v>0.0025</v>
      </c>
      <c r="AL82" s="22" t="n">
        <f aca="false">IF(X82="Y",IF(AB82&lt;120,IF(OR(E82='Bieu phi VCX'!$A$24,E82='Bieu phi VCX'!$A$25,E82='Bieu phi VCX'!$A$27),0.2%,IF(OR(AND(OR(H82="SEDAN",H82="HATCHBACK"),J82&gt;Parameters!$AB$2),AND(OR(H82="SEDAN",H82="HATCHBACK"),I82="GERMANY")),INDEX('Bieu phi VCX'!$AF$8:$AF$33,MATCH(E82,'Bieu phi VCX'!$A$8:$A$33,0),0),INDEX('Bieu phi VCX'!$AG$8:$AG$33,MATCH(E82,'Bieu phi VCX'!$A$8:$A$33,0),0))),INDEX('Bieu phi VCX'!$AH$8:$AH$33,MATCH(E82,'Bieu phi VCX'!$A$8:$A$33,0),0)),0)</f>
        <v>0.0005</v>
      </c>
      <c r="AM82" s="22" t="n">
        <f aca="false">IF(Y82="Y",IF(P82-O82&gt;Parameters!$AC$2,1.5%*15/365,1.5%*(P82-O82)/365),0)</f>
        <v>0.000616438356164384</v>
      </c>
      <c r="AN82" s="24" t="n">
        <f aca="false">IF(Z82="Y",Parameters!$AD$2,0)</f>
        <v>0.003</v>
      </c>
      <c r="AO82" s="34" t="n">
        <f aca="false">IF(P82&lt;=AA82,VLOOKUP(DATEDIF(O82,P82,"m"),Parameters!$L$2:$M$6,2,1),(DATEDIF(O82,P82,"m")+1)/12)</f>
        <v>1</v>
      </c>
      <c r="AP82" s="30" t="n">
        <f aca="false">(AJ82*(SUM(AD82,AE82,AF82,AH82,AI82,AK82,AL82,AN82)*K82+AG82)+AM82*K82)*AO82</f>
        <v>15811643.8356164</v>
      </c>
      <c r="AQ82" s="27" t="s">
        <v>619</v>
      </c>
      <c r="AMG82" s="0"/>
      <c r="AMH82" s="0"/>
      <c r="AMI82" s="0"/>
      <c r="AMJ82" s="0"/>
    </row>
    <row r="83" s="33" customFormat="true" ht="13.8" hidden="false" customHeight="false" outlineLevel="0" collapsed="false">
      <c r="A83" s="28"/>
      <c r="B83" s="28" t="s">
        <v>620</v>
      </c>
      <c r="C83" s="0" t="s">
        <v>509</v>
      </c>
      <c r="D83" s="28" t="s">
        <v>533</v>
      </c>
      <c r="E83" s="29" t="s">
        <v>571</v>
      </c>
      <c r="F83" s="30" t="n">
        <v>0</v>
      </c>
      <c r="G83" s="18" t="s">
        <v>614</v>
      </c>
      <c r="H83" s="29" t="s">
        <v>615</v>
      </c>
      <c r="I83" s="29" t="s">
        <v>616</v>
      </c>
      <c r="J83" s="30" t="n">
        <v>400000000</v>
      </c>
      <c r="K83" s="30" t="n">
        <v>100000000</v>
      </c>
      <c r="L83" s="0" t="n">
        <v>2018</v>
      </c>
      <c r="M83" s="20" t="n">
        <f aca="true">DATE(YEAR(NOW()), MONTH(NOW())-36, DAY(NOW()))</f>
        <v>43173</v>
      </c>
      <c r="N83" s="20" t="n">
        <f aca="true">DATE(YEAR(NOW()), MONTH(NOW()), DAY(NOW()))</f>
        <v>44269</v>
      </c>
      <c r="O83" s="31" t="n">
        <v>43831</v>
      </c>
      <c r="P83" s="31" t="n">
        <v>44196</v>
      </c>
      <c r="Q83" s="21" t="s">
        <v>617</v>
      </c>
      <c r="R83" s="21" t="s">
        <v>617</v>
      </c>
      <c r="S83" s="19" t="n">
        <v>15000000</v>
      </c>
      <c r="T83" s="21" t="s">
        <v>617</v>
      </c>
      <c r="U83" s="21" t="s">
        <v>617</v>
      </c>
      <c r="V83" s="21" t="s">
        <v>617</v>
      </c>
      <c r="W83" s="21" t="s">
        <v>617</v>
      </c>
      <c r="X83" s="21" t="s">
        <v>617</v>
      </c>
      <c r="Y83" s="21" t="s">
        <v>617</v>
      </c>
      <c r="Z83" s="21" t="s">
        <v>617</v>
      </c>
      <c r="AA83" s="31" t="n">
        <f aca="false">DATE(YEAR(O83)+1,MONTH(O83),DAY(O83))</f>
        <v>44197</v>
      </c>
      <c r="AB83" s="33" t="n">
        <f aca="false">IF(G83="Trong nước", DATEDIF(DATE(YEAR(M83),MONTH(M83),1),DATE(YEAR(N83),MONTH(N83),1),"m"), DATEDIF(DATE(L83,1,1),DATE(YEAR(N83),MONTH(N83),1),"m"))</f>
        <v>38</v>
      </c>
      <c r="AC83" s="33" t="str">
        <f aca="false">VLOOKUP(AB83,Parameters!$A$2:$B$6,2,1)</f>
        <v>36-72</v>
      </c>
      <c r="AD83" s="22" t="n">
        <f aca="false">IF(J83&lt;=Parameters!$Y$2,INDEX('Bieu phi VCX'!$D$8:$N$33,MATCH(E83,'Bieu phi VCX'!$A$8:$A$33,0),MATCH(AC83,'Bieu phi VCX'!$D$7:$I$7,)),INDEX('Bieu phi VCX'!$J$8:$O$33,MATCH(E83,'Bieu phi VCX'!$A$8:$A$33,0),MATCH(AC83,'Bieu phi VCX'!$J$7:$O$7,)))</f>
        <v>0.038</v>
      </c>
      <c r="AE83" s="22" t="n">
        <f aca="false">IF(Q83="Y",Parameters!$Z$2,0)</f>
        <v>0.0005</v>
      </c>
      <c r="AF83" s="34" t="n">
        <f aca="false">IF(R83="Y", INDEX('Bieu phi VCX'!$R$8:$W$33,MATCH(E83,'Bieu phi VCX'!$A$8:$A$33,0),MATCH(AC83,'Bieu phi VCX'!$R$7:$V$7,0)), 0)</f>
        <v>0.003</v>
      </c>
      <c r="AG83" s="30" t="n">
        <f aca="false">VLOOKUP(S83,Parameters!$F$2:$G$5,2,0)</f>
        <v>2000000</v>
      </c>
      <c r="AH83" s="34" t="n">
        <f aca="false">IF(T83="Y", INDEX('Bieu phi VCX'!$X$8:$AB$33,MATCH(E83,'Bieu phi VCX'!$A$8:$A$33,0),MATCH(AC83,'Bieu phi VCX'!$X$7:$AB$7,0)),0)</f>
        <v>0.0035</v>
      </c>
      <c r="AI83" s="23" t="n">
        <f aca="false">IF(U83="Y",INDEX('Bieu phi VCX'!$AJ$8:$AL$33,MATCH(E83,'Bieu phi VCX'!$A$8:$A$33,0),MATCH(VLOOKUP(F83,Parameters!$I$2:$J$4,2),'Bieu phi VCX'!$AJ$7:$AL$7,0)), 0)</f>
        <v>0.05</v>
      </c>
      <c r="AJ83" s="0" t="n">
        <f aca="false">IF(V83="Y",Parameters!$AA$2,1)</f>
        <v>1.5</v>
      </c>
      <c r="AK83" s="34" t="n">
        <f aca="false">IF(W83="Y", INDEX('Bieu phi VCX'!$AE$8:$AE$33,MATCH(E83,'Bieu phi VCX'!$A$8:$A$33,0),0),0)</f>
        <v>0.0025</v>
      </c>
      <c r="AL83" s="22" t="n">
        <f aca="false">IF(X83="Y",IF(AB83&lt;120,IF(OR(E83='Bieu phi VCX'!$A$24,E83='Bieu phi VCX'!$A$25,E83='Bieu phi VCX'!$A$27),0.2%,IF(OR(AND(OR(H83="SEDAN",H83="HATCHBACK"),J83&gt;Parameters!$AB$2),AND(OR(H83="SEDAN",H83="HATCHBACK"),I83="GERMANY")),INDEX('Bieu phi VCX'!$AF$8:$AF$33,MATCH(E83,'Bieu phi VCX'!$A$8:$A$33,0),0),INDEX('Bieu phi VCX'!$AG$8:$AG$33,MATCH(E83,'Bieu phi VCX'!$A$8:$A$33,0),0))),INDEX('Bieu phi VCX'!$AH$8:$AH$33,MATCH(E83,'Bieu phi VCX'!$A$8:$A$33,0),0)),0)</f>
        <v>0.0005</v>
      </c>
      <c r="AM83" s="22" t="n">
        <f aca="false">IF(Y83="Y",IF(P83-O83&gt;Parameters!$AC$2,1.5%*15/365,1.5%*(P83-O83)/365),0)</f>
        <v>0.000616438356164384</v>
      </c>
      <c r="AN83" s="24" t="n">
        <f aca="false">IF(Z83="Y",Parameters!$AD$2,0)</f>
        <v>0.003</v>
      </c>
      <c r="AO83" s="34" t="n">
        <f aca="false">IF(P83&lt;=AA83,VLOOKUP(DATEDIF(O83,P83,"m"),Parameters!$L$2:$M$6,2,1),(DATEDIF(O83,P83,"m")+1)/12)</f>
        <v>1</v>
      </c>
      <c r="AP83" s="30" t="n">
        <f aca="false">(AJ83*(SUM(AD83,AE83,AF83,AH83,AI83,AK83,AL83,AN83)*K83+AG83)+AM83*K83)*AO83</f>
        <v>18211643.8356164</v>
      </c>
      <c r="AQ83" s="27" t="s">
        <v>619</v>
      </c>
      <c r="AMG83" s="0"/>
      <c r="AMH83" s="0"/>
      <c r="AMI83" s="0"/>
      <c r="AMJ83" s="0"/>
    </row>
    <row r="84" s="33" customFormat="true" ht="13.8" hidden="false" customHeight="false" outlineLevel="0" collapsed="false">
      <c r="A84" s="28"/>
      <c r="B84" s="28" t="s">
        <v>621</v>
      </c>
      <c r="C84" s="0" t="s">
        <v>509</v>
      </c>
      <c r="D84" s="28" t="s">
        <v>533</v>
      </c>
      <c r="E84" s="29" t="s">
        <v>571</v>
      </c>
      <c r="F84" s="30" t="n">
        <v>0</v>
      </c>
      <c r="G84" s="18" t="s">
        <v>614</v>
      </c>
      <c r="H84" s="29" t="s">
        <v>615</v>
      </c>
      <c r="I84" s="29" t="s">
        <v>616</v>
      </c>
      <c r="J84" s="30" t="n">
        <v>400000000</v>
      </c>
      <c r="K84" s="30" t="n">
        <v>100000000</v>
      </c>
      <c r="L84" s="0" t="n">
        <v>2015</v>
      </c>
      <c r="M84" s="20" t="n">
        <f aca="true">DATE(YEAR(NOW()), MONTH(NOW())-72, DAY(NOW()))</f>
        <v>42077</v>
      </c>
      <c r="N84" s="20" t="n">
        <f aca="true">DATE(YEAR(NOW()), MONTH(NOW()), DAY(NOW()))</f>
        <v>44269</v>
      </c>
      <c r="O84" s="31" t="n">
        <v>43831</v>
      </c>
      <c r="P84" s="31" t="n">
        <v>44196</v>
      </c>
      <c r="Q84" s="21" t="s">
        <v>617</v>
      </c>
      <c r="R84" s="21" t="s">
        <v>617</v>
      </c>
      <c r="S84" s="19" t="n">
        <v>21000000</v>
      </c>
      <c r="T84" s="21" t="s">
        <v>617</v>
      </c>
      <c r="U84" s="21" t="s">
        <v>617</v>
      </c>
      <c r="V84" s="21" t="s">
        <v>617</v>
      </c>
      <c r="W84" s="21" t="s">
        <v>617</v>
      </c>
      <c r="X84" s="21" t="s">
        <v>617</v>
      </c>
      <c r="Y84" s="21" t="s">
        <v>617</v>
      </c>
      <c r="Z84" s="21" t="s">
        <v>617</v>
      </c>
      <c r="AA84" s="31" t="n">
        <f aca="false">DATE(YEAR(O84)+1,MONTH(O84),DAY(O84))</f>
        <v>44197</v>
      </c>
      <c r="AB84" s="33" t="n">
        <f aca="false">IF(G84="Trong nước", DATEDIF(DATE(YEAR(M84),MONTH(M84),1),DATE(YEAR(N84),MONTH(N84),1),"m"), DATEDIF(DATE(L84,1,1),DATE(YEAR(N84),MONTH(N84),1),"m"))</f>
        <v>74</v>
      </c>
      <c r="AC84" s="33" t="str">
        <f aca="false">VLOOKUP(AB84,Parameters!$A$2:$B$6,2,1)</f>
        <v>72-120</v>
      </c>
      <c r="AD84" s="22" t="n">
        <f aca="false">IF(J84&lt;=Parameters!$Y$2,INDEX('Bieu phi VCX'!$D$8:$N$33,MATCH(E84,'Bieu phi VCX'!$A$8:$A$33,0),MATCH(AC84,'Bieu phi VCX'!$D$7:$I$7,)),INDEX('Bieu phi VCX'!$J$8:$O$33,MATCH(E84,'Bieu phi VCX'!$A$8:$A$33,0),MATCH(AC84,'Bieu phi VCX'!$J$7:$O$7,)))</f>
        <v>0.055</v>
      </c>
      <c r="AE84" s="22" t="n">
        <f aca="false">IF(Q84="Y",Parameters!$Z$2,0)</f>
        <v>0.0005</v>
      </c>
      <c r="AF84" s="34" t="n">
        <f aca="false">IF(R84="Y", INDEX('Bieu phi VCX'!$R$8:$W$33,MATCH(E84,'Bieu phi VCX'!$A$8:$A$33,0),MATCH(AC84,'Bieu phi VCX'!$R$7:$V$7,0)), 0)</f>
        <v>0.004</v>
      </c>
      <c r="AG84" s="30" t="n">
        <f aca="false">VLOOKUP(S84,Parameters!$F$2:$G$5,2,0)</f>
        <v>3400000</v>
      </c>
      <c r="AH84" s="34" t="n">
        <f aca="false">IF(T84="Y", INDEX('Bieu phi VCX'!$X$8:$AB$33,MATCH(E84,'Bieu phi VCX'!$A$8:$A$33,0),MATCH(AC84,'Bieu phi VCX'!$X$7:$AB$7,0)),0)</f>
        <v>0.0045</v>
      </c>
      <c r="AI84" s="23" t="n">
        <f aca="false">IF(U84="Y",INDEX('Bieu phi VCX'!$AJ$8:$AL$33,MATCH(E84,'Bieu phi VCX'!$A$8:$A$33,0),MATCH(VLOOKUP(F84,Parameters!$I$2:$J$4,2),'Bieu phi VCX'!$AJ$7:$AL$7,0)), 0)</f>
        <v>0.05</v>
      </c>
      <c r="AJ84" s="0" t="n">
        <f aca="false">IF(V84="Y",Parameters!$AA$2,1)</f>
        <v>1.5</v>
      </c>
      <c r="AK84" s="34" t="n">
        <f aca="false">IF(W84="Y", INDEX('Bieu phi VCX'!$AE$8:$AE$33,MATCH(E84,'Bieu phi VCX'!$A$8:$A$33,0),0),0)</f>
        <v>0.0025</v>
      </c>
      <c r="AL84" s="22" t="n">
        <f aca="false">IF(X84="Y",IF(AB84&lt;120,IF(OR(E84='Bieu phi VCX'!$A$24,E84='Bieu phi VCX'!$A$25,E84='Bieu phi VCX'!$A$27),0.2%,IF(OR(AND(OR(H84="SEDAN",H84="HATCHBACK"),J84&gt;Parameters!$AB$2),AND(OR(H84="SEDAN",H84="HATCHBACK"),I84="GERMANY")),INDEX('Bieu phi VCX'!$AF$8:$AF$33,MATCH(E84,'Bieu phi VCX'!$A$8:$A$33,0),0),INDEX('Bieu phi VCX'!$AG$8:$AG$33,MATCH(E84,'Bieu phi VCX'!$A$8:$A$33,0),0))),INDEX('Bieu phi VCX'!$AH$8:$AH$33,MATCH(E84,'Bieu phi VCX'!$A$8:$A$33,0),0)),0)</f>
        <v>0.0005</v>
      </c>
      <c r="AM84" s="22" t="n">
        <f aca="false">IF(Y84="Y",IF(P84-O84&gt;Parameters!$AC$2,1.5%*15/365,1.5%*(P84-O84)/365),0)</f>
        <v>0.000616438356164384</v>
      </c>
      <c r="AN84" s="24" t="n">
        <f aca="false">IF(Z84="Y",Parameters!$AD$2,0)</f>
        <v>0.003</v>
      </c>
      <c r="AO84" s="34" t="n">
        <f aca="false">IF(P84&lt;=AA84,VLOOKUP(DATEDIF(O84,P84,"m"),Parameters!$L$2:$M$6,2,1),(DATEDIF(O84,P84,"m")+1)/12)</f>
        <v>1</v>
      </c>
      <c r="AP84" s="30" t="n">
        <f aca="false">(AJ84*(SUM(AD84,AE84,AF84,AH84,AI84,AK84,AL84,AN84)*K84+AG84)+AM84*K84)*AO84</f>
        <v>23161643.8356164</v>
      </c>
      <c r="AQ84" s="27" t="s">
        <v>619</v>
      </c>
      <c r="AMG84" s="0"/>
      <c r="AMH84" s="0"/>
      <c r="AMI84" s="0"/>
      <c r="AMJ84" s="0"/>
    </row>
    <row r="85" s="33" customFormat="true" ht="13.8" hidden="false" customHeight="false" outlineLevel="0" collapsed="false">
      <c r="A85" s="28"/>
      <c r="B85" s="28" t="s">
        <v>622</v>
      </c>
      <c r="C85" s="0" t="s">
        <v>509</v>
      </c>
      <c r="D85" s="28" t="s">
        <v>533</v>
      </c>
      <c r="E85" s="29" t="s">
        <v>571</v>
      </c>
      <c r="F85" s="30" t="n">
        <v>0</v>
      </c>
      <c r="G85" s="18" t="s">
        <v>614</v>
      </c>
      <c r="H85" s="29" t="s">
        <v>615</v>
      </c>
      <c r="I85" s="29" t="s">
        <v>616</v>
      </c>
      <c r="J85" s="30" t="n">
        <v>400000000</v>
      </c>
      <c r="K85" s="30" t="n">
        <v>100000000</v>
      </c>
      <c r="L85" s="0" t="n">
        <v>2011</v>
      </c>
      <c r="M85" s="20" t="n">
        <f aca="true">DATE(YEAR(NOW()), MONTH(NOW())-120, DAY(NOW()))</f>
        <v>40616</v>
      </c>
      <c r="N85" s="20" t="n">
        <f aca="true">DATE(YEAR(NOW()), MONTH(NOW()), DAY(NOW()))</f>
        <v>44269</v>
      </c>
      <c r="O85" s="31" t="n">
        <v>43831</v>
      </c>
      <c r="P85" s="31" t="n">
        <v>44196</v>
      </c>
      <c r="Q85" s="21" t="s">
        <v>617</v>
      </c>
      <c r="R85" s="21" t="s">
        <v>617</v>
      </c>
      <c r="S85" s="19" t="n">
        <v>9000000</v>
      </c>
      <c r="T85" s="21" t="s">
        <v>617</v>
      </c>
      <c r="U85" s="21" t="s">
        <v>617</v>
      </c>
      <c r="V85" s="21" t="s">
        <v>617</v>
      </c>
      <c r="W85" s="21" t="s">
        <v>617</v>
      </c>
      <c r="X85" s="21" t="s">
        <v>617</v>
      </c>
      <c r="Y85" s="21" t="s">
        <v>617</v>
      </c>
      <c r="Z85" s="21" t="s">
        <v>617</v>
      </c>
      <c r="AA85" s="31" t="n">
        <f aca="false">DATE(YEAR(O85)+1,MONTH(O85),DAY(O85))</f>
        <v>44197</v>
      </c>
      <c r="AB85" s="33" t="n">
        <f aca="false">IF(G85="Trong nước", DATEDIF(DATE(YEAR(M85),MONTH(M85),1),DATE(YEAR(N85),MONTH(N85),1),"m"), DATEDIF(DATE(L85,1,1),DATE(YEAR(N85),MONTH(N85),1),"m"))</f>
        <v>122</v>
      </c>
      <c r="AC85" s="33" t="str">
        <f aca="false">VLOOKUP(AB85,Parameters!$A$2:$B$6,2,1)</f>
        <v>&gt;=120</v>
      </c>
      <c r="AD85" s="22" t="n">
        <f aca="false">IF(J85&lt;=Parameters!$Y$2,INDEX('Bieu phi VCX'!$D$8:$N$33,MATCH(E85,'Bieu phi VCX'!$A$8:$A$33,0),MATCH(AC85,'Bieu phi VCX'!$D$7:$I$7,)),INDEX('Bieu phi VCX'!$J$8:$O$33,MATCH(E85,'Bieu phi VCX'!$A$8:$A$33,0),MATCH(AC85,'Bieu phi VCX'!$J$7:$O$7,)))</f>
        <v>0.06</v>
      </c>
      <c r="AE85" s="22" t="n">
        <f aca="false">IF(Q85="Y",Parameters!$Z$2,0)</f>
        <v>0.0005</v>
      </c>
      <c r="AF85" s="34" t="n">
        <f aca="false">IF(R85="Y", INDEX('Bieu phi VCX'!$R$8:$W$33,MATCH(E85,'Bieu phi VCX'!$A$8:$A$33,0),MATCH(AC85,'Bieu phi VCX'!$R$7:$V$7,0)), 0)</f>
        <v>0.005</v>
      </c>
      <c r="AG85" s="30" t="n">
        <f aca="false">VLOOKUP(S85,Parameters!$F$2:$G$5,2,0)</f>
        <v>1400000</v>
      </c>
      <c r="AH85" s="34" t="n">
        <f aca="false">IF(T85="Y", INDEX('Bieu phi VCX'!$X$8:$AB$33,MATCH(E85,'Bieu phi VCX'!$A$8:$A$33,0),MATCH(AC85,'Bieu phi VCX'!$X$7:$AB$7,0)),0)</f>
        <v>0.0055</v>
      </c>
      <c r="AI85" s="23" t="n">
        <f aca="false">IF(U85="Y",INDEX('Bieu phi VCX'!$AJ$8:$AL$33,MATCH(E85,'Bieu phi VCX'!$A$8:$A$33,0),MATCH(VLOOKUP(F85,Parameters!$I$2:$J$4,2),'Bieu phi VCX'!$AJ$7:$AL$7,0)), 0)</f>
        <v>0.05</v>
      </c>
      <c r="AJ85" s="0" t="n">
        <f aca="false">IF(V85="Y",Parameters!$AA$2,1)</f>
        <v>1.5</v>
      </c>
      <c r="AK85" s="34" t="n">
        <f aca="false">IF(W85="Y", INDEX('Bieu phi VCX'!$AE$8:$AE$33,MATCH(E85,'Bieu phi VCX'!$A$8:$A$33,0),0),0)</f>
        <v>0.0025</v>
      </c>
      <c r="AL85" s="22" t="n">
        <f aca="false">IF(X85="Y",IF(AB85&lt;120,IF(OR(E85='Bieu phi VCX'!$A$24,E85='Bieu phi VCX'!$A$25,E85='Bieu phi VCX'!$A$27),0.2%,IF(OR(AND(OR(H85="SEDAN",H85="HATCHBACK"),J85&gt;Parameters!$AB$2),AND(OR(H85="SEDAN",H85="HATCHBACK"),I85="GERMANY")),INDEX('Bieu phi VCX'!$AF$8:$AF$33,MATCH(E85,'Bieu phi VCX'!$A$8:$A$33,0),0),INDEX('Bieu phi VCX'!$AG$8:$AG$33,MATCH(E85,'Bieu phi VCX'!$A$8:$A$33,0),0))),INDEX('Bieu phi VCX'!$AH$8:$AH$33,MATCH(E85,'Bieu phi VCX'!$A$8:$A$33,0),0)),0)</f>
        <v>0.0015</v>
      </c>
      <c r="AM85" s="22" t="n">
        <f aca="false">IF(Y85="Y",IF(P85-O85&gt;Parameters!$AC$2,1.5%*15/365,1.5%*(P85-O85)/365),0)</f>
        <v>0.000616438356164384</v>
      </c>
      <c r="AN85" s="24" t="n">
        <f aca="false">IF(Z85="Y",Parameters!$AD$2,0)</f>
        <v>0.003</v>
      </c>
      <c r="AO85" s="34" t="n">
        <f aca="false">IF(P85&lt;=AA85,VLOOKUP(DATEDIF(O85,P85,"m"),Parameters!$L$2:$M$6,2,1),(DATEDIF(O85,P85,"m")+1)/12)</f>
        <v>1</v>
      </c>
      <c r="AP85" s="30" t="n">
        <f aca="false">(AJ85*(SUM(AD85,AE85,AF85,AH85,AI85,AK85,AL85,AN85)*K85+AG85)+AM85*K85)*AO85</f>
        <v>21361643.8356164</v>
      </c>
      <c r="AQ85" s="27" t="s">
        <v>619</v>
      </c>
      <c r="AMG85" s="0"/>
      <c r="AMH85" s="0"/>
      <c r="AMI85" s="0"/>
      <c r="AMJ85" s="0"/>
    </row>
    <row r="86" customFormat="false" ht="13.8" hidden="false" customHeight="false" outlineLevel="0" collapsed="false">
      <c r="A86" s="17"/>
      <c r="B86" s="17" t="s">
        <v>623</v>
      </c>
      <c r="C86" s="0" t="s">
        <v>509</v>
      </c>
      <c r="D86" s="28" t="s">
        <v>533</v>
      </c>
      <c r="E86" s="29" t="s">
        <v>571</v>
      </c>
      <c r="F86" s="19" t="n">
        <v>0</v>
      </c>
      <c r="G86" s="18" t="s">
        <v>614</v>
      </c>
      <c r="H86" s="18" t="s">
        <v>615</v>
      </c>
      <c r="I86" s="18" t="s">
        <v>616</v>
      </c>
      <c r="J86" s="30" t="n">
        <v>400000000</v>
      </c>
      <c r="K86" s="19" t="n">
        <v>100000000</v>
      </c>
      <c r="L86" s="0" t="n">
        <v>2006</v>
      </c>
      <c r="M86" s="20" t="n">
        <f aca="true">DATE(YEAR(NOW()), MONTH(NOW())-180, DAY(NOW()))</f>
        <v>38790</v>
      </c>
      <c r="N86" s="20" t="n">
        <f aca="true">DATE(YEAR(NOW()), MONTH(NOW()), DAY(NOW()))</f>
        <v>44269</v>
      </c>
      <c r="O86" s="20" t="n">
        <v>43831</v>
      </c>
      <c r="P86" s="20" t="n">
        <v>44196</v>
      </c>
      <c r="Q86" s="21" t="s">
        <v>617</v>
      </c>
      <c r="R86" s="21" t="s">
        <v>617</v>
      </c>
      <c r="S86" s="19" t="n">
        <v>9000000</v>
      </c>
      <c r="T86" s="21" t="s">
        <v>617</v>
      </c>
      <c r="U86" s="21" t="s">
        <v>617</v>
      </c>
      <c r="V86" s="21" t="s">
        <v>617</v>
      </c>
      <c r="W86" s="21" t="s">
        <v>617</v>
      </c>
      <c r="X86" s="21" t="s">
        <v>617</v>
      </c>
      <c r="Y86" s="21" t="s">
        <v>617</v>
      </c>
      <c r="Z86" s="21" t="s">
        <v>617</v>
      </c>
      <c r="AA86" s="20" t="n">
        <f aca="false">DATE(YEAR(O86)+1,MONTH(O86),DAY(O86))</f>
        <v>44197</v>
      </c>
      <c r="AB86" s="0" t="n">
        <f aca="false">IF(G86="Trong nước", DATEDIF(DATE(YEAR(M86),MONTH(M86),1),DATE(YEAR(N86),MONTH(N86),1),"m"), DATEDIF(DATE(L86,1,1),DATE(YEAR(N86),MONTH(N86),1),"m"))</f>
        <v>182</v>
      </c>
      <c r="AC86" s="0" t="str">
        <f aca="false">VLOOKUP(AB86,Parameters!$A$2:$B$7,2,1)</f>
        <v>&gt;=180</v>
      </c>
      <c r="AD86" s="22" t="n">
        <f aca="false">IF(J86&lt;=Parameters!$Y$2,INDEX('Bieu phi VCX'!$D$8:$N$33,MATCH(E86,'Bieu phi VCX'!$A$8:$A$33,0),MATCH(AC86,'Bieu phi VCX'!$D$7:$I$7,)),INDEX('Bieu phi VCX'!$J$8:$O$33,MATCH(E86,'Bieu phi VCX'!$A$8:$A$33,0),MATCH(AC86,'Bieu phi VCX'!$J$7:$O$7,)))</f>
        <v>0.06</v>
      </c>
      <c r="AE86" s="22" t="n">
        <f aca="false">IF(Q86="Y",Parameters!$Z$2,0)</f>
        <v>0.0005</v>
      </c>
      <c r="AF86" s="22" t="n">
        <f aca="false">IF(R86="Y", INDEX('Bieu phi VCX'!$R$8:$W$33,MATCH(E86,'Bieu phi VCX'!$A$8:$A$33,0),MATCH(AC86,'Bieu phi VCX'!$R$7:$W$7,0)), 0)</f>
        <v>0.006</v>
      </c>
      <c r="AG86" s="19" t="n">
        <f aca="false">VLOOKUP(S86,Parameters!$F$2:$G$5,2,0)</f>
        <v>1400000</v>
      </c>
      <c r="AH86" s="22" t="n">
        <f aca="false">IF(T86="Y", INDEX('Bieu phi VCX'!$X$8:$AC$33,MATCH(E86,'Bieu phi VCX'!$A$8:$A$33,0),MATCH(AC86,'Bieu phi VCX'!$X$7:$AC$7,0)),0)</f>
        <v>0.0055</v>
      </c>
      <c r="AI86" s="23" t="n">
        <f aca="false">IF(U86="Y",INDEX('Bieu phi VCX'!$AJ$8:$AL$33,MATCH(E86,'Bieu phi VCX'!$A$8:$A$33,0),MATCH(VLOOKUP(F86,Parameters!$I$2:$J$4,2),'Bieu phi VCX'!$AJ$7:$AL$7,0)), 0)</f>
        <v>0.05</v>
      </c>
      <c r="AJ86" s="0" t="n">
        <f aca="false">IF(V86="Y",Parameters!$AA$2,1)</f>
        <v>1.5</v>
      </c>
      <c r="AK86" s="22" t="n">
        <f aca="false">IF(W86="Y", INDEX('Bieu phi VCX'!$AE$8:$AE$33,MATCH(E86,'Bieu phi VCX'!$A$8:$A$33,0),0),0)</f>
        <v>0.0025</v>
      </c>
      <c r="AL86" s="22" t="n">
        <f aca="false">IF(X86="Y",IF(AB86&lt;120,IF(OR(E86='Bieu phi VCX'!$A$24,E86='Bieu phi VCX'!$A$25,E86='Bieu phi VCX'!$A$27),0.2%,IF(OR(AND(OR(H86="SEDAN",H86="HATCHBACK"),J86&gt;Parameters!$AB$2),AND(OR(H86="SEDAN",H86="HATCHBACK"),I86="GERMANY")),INDEX('Bieu phi VCX'!$AF$8:$AF$33,MATCH(E86,'Bieu phi VCX'!$A$8:$A$33,0),0),INDEX('Bieu phi VCX'!$AG$8:$AG$33,MATCH(E86,'Bieu phi VCX'!$A$8:$A$33,0),0))),INDEX('Bieu phi VCX'!$AH$8:$AH$33,MATCH(E86,'Bieu phi VCX'!$A$8:$A$33,0),0)),0)</f>
        <v>0.0015</v>
      </c>
      <c r="AM86" s="22" t="n">
        <f aca="false">IF(Y86="Y",IF(P86-O86&gt;Parameters!$AC$2,1.5%*15/365,1.5%*(P86-O86)/365),0)</f>
        <v>0.000616438356164384</v>
      </c>
      <c r="AN86" s="24" t="n">
        <f aca="false">IF(Z86="Y",Parameters!$AD$2,0)</f>
        <v>0.003</v>
      </c>
      <c r="AO86" s="25" t="n">
        <f aca="false">IF(P86&lt;=AA86,VLOOKUP(DATEDIF(O86,P86,"m"),Parameters!$L$2:$M$6,2,1),(DATEDIF(O86,P86,"m")+1)/12)</f>
        <v>1</v>
      </c>
      <c r="AP86" s="26" t="n">
        <f aca="false">(AJ86*(SUM(AD86,AE86,AF86,AH86,AI86,AK86,AL86,AN86)*K86+AG86)+AM86*K86)*AO86</f>
        <v>21511643.8356164</v>
      </c>
      <c r="AQ86" s="27" t="s">
        <v>619</v>
      </c>
    </row>
    <row r="87" s="33" customFormat="true" ht="13.8" hidden="false" customHeight="false" outlineLevel="0" collapsed="false">
      <c r="A87" s="28" t="s">
        <v>625</v>
      </c>
      <c r="B87" s="28" t="s">
        <v>613</v>
      </c>
      <c r="C87" s="0" t="s">
        <v>509</v>
      </c>
      <c r="D87" s="28" t="s">
        <v>533</v>
      </c>
      <c r="E87" s="29" t="s">
        <v>571</v>
      </c>
      <c r="F87" s="30" t="n">
        <v>0</v>
      </c>
      <c r="G87" s="18" t="s">
        <v>614</v>
      </c>
      <c r="H87" s="29" t="s">
        <v>615</v>
      </c>
      <c r="I87" s="29" t="s">
        <v>616</v>
      </c>
      <c r="J87" s="19" t="n">
        <v>410000000</v>
      </c>
      <c r="K87" s="30" t="n">
        <v>400000000</v>
      </c>
      <c r="L87" s="0" t="n">
        <v>2020</v>
      </c>
      <c r="M87" s="20" t="n">
        <f aca="true">DATE(YEAR(NOW()), MONTH(NOW())-12, DAY(NOW()))</f>
        <v>43904</v>
      </c>
      <c r="N87" s="20" t="n">
        <f aca="true">DATE(YEAR(NOW()), MONTH(NOW()), DAY(NOW()))</f>
        <v>44269</v>
      </c>
      <c r="O87" s="31" t="n">
        <v>43831</v>
      </c>
      <c r="P87" s="31" t="n">
        <v>44196</v>
      </c>
      <c r="Q87" s="32" t="s">
        <v>617</v>
      </c>
      <c r="R87" s="32" t="s">
        <v>617</v>
      </c>
      <c r="S87" s="30" t="s">
        <v>618</v>
      </c>
      <c r="T87" s="32" t="s">
        <v>617</v>
      </c>
      <c r="U87" s="32" t="s">
        <v>617</v>
      </c>
      <c r="V87" s="32" t="s">
        <v>617</v>
      </c>
      <c r="W87" s="32" t="s">
        <v>617</v>
      </c>
      <c r="X87" s="32" t="s">
        <v>617</v>
      </c>
      <c r="Y87" s="32" t="s">
        <v>617</v>
      </c>
      <c r="Z87" s="32" t="s">
        <v>617</v>
      </c>
      <c r="AA87" s="31" t="n">
        <f aca="false">DATE(YEAR(O87)+1,MONTH(O87),DAY(O87))</f>
        <v>44197</v>
      </c>
      <c r="AB87" s="33" t="n">
        <f aca="false">IF(G87="Trong nước", DATEDIF(DATE(YEAR(M87),MONTH(M87),1),DATE(YEAR(N87),MONTH(N87),1),"m"), DATEDIF(DATE(L87,1,1),DATE(YEAR(N87),MONTH(N87),1),"m"))</f>
        <v>14</v>
      </c>
      <c r="AC87" s="33" t="str">
        <f aca="false">VLOOKUP(AB87,Parameters!$A$2:$B$6,2,1)</f>
        <v>&lt;36</v>
      </c>
      <c r="AD87" s="22" t="n">
        <f aca="false">IF(J87&lt;=Parameters!$Y$2,INDEX('Bieu phi VCX'!$D$8:$N$33,MATCH(E87,'Bieu phi VCX'!$A$8:$A$33,0),MATCH(AC87,'Bieu phi VCX'!$D$7:$I$7,)),INDEX('Bieu phi VCX'!$J$8:$O$33,MATCH(E87,'Bieu phi VCX'!$A$8:$A$33,0),MATCH(AC87,'Bieu phi VCX'!$J$7:$O$7,)))</f>
        <v>0.028</v>
      </c>
      <c r="AE87" s="22" t="n">
        <f aca="false">IF(Q87="Y",Parameters!$Z$2,0)</f>
        <v>0.0005</v>
      </c>
      <c r="AF87" s="34" t="n">
        <f aca="false">IF(R87="Y", INDEX('Bieu phi VCX'!$R$8:$W$33,MATCH(E87,'Bieu phi VCX'!$A$8:$A$33,0),MATCH(AC87,'Bieu phi VCX'!$R$7:$V$7,0)), 0)</f>
        <v>0</v>
      </c>
      <c r="AG87" s="30" t="n">
        <f aca="false">VLOOKUP(S87,Parameters!$F$2:$G$5,2,0)</f>
        <v>0</v>
      </c>
      <c r="AH87" s="34" t="n">
        <f aca="false">IF(T87="Y", INDEX('Bieu phi VCX'!$X$8:$AB$33,MATCH(E87,'Bieu phi VCX'!$A$8:$A$33,0),MATCH(AC87,'Bieu phi VCX'!$X$7:$AB$7,0)),0)</f>
        <v>0.0025</v>
      </c>
      <c r="AI87" s="23" t="n">
        <f aca="false">IF(U87="Y",INDEX('Bieu phi VCX'!$AJ$8:$AL$33,MATCH(E87,'Bieu phi VCX'!$A$8:$A$33,0),MATCH(VLOOKUP(F87,Parameters!$I$2:$J$4,2),'Bieu phi VCX'!$AJ$7:$AL$7,0)), 0)</f>
        <v>0.05</v>
      </c>
      <c r="AJ87" s="0" t="n">
        <f aca="false">IF(V87="Y",Parameters!$AA$2,1)</f>
        <v>1.5</v>
      </c>
      <c r="AK87" s="34" t="n">
        <f aca="false">IF(W87="Y", INDEX('Bieu phi VCX'!$AE$8:$AE$33,MATCH(E87,'Bieu phi VCX'!$A$8:$A$33,0),0),0)</f>
        <v>0.0025</v>
      </c>
      <c r="AL87" s="22" t="n">
        <f aca="false">IF(X87="Y",IF(AB87&lt;120,IF(OR(E87='Bieu phi VCX'!$A$24,E87='Bieu phi VCX'!$A$25,E87='Bieu phi VCX'!$A$27),0.2%,IF(OR(AND(OR(H87="SEDAN",H87="HATCHBACK"),J87&gt;Parameters!$AB$2),AND(OR(H87="SEDAN",H87="HATCHBACK"),I87="GERMANY")),INDEX('Bieu phi VCX'!$AF$8:$AF$33,MATCH(E87,'Bieu phi VCX'!$A$8:$A$33,0),0),INDEX('Bieu phi VCX'!$AG$8:$AG$33,MATCH(E87,'Bieu phi VCX'!$A$8:$A$33,0),0))),INDEX('Bieu phi VCX'!$AH$8:$AH$33,MATCH(E87,'Bieu phi VCX'!$A$8:$A$33,0),0)),0)</f>
        <v>0.0005</v>
      </c>
      <c r="AM87" s="22" t="n">
        <f aca="false">IF(Y87="Y",IF(P87-O87&gt;Parameters!$AC$2,1.5%*15/365,1.5%*(P87-O87)/365),0)</f>
        <v>0.000616438356164384</v>
      </c>
      <c r="AN87" s="24" t="n">
        <f aca="false">IF(Z87="Y",Parameters!$AD$2,0)</f>
        <v>0.003</v>
      </c>
      <c r="AO87" s="34" t="n">
        <f aca="false">IF(P87&lt;=AA87,VLOOKUP(DATEDIF(O87,P87,"m"),Parameters!$L$2:$M$6,2,1),(DATEDIF(O87,P87,"m")+1)/12)</f>
        <v>1</v>
      </c>
      <c r="AP87" s="30" t="n">
        <f aca="false">(AJ87*(SUM(AD87,AE87,AF87,AH87,AI87,AK87,AL87,AN87)*K87+AG87)+AM87*K87)*AO87</f>
        <v>52446575.3424658</v>
      </c>
      <c r="AQ87" s="27" t="s">
        <v>619</v>
      </c>
      <c r="AMG87" s="0"/>
      <c r="AMH87" s="0"/>
      <c r="AMI87" s="0"/>
      <c r="AMJ87" s="0"/>
    </row>
    <row r="88" s="33" customFormat="true" ht="13.8" hidden="false" customHeight="false" outlineLevel="0" collapsed="false">
      <c r="A88" s="28"/>
      <c r="B88" s="28" t="s">
        <v>620</v>
      </c>
      <c r="C88" s="0" t="s">
        <v>509</v>
      </c>
      <c r="D88" s="28" t="s">
        <v>533</v>
      </c>
      <c r="E88" s="29" t="s">
        <v>571</v>
      </c>
      <c r="F88" s="30" t="n">
        <v>0</v>
      </c>
      <c r="G88" s="18" t="s">
        <v>614</v>
      </c>
      <c r="H88" s="29" t="s">
        <v>615</v>
      </c>
      <c r="I88" s="29" t="s">
        <v>616</v>
      </c>
      <c r="J88" s="19" t="n">
        <v>500000000</v>
      </c>
      <c r="K88" s="30" t="n">
        <v>400000000</v>
      </c>
      <c r="L88" s="0" t="n">
        <v>2018</v>
      </c>
      <c r="M88" s="20" t="n">
        <f aca="true">DATE(YEAR(NOW()), MONTH(NOW())-36, DAY(NOW()))</f>
        <v>43173</v>
      </c>
      <c r="N88" s="20" t="n">
        <f aca="true">DATE(YEAR(NOW()), MONTH(NOW()), DAY(NOW()))</f>
        <v>44269</v>
      </c>
      <c r="O88" s="31" t="n">
        <v>43831</v>
      </c>
      <c r="P88" s="31" t="n">
        <v>44196</v>
      </c>
      <c r="Q88" s="32" t="s">
        <v>617</v>
      </c>
      <c r="R88" s="32" t="s">
        <v>617</v>
      </c>
      <c r="S88" s="30" t="s">
        <v>618</v>
      </c>
      <c r="T88" s="32" t="s">
        <v>617</v>
      </c>
      <c r="U88" s="32" t="s">
        <v>617</v>
      </c>
      <c r="V88" s="32" t="s">
        <v>617</v>
      </c>
      <c r="W88" s="32" t="s">
        <v>617</v>
      </c>
      <c r="X88" s="32" t="s">
        <v>617</v>
      </c>
      <c r="Y88" s="32" t="s">
        <v>617</v>
      </c>
      <c r="Z88" s="32" t="s">
        <v>617</v>
      </c>
      <c r="AA88" s="31" t="n">
        <f aca="false">DATE(YEAR(O88)+1,MONTH(O88),DAY(O88))</f>
        <v>44197</v>
      </c>
      <c r="AB88" s="33" t="n">
        <f aca="false">IF(G88="Trong nước", DATEDIF(DATE(YEAR(M88),MONTH(M88),1),DATE(YEAR(N88),MONTH(N88),1),"m"), DATEDIF(DATE(L88,1,1),DATE(YEAR(N88),MONTH(N88),1),"m"))</f>
        <v>38</v>
      </c>
      <c r="AC88" s="33" t="str">
        <f aca="false">VLOOKUP(AB88,Parameters!$A$2:$B$6,2,1)</f>
        <v>36-72</v>
      </c>
      <c r="AD88" s="22" t="n">
        <f aca="false">IF(J88&lt;=Parameters!$Y$2,INDEX('Bieu phi VCX'!$D$8:$N$33,MATCH(E88,'Bieu phi VCX'!$A$8:$A$33,0),MATCH(AC88,'Bieu phi VCX'!$D$7:$I$7,)),INDEX('Bieu phi VCX'!$J$8:$O$33,MATCH(E88,'Bieu phi VCX'!$A$8:$A$33,0),MATCH(AC88,'Bieu phi VCX'!$J$7:$O$7,)))</f>
        <v>0.035</v>
      </c>
      <c r="AE88" s="22" t="n">
        <f aca="false">IF(Q88="Y",Parameters!$Z$2,0)</f>
        <v>0.0005</v>
      </c>
      <c r="AF88" s="34" t="n">
        <f aca="false">IF(R88="Y", INDEX('Bieu phi VCX'!$R$8:$W$33,MATCH(E88,'Bieu phi VCX'!$A$8:$A$33,0),MATCH(AC88,'Bieu phi VCX'!$R$7:$V$7,0)), 0)</f>
        <v>0.003</v>
      </c>
      <c r="AG88" s="30" t="n">
        <f aca="false">VLOOKUP(S88,Parameters!$F$2:$G$5,2,0)</f>
        <v>0</v>
      </c>
      <c r="AH88" s="34" t="n">
        <f aca="false">IF(T88="Y", INDEX('Bieu phi VCX'!$X$8:$AB$33,MATCH(E88,'Bieu phi VCX'!$A$8:$A$33,0),MATCH(AC88,'Bieu phi VCX'!$X$7:$AB$7,0)),0)</f>
        <v>0.0035</v>
      </c>
      <c r="AI88" s="23" t="n">
        <f aca="false">IF(U88="Y",INDEX('Bieu phi VCX'!$AJ$8:$AL$33,MATCH(E88,'Bieu phi VCX'!$A$8:$A$33,0),MATCH(VLOOKUP(F88,Parameters!$I$2:$J$4,2),'Bieu phi VCX'!$AJ$7:$AL$7,0)), 0)</f>
        <v>0.05</v>
      </c>
      <c r="AJ88" s="0" t="n">
        <f aca="false">IF(V88="Y",Parameters!$AA$2,1)</f>
        <v>1.5</v>
      </c>
      <c r="AK88" s="34" t="n">
        <f aca="false">IF(W88="Y", INDEX('Bieu phi VCX'!$AE$8:$AE$33,MATCH(E88,'Bieu phi VCX'!$A$8:$A$33,0),0),0)</f>
        <v>0.0025</v>
      </c>
      <c r="AL88" s="22" t="n">
        <f aca="false">IF(X88="Y",IF(AB88&lt;120,IF(OR(E88='Bieu phi VCX'!$A$24,E88='Bieu phi VCX'!$A$25,E88='Bieu phi VCX'!$A$27),0.2%,IF(OR(AND(OR(H88="SEDAN",H88="HATCHBACK"),J88&gt;Parameters!$AB$2),AND(OR(H88="SEDAN",H88="HATCHBACK"),I88="GERMANY")),INDEX('Bieu phi VCX'!$AF$8:$AF$33,MATCH(E88,'Bieu phi VCX'!$A$8:$A$33,0),0),INDEX('Bieu phi VCX'!$AG$8:$AG$33,MATCH(E88,'Bieu phi VCX'!$A$8:$A$33,0),0))),INDEX('Bieu phi VCX'!$AH$8:$AH$33,MATCH(E88,'Bieu phi VCX'!$A$8:$A$33,0),0)),0)</f>
        <v>0.0005</v>
      </c>
      <c r="AM88" s="22" t="n">
        <f aca="false">IF(Y88="Y",IF(P88-O88&gt;Parameters!$AC$2,1.5%*15/365,1.5%*(P88-O88)/365),0)</f>
        <v>0.000616438356164384</v>
      </c>
      <c r="AN88" s="24" t="n">
        <f aca="false">IF(Z88="Y",Parameters!$AD$2,0)</f>
        <v>0.003</v>
      </c>
      <c r="AO88" s="34" t="n">
        <f aca="false">IF(P88&lt;=AA88,VLOOKUP(DATEDIF(O88,P88,"m"),Parameters!$L$2:$M$6,2,1),(DATEDIF(O88,P88,"m")+1)/12)</f>
        <v>1</v>
      </c>
      <c r="AP88" s="30" t="n">
        <f aca="false">(AJ88*(SUM(AD88,AE88,AF88,AH88,AI88,AK88,AL88,AN88)*K88+AG88)+AM88*K88)*AO88</f>
        <v>59046575.3424658</v>
      </c>
      <c r="AQ88" s="27" t="s">
        <v>619</v>
      </c>
      <c r="AMG88" s="0"/>
      <c r="AMH88" s="0"/>
      <c r="AMI88" s="0"/>
      <c r="AMJ88" s="0"/>
    </row>
    <row r="89" s="33" customFormat="true" ht="13.8" hidden="false" customHeight="false" outlineLevel="0" collapsed="false">
      <c r="A89" s="28"/>
      <c r="B89" s="28" t="s">
        <v>621</v>
      </c>
      <c r="C89" s="0" t="s">
        <v>509</v>
      </c>
      <c r="D89" s="28" t="s">
        <v>533</v>
      </c>
      <c r="E89" s="29" t="s">
        <v>571</v>
      </c>
      <c r="F89" s="30" t="n">
        <v>0</v>
      </c>
      <c r="G89" s="18" t="s">
        <v>614</v>
      </c>
      <c r="H89" s="29" t="s">
        <v>615</v>
      </c>
      <c r="I89" s="29" t="s">
        <v>616</v>
      </c>
      <c r="J89" s="19" t="n">
        <v>450000000</v>
      </c>
      <c r="K89" s="30" t="n">
        <v>400000000</v>
      </c>
      <c r="L89" s="0" t="n">
        <v>2015</v>
      </c>
      <c r="M89" s="20" t="n">
        <f aca="true">DATE(YEAR(NOW()), MONTH(NOW())-72, DAY(NOW()))</f>
        <v>42077</v>
      </c>
      <c r="N89" s="20" t="n">
        <f aca="true">DATE(YEAR(NOW()), MONTH(NOW()), DAY(NOW()))</f>
        <v>44269</v>
      </c>
      <c r="O89" s="31" t="n">
        <v>43831</v>
      </c>
      <c r="P89" s="31" t="n">
        <v>44196</v>
      </c>
      <c r="Q89" s="32" t="s">
        <v>617</v>
      </c>
      <c r="R89" s="32" t="s">
        <v>617</v>
      </c>
      <c r="S89" s="30" t="s">
        <v>618</v>
      </c>
      <c r="T89" s="32" t="s">
        <v>617</v>
      </c>
      <c r="U89" s="32" t="s">
        <v>617</v>
      </c>
      <c r="V89" s="32" t="s">
        <v>617</v>
      </c>
      <c r="W89" s="32" t="s">
        <v>617</v>
      </c>
      <c r="X89" s="32" t="s">
        <v>617</v>
      </c>
      <c r="Y89" s="32" t="s">
        <v>617</v>
      </c>
      <c r="Z89" s="32" t="s">
        <v>617</v>
      </c>
      <c r="AA89" s="31" t="n">
        <f aca="false">DATE(YEAR(O89)+1,MONTH(O89),DAY(O89))</f>
        <v>44197</v>
      </c>
      <c r="AB89" s="33" t="n">
        <f aca="false">IF(G89="Trong nước", DATEDIF(DATE(YEAR(M89),MONTH(M89),1),DATE(YEAR(N89),MONTH(N89),1),"m"), DATEDIF(DATE(L89,1,1),DATE(YEAR(N89),MONTH(N89),1),"m"))</f>
        <v>74</v>
      </c>
      <c r="AC89" s="33" t="str">
        <f aca="false">VLOOKUP(AB89,Parameters!$A$2:$B$6,2,1)</f>
        <v>72-120</v>
      </c>
      <c r="AD89" s="22" t="n">
        <f aca="false">IF(J89&lt;=Parameters!$Y$2,INDEX('Bieu phi VCX'!$D$8:$N$33,MATCH(E89,'Bieu phi VCX'!$A$8:$A$33,0),MATCH(AC89,'Bieu phi VCX'!$D$7:$I$7,)),INDEX('Bieu phi VCX'!$J$8:$O$33,MATCH(E89,'Bieu phi VCX'!$A$8:$A$33,0),MATCH(AC89,'Bieu phi VCX'!$J$7:$O$7,)))</f>
        <v>0.05</v>
      </c>
      <c r="AE89" s="22" t="n">
        <f aca="false">IF(Q89="Y",Parameters!$Z$2,0)</f>
        <v>0.0005</v>
      </c>
      <c r="AF89" s="34" t="n">
        <f aca="false">IF(R89="Y", INDEX('Bieu phi VCX'!$R$8:$W$33,MATCH(E89,'Bieu phi VCX'!$A$8:$A$33,0),MATCH(AC89,'Bieu phi VCX'!$R$7:$V$7,0)), 0)</f>
        <v>0.004</v>
      </c>
      <c r="AG89" s="30" t="n">
        <f aca="false">VLOOKUP(S89,Parameters!$F$2:$G$5,2,0)</f>
        <v>0</v>
      </c>
      <c r="AH89" s="34" t="n">
        <f aca="false">IF(T89="Y", INDEX('Bieu phi VCX'!$X$8:$AB$33,MATCH(E89,'Bieu phi VCX'!$A$8:$A$33,0),MATCH(AC89,'Bieu phi VCX'!$X$7:$AB$7,0)),0)</f>
        <v>0.0045</v>
      </c>
      <c r="AI89" s="23" t="n">
        <f aca="false">IF(U89="Y",INDEX('Bieu phi VCX'!$AJ$8:$AL$33,MATCH(E89,'Bieu phi VCX'!$A$8:$A$33,0),MATCH(VLOOKUP(F89,Parameters!$I$2:$J$4,2),'Bieu phi VCX'!$AJ$7:$AL$7,0)), 0)</f>
        <v>0.05</v>
      </c>
      <c r="AJ89" s="0" t="n">
        <f aca="false">IF(V89="Y",Parameters!$AA$2,1)</f>
        <v>1.5</v>
      </c>
      <c r="AK89" s="34" t="n">
        <f aca="false">IF(W89="Y", INDEX('Bieu phi VCX'!$AE$8:$AE$33,MATCH(E89,'Bieu phi VCX'!$A$8:$A$33,0),0),0)</f>
        <v>0.0025</v>
      </c>
      <c r="AL89" s="22" t="n">
        <f aca="false">IF(X89="Y",IF(AB89&lt;120,IF(OR(E89='Bieu phi VCX'!$A$24,E89='Bieu phi VCX'!$A$25,E89='Bieu phi VCX'!$A$27),0.2%,IF(OR(AND(OR(H89="SEDAN",H89="HATCHBACK"),J89&gt;Parameters!$AB$2),AND(OR(H89="SEDAN",H89="HATCHBACK"),I89="GERMANY")),INDEX('Bieu phi VCX'!$AF$8:$AF$33,MATCH(E89,'Bieu phi VCX'!$A$8:$A$33,0),0),INDEX('Bieu phi VCX'!$AG$8:$AG$33,MATCH(E89,'Bieu phi VCX'!$A$8:$A$33,0),0))),INDEX('Bieu phi VCX'!$AH$8:$AH$33,MATCH(E89,'Bieu phi VCX'!$A$8:$A$33,0),0)),0)</f>
        <v>0.0005</v>
      </c>
      <c r="AM89" s="22" t="n">
        <f aca="false">IF(Y89="Y",IF(P89-O89&gt;Parameters!$AC$2,1.5%*15/365,1.5%*(P89-O89)/365),0)</f>
        <v>0.000616438356164384</v>
      </c>
      <c r="AN89" s="24" t="n">
        <f aca="false">IF(Z89="Y",Parameters!$AD$2,0)</f>
        <v>0.003</v>
      </c>
      <c r="AO89" s="34" t="n">
        <f aca="false">IF(P89&lt;=AA89,VLOOKUP(DATEDIF(O89,P89,"m"),Parameters!$L$2:$M$6,2,1),(DATEDIF(O89,P89,"m")+1)/12)</f>
        <v>1</v>
      </c>
      <c r="AP89" s="30" t="n">
        <f aca="false">(AJ89*(SUM(AD89,AE89,AF89,AH89,AI89,AK89,AL89,AN89)*K89+AG89)+AM89*K89)*AO89</f>
        <v>69246575.3424658</v>
      </c>
      <c r="AQ89" s="27" t="s">
        <v>619</v>
      </c>
      <c r="AMG89" s="0"/>
      <c r="AMH89" s="0"/>
      <c r="AMI89" s="0"/>
      <c r="AMJ89" s="0"/>
    </row>
    <row r="90" s="33" customFormat="true" ht="13.8" hidden="false" customHeight="false" outlineLevel="0" collapsed="false">
      <c r="A90" s="28"/>
      <c r="B90" s="28" t="s">
        <v>622</v>
      </c>
      <c r="C90" s="0" t="s">
        <v>509</v>
      </c>
      <c r="D90" s="28" t="s">
        <v>533</v>
      </c>
      <c r="E90" s="29" t="s">
        <v>571</v>
      </c>
      <c r="F90" s="30" t="n">
        <v>0</v>
      </c>
      <c r="G90" s="18" t="s">
        <v>614</v>
      </c>
      <c r="H90" s="29" t="s">
        <v>615</v>
      </c>
      <c r="I90" s="29" t="s">
        <v>616</v>
      </c>
      <c r="J90" s="19" t="n">
        <v>600000000</v>
      </c>
      <c r="K90" s="30" t="n">
        <v>400000000</v>
      </c>
      <c r="L90" s="0" t="n">
        <v>2011</v>
      </c>
      <c r="M90" s="20" t="n">
        <f aca="true">DATE(YEAR(NOW()), MONTH(NOW())-120, DAY(NOW()))</f>
        <v>40616</v>
      </c>
      <c r="N90" s="20" t="n">
        <f aca="true">DATE(YEAR(NOW()), MONTH(NOW()), DAY(NOW()))</f>
        <v>44269</v>
      </c>
      <c r="O90" s="31" t="n">
        <v>43831</v>
      </c>
      <c r="P90" s="31" t="n">
        <v>44196</v>
      </c>
      <c r="Q90" s="32" t="s">
        <v>617</v>
      </c>
      <c r="R90" s="32" t="s">
        <v>617</v>
      </c>
      <c r="S90" s="30" t="s">
        <v>618</v>
      </c>
      <c r="T90" s="32" t="s">
        <v>617</v>
      </c>
      <c r="U90" s="32" t="s">
        <v>617</v>
      </c>
      <c r="V90" s="32" t="s">
        <v>617</v>
      </c>
      <c r="W90" s="32" t="s">
        <v>617</v>
      </c>
      <c r="X90" s="32" t="s">
        <v>617</v>
      </c>
      <c r="Y90" s="32" t="s">
        <v>617</v>
      </c>
      <c r="Z90" s="32" t="s">
        <v>617</v>
      </c>
      <c r="AA90" s="31" t="n">
        <f aca="false">DATE(YEAR(O90)+1,MONTH(O90),DAY(O90))</f>
        <v>44197</v>
      </c>
      <c r="AB90" s="33" t="n">
        <f aca="false">IF(G90="Trong nước", DATEDIF(DATE(YEAR(M90),MONTH(M90),1),DATE(YEAR(N90),MONTH(N90),1),"m"), DATEDIF(DATE(L90,1,1),DATE(YEAR(N90),MONTH(N90),1),"m"))</f>
        <v>122</v>
      </c>
      <c r="AC90" s="33" t="str">
        <f aca="false">VLOOKUP(AB90,Parameters!$A$2:$B$6,2,1)</f>
        <v>&gt;=120</v>
      </c>
      <c r="AD90" s="22" t="n">
        <f aca="false">IF(J90&lt;=Parameters!$Y$2,INDEX('Bieu phi VCX'!$D$8:$N$33,MATCH(E90,'Bieu phi VCX'!$A$8:$A$33,0),MATCH(AC90,'Bieu phi VCX'!$D$7:$I$7,)),INDEX('Bieu phi VCX'!$J$8:$O$33,MATCH(E90,'Bieu phi VCX'!$A$8:$A$33,0),MATCH(AC90,'Bieu phi VCX'!$J$7:$O$7,)))</f>
        <v>0.055</v>
      </c>
      <c r="AE90" s="22" t="n">
        <f aca="false">IF(Q90="Y",Parameters!$Z$2,0)</f>
        <v>0.0005</v>
      </c>
      <c r="AF90" s="34" t="n">
        <f aca="false">IF(R90="Y", INDEX('Bieu phi VCX'!$R$8:$W$33,MATCH(E90,'Bieu phi VCX'!$A$8:$A$33,0),MATCH(AC90,'Bieu phi VCX'!$R$7:$V$7,0)), 0)</f>
        <v>0.005</v>
      </c>
      <c r="AG90" s="30" t="n">
        <f aca="false">VLOOKUP(S90,Parameters!$F$2:$G$5,2,0)</f>
        <v>0</v>
      </c>
      <c r="AH90" s="34" t="n">
        <f aca="false">IF(T90="Y", INDEX('Bieu phi VCX'!$X$8:$AB$33,MATCH(E90,'Bieu phi VCX'!$A$8:$A$33,0),MATCH(AC90,'Bieu phi VCX'!$X$7:$AB$7,0)),0)</f>
        <v>0.0055</v>
      </c>
      <c r="AI90" s="23" t="n">
        <f aca="false">IF(U90="Y",INDEX('Bieu phi VCX'!$AJ$8:$AL$33,MATCH(E90,'Bieu phi VCX'!$A$8:$A$33,0),MATCH(VLOOKUP(F90,Parameters!$I$2:$J$4,2),'Bieu phi VCX'!$AJ$7:$AL$7,0)), 0)</f>
        <v>0.05</v>
      </c>
      <c r="AJ90" s="0" t="n">
        <f aca="false">IF(V90="Y",Parameters!$AA$2,1)</f>
        <v>1.5</v>
      </c>
      <c r="AK90" s="34" t="n">
        <f aca="false">IF(W90="Y", INDEX('Bieu phi VCX'!$AE$8:$AE$33,MATCH(E90,'Bieu phi VCX'!$A$8:$A$33,0),0),0)</f>
        <v>0.0025</v>
      </c>
      <c r="AL90" s="22" t="n">
        <f aca="false">IF(X90="Y",IF(AB90&lt;120,IF(OR(E90='Bieu phi VCX'!$A$24,E90='Bieu phi VCX'!$A$25,E90='Bieu phi VCX'!$A$27),0.2%,IF(OR(AND(OR(H90="SEDAN",H90="HATCHBACK"),J90&gt;Parameters!$AB$2),AND(OR(H90="SEDAN",H90="HATCHBACK"),I90="GERMANY")),INDEX('Bieu phi VCX'!$AF$8:$AF$33,MATCH(E90,'Bieu phi VCX'!$A$8:$A$33,0),0),INDEX('Bieu phi VCX'!$AG$8:$AG$33,MATCH(E90,'Bieu phi VCX'!$A$8:$A$33,0),0))),INDEX('Bieu phi VCX'!$AH$8:$AH$33,MATCH(E90,'Bieu phi VCX'!$A$8:$A$33,0),0)),0)</f>
        <v>0.0015</v>
      </c>
      <c r="AM90" s="22" t="n">
        <f aca="false">IF(Y90="Y",IF(P90-O90&gt;Parameters!$AC$2,1.5%*15/365,1.5%*(P90-O90)/365),0)</f>
        <v>0.000616438356164384</v>
      </c>
      <c r="AN90" s="24" t="n">
        <f aca="false">IF(Z90="Y",Parameters!$AD$2,0)</f>
        <v>0.003</v>
      </c>
      <c r="AO90" s="34" t="n">
        <f aca="false">IF(P90&lt;=AA90,VLOOKUP(DATEDIF(O90,P90,"m"),Parameters!$L$2:$M$6,2,1),(DATEDIF(O90,P90,"m")+1)/12)</f>
        <v>1</v>
      </c>
      <c r="AP90" s="30" t="n">
        <f aca="false">(AJ90*(SUM(AD90,AE90,AF90,AH90,AI90,AK90,AL90,AN90)*K90+AG90)+AM90*K90)*AO90</f>
        <v>74046575.3424658</v>
      </c>
      <c r="AQ90" s="27" t="s">
        <v>619</v>
      </c>
      <c r="AMG90" s="0"/>
      <c r="AMH90" s="0"/>
      <c r="AMI90" s="0"/>
      <c r="AMJ90" s="0"/>
    </row>
    <row r="91" customFormat="false" ht="13.8" hidden="false" customHeight="false" outlineLevel="0" collapsed="false">
      <c r="A91" s="17"/>
      <c r="B91" s="17" t="s">
        <v>623</v>
      </c>
      <c r="C91" s="0" t="s">
        <v>509</v>
      </c>
      <c r="D91" s="28" t="s">
        <v>533</v>
      </c>
      <c r="E91" s="29" t="s">
        <v>571</v>
      </c>
      <c r="F91" s="19" t="n">
        <v>0</v>
      </c>
      <c r="G91" s="18" t="s">
        <v>614</v>
      </c>
      <c r="H91" s="18" t="s">
        <v>615</v>
      </c>
      <c r="I91" s="18" t="s">
        <v>616</v>
      </c>
      <c r="J91" s="19" t="n">
        <v>600000000</v>
      </c>
      <c r="K91" s="19" t="n">
        <v>100000000</v>
      </c>
      <c r="L91" s="0" t="n">
        <v>2006</v>
      </c>
      <c r="M91" s="20" t="n">
        <f aca="true">DATE(YEAR(NOW()), MONTH(NOW())-180, DAY(NOW()))</f>
        <v>38790</v>
      </c>
      <c r="N91" s="20" t="n">
        <f aca="true">DATE(YEAR(NOW()), MONTH(NOW()), DAY(NOW()))</f>
        <v>44269</v>
      </c>
      <c r="O91" s="20" t="n">
        <v>43831</v>
      </c>
      <c r="P91" s="20" t="n">
        <v>44196</v>
      </c>
      <c r="Q91" s="21" t="s">
        <v>617</v>
      </c>
      <c r="R91" s="21" t="s">
        <v>617</v>
      </c>
      <c r="S91" s="19" t="n">
        <v>9000000</v>
      </c>
      <c r="T91" s="21" t="s">
        <v>617</v>
      </c>
      <c r="U91" s="21" t="s">
        <v>617</v>
      </c>
      <c r="V91" s="21" t="s">
        <v>617</v>
      </c>
      <c r="W91" s="21" t="s">
        <v>617</v>
      </c>
      <c r="X91" s="21" t="s">
        <v>617</v>
      </c>
      <c r="Y91" s="21" t="s">
        <v>617</v>
      </c>
      <c r="Z91" s="21" t="s">
        <v>617</v>
      </c>
      <c r="AA91" s="20" t="n">
        <f aca="false">DATE(YEAR(O91)+1,MONTH(O91),DAY(O91))</f>
        <v>44197</v>
      </c>
      <c r="AB91" s="0" t="n">
        <f aca="false">IF(G91="Trong nước", DATEDIF(DATE(YEAR(M91),MONTH(M91),1),DATE(YEAR(N91),MONTH(N91),1),"m"), DATEDIF(DATE(L91,1,1),DATE(YEAR(N91),MONTH(N91),1),"m"))</f>
        <v>182</v>
      </c>
      <c r="AC91" s="0" t="str">
        <f aca="false">VLOOKUP(AB91,Parameters!$A$2:$B$7,2,1)</f>
        <v>&gt;=180</v>
      </c>
      <c r="AD91" s="22" t="n">
        <f aca="false">IF(J91&lt;=Parameters!$Y$2,INDEX('Bieu phi VCX'!$D$8:$N$33,MATCH(E91,'Bieu phi VCX'!$A$8:$A$33,0),MATCH(AC91,'Bieu phi VCX'!$D$7:$I$7,)),INDEX('Bieu phi VCX'!$J$8:$O$33,MATCH(E91,'Bieu phi VCX'!$A$8:$A$33,0),MATCH(AC91,'Bieu phi VCX'!$J$7:$O$7,)))</f>
        <v>0.055</v>
      </c>
      <c r="AE91" s="22" t="n">
        <f aca="false">IF(Q91="Y",Parameters!$Z$2,0)</f>
        <v>0.0005</v>
      </c>
      <c r="AF91" s="22" t="n">
        <f aca="false">IF(R91="Y", INDEX('Bieu phi VCX'!$R$8:$W$33,MATCH(E91,'Bieu phi VCX'!$A$8:$A$33,0),MATCH(AC91,'Bieu phi VCX'!$R$7:$W$7,0)), 0)</f>
        <v>0.006</v>
      </c>
      <c r="AG91" s="19" t="n">
        <f aca="false">VLOOKUP(S91,Parameters!$F$2:$G$5,2,0)</f>
        <v>1400000</v>
      </c>
      <c r="AH91" s="22" t="n">
        <f aca="false">IF(T91="Y", INDEX('Bieu phi VCX'!$X$8:$AC$33,MATCH(E91,'Bieu phi VCX'!$A$8:$A$33,0),MATCH(AC91,'Bieu phi VCX'!$X$7:$AC$7,0)),0)</f>
        <v>0.0055</v>
      </c>
      <c r="AI91" s="23" t="n">
        <f aca="false">IF(U91="Y",INDEX('Bieu phi VCX'!$AJ$8:$AL$33,MATCH(E91,'Bieu phi VCX'!$A$8:$A$33,0),MATCH(VLOOKUP(F91,Parameters!$I$2:$J$4,2),'Bieu phi VCX'!$AJ$7:$AL$7,0)), 0)</f>
        <v>0.05</v>
      </c>
      <c r="AJ91" s="0" t="n">
        <f aca="false">IF(V91="Y",Parameters!$AA$2,1)</f>
        <v>1.5</v>
      </c>
      <c r="AK91" s="22" t="n">
        <f aca="false">IF(W91="Y", INDEX('Bieu phi VCX'!$AE$8:$AE$33,MATCH(E91,'Bieu phi VCX'!$A$8:$A$33,0),0),0)</f>
        <v>0.0025</v>
      </c>
      <c r="AL91" s="22" t="n">
        <f aca="false">IF(X91="Y",IF(AB91&lt;120,IF(OR(E91='Bieu phi VCX'!$A$24,E91='Bieu phi VCX'!$A$25,E91='Bieu phi VCX'!$A$27),0.2%,IF(OR(AND(OR(H91="SEDAN",H91="HATCHBACK"),J91&gt;Parameters!$AB$2),AND(OR(H91="SEDAN",H91="HATCHBACK"),I91="GERMANY")),INDEX('Bieu phi VCX'!$AF$8:$AF$33,MATCH(E91,'Bieu phi VCX'!$A$8:$A$33,0),0),INDEX('Bieu phi VCX'!$AG$8:$AG$33,MATCH(E91,'Bieu phi VCX'!$A$8:$A$33,0),0))),INDEX('Bieu phi VCX'!$AH$8:$AH$33,MATCH(E91,'Bieu phi VCX'!$A$8:$A$33,0),0)),0)</f>
        <v>0.0015</v>
      </c>
      <c r="AM91" s="22" t="n">
        <f aca="false">IF(Y91="Y",IF(P91-O91&gt;Parameters!$AC$2,1.5%*15/365,1.5%*(P91-O91)/365),0)</f>
        <v>0.000616438356164384</v>
      </c>
      <c r="AN91" s="24" t="n">
        <f aca="false">IF(Z91="Y",Parameters!$AD$2,0)</f>
        <v>0.003</v>
      </c>
      <c r="AO91" s="25" t="n">
        <f aca="false">IF(P91&lt;=AA91,VLOOKUP(DATEDIF(O91,P91,"m"),Parameters!$L$2:$M$6,2,1),(DATEDIF(O91,P91,"m")+1)/12)</f>
        <v>1</v>
      </c>
      <c r="AP91" s="26" t="n">
        <f aca="false">(AJ91*(SUM(AD91,AE91,AF91,AH91,AI91,AK91,AL91,AN91)*K91+AG91)+AM91*K91)*AO91</f>
        <v>20761643.8356164</v>
      </c>
      <c r="AQ91" s="27" t="s">
        <v>619</v>
      </c>
    </row>
    <row r="92" customFormat="false" ht="13.8" hidden="false" customHeight="false" outlineLevel="0" collapsed="false">
      <c r="A92" s="17" t="s">
        <v>612</v>
      </c>
      <c r="B92" s="17" t="s">
        <v>613</v>
      </c>
      <c r="C92" s="0" t="s">
        <v>508</v>
      </c>
      <c r="D92" s="17" t="s">
        <v>537</v>
      </c>
      <c r="E92" s="18" t="s">
        <v>538</v>
      </c>
      <c r="F92" s="19" t="n">
        <v>8</v>
      </c>
      <c r="G92" s="18" t="s">
        <v>614</v>
      </c>
      <c r="H92" s="18" t="s">
        <v>627</v>
      </c>
      <c r="I92" s="18" t="s">
        <v>628</v>
      </c>
      <c r="J92" s="19" t="n">
        <v>390000000</v>
      </c>
      <c r="K92" s="19" t="n">
        <v>100000000</v>
      </c>
      <c r="L92" s="0" t="n">
        <v>2020</v>
      </c>
      <c r="M92" s="20" t="n">
        <f aca="true">DATE(YEAR(NOW()), MONTH(NOW())-12, DAY(NOW()))</f>
        <v>43904</v>
      </c>
      <c r="N92" s="20" t="n">
        <f aca="true">DATE(YEAR(NOW()), MONTH(NOW()), DAY(NOW()))</f>
        <v>44269</v>
      </c>
      <c r="O92" s="20" t="n">
        <v>43831</v>
      </c>
      <c r="P92" s="20" t="n">
        <v>44196</v>
      </c>
      <c r="Q92" s="21" t="s">
        <v>617</v>
      </c>
      <c r="R92" s="21" t="s">
        <v>617</v>
      </c>
      <c r="S92" s="19" t="s">
        <v>618</v>
      </c>
      <c r="T92" s="21" t="s">
        <v>617</v>
      </c>
      <c r="U92" s="21" t="s">
        <v>617</v>
      </c>
      <c r="V92" s="21" t="s">
        <v>617</v>
      </c>
      <c r="W92" s="21" t="s">
        <v>617</v>
      </c>
      <c r="X92" s="21" t="s">
        <v>617</v>
      </c>
      <c r="Y92" s="21" t="s">
        <v>617</v>
      </c>
      <c r="Z92" s="21" t="s">
        <v>617</v>
      </c>
      <c r="AA92" s="20" t="n">
        <f aca="false">DATE(YEAR(O92)+1,MONTH(O92),DAY(O92))</f>
        <v>44197</v>
      </c>
      <c r="AB92" s="0" t="n">
        <f aca="false">IF(G92="Trong nước", DATEDIF(DATE(YEAR(M92),MONTH(M92),1),DATE(YEAR(N92),MONTH(N92),1),"m"), DATEDIF(DATE(L92,1,1),DATE(YEAR(N92),MONTH(N92),1),"m"))</f>
        <v>14</v>
      </c>
      <c r="AC92" s="0" t="str">
        <f aca="false">VLOOKUP(AB92,Parameters!$A$2:$B$6,2,1)</f>
        <v>&lt;36</v>
      </c>
      <c r="AD92" s="22" t="n">
        <f aca="false">IF(J92&lt;=Parameters!$Y$2,INDEX('Bieu phi VCX'!$D$8:$N$33,MATCH(E92,'Bieu phi VCX'!$A$8:$A$33,0),MATCH(AC92,'Bieu phi VCX'!$D$7:$I$7,)),INDEX('Bieu phi VCX'!$J$8:$O$33,MATCH(E92,'Bieu phi VCX'!$A$8:$A$33,0),MATCH(AC92,'Bieu phi VCX'!$J$7:$O$7,)))</f>
        <v>0.0175</v>
      </c>
      <c r="AE92" s="22" t="n">
        <f aca="false">IF(Q92="Y",Parameters!$Z$2,0)</f>
        <v>0.0005</v>
      </c>
      <c r="AF92" s="22" t="n">
        <f aca="false">IF(R92="Y", INDEX('Bieu phi VCX'!$R$8:$W$33,MATCH(E92,'Bieu phi VCX'!$A$8:$A$33,0),MATCH(AC92,'Bieu phi VCX'!$R$7:$V$7,0)), 0)</f>
        <v>0</v>
      </c>
      <c r="AG92" s="19" t="n">
        <f aca="false">VLOOKUP(S92,Parameters!$F$2:$G$5,2,0)</f>
        <v>0</v>
      </c>
      <c r="AH92" s="22" t="n">
        <f aca="false">IF(T92="Y", INDEX('Bieu phi VCX'!$X$8:$AB$33,MATCH(E92,'Bieu phi VCX'!$A$8:$A$33,0),MATCH(AC92,'Bieu phi VCX'!$X$7:$AB$7,0)),0)</f>
        <v>0.0015</v>
      </c>
      <c r="AI92" s="23" t="n">
        <f aca="false">IF(U92="Y",INDEX('Bieu phi VCX'!$AJ$8:$AL$33,MATCH(E92,'Bieu phi VCX'!$A$8:$A$33,0),MATCH(VLOOKUP(F92,Parameters!$I$2:$J$4,2),'Bieu phi VCX'!$AJ$7:$AL$7,0)), 0)</f>
        <v>0.04</v>
      </c>
      <c r="AJ92" s="0" t="n">
        <f aca="false">IF(V92="Y",Parameters!$AA$2,1)</f>
        <v>1.5</v>
      </c>
      <c r="AK92" s="22" t="n">
        <f aca="false">IF(W92="Y", INDEX('Bieu phi VCX'!$AE$8:$AE$33,MATCH(E92,'Bieu phi VCX'!$A$8:$A$33,0),0),0)</f>
        <v>0.0015</v>
      </c>
      <c r="AL92" s="22" t="n">
        <f aca="false">IF(X92="Y",IF(AB92&lt;120,IF(OR(E92='Bieu phi VCX'!$A$24,E92='Bieu phi VCX'!$A$25,E92='Bieu phi VCX'!$A$27),0.2%,IF(OR(AND(OR(H92="SEDAN",H92="HATCHBACK"),J92&gt;Parameters!$AB$2),AND(OR(H92="SEDAN",H92="HATCHBACK"),I92="GERMANY")),INDEX('Bieu phi VCX'!$AF$8:$AF$33,MATCH(E92,'Bieu phi VCX'!$A$8:$A$33,0),0),INDEX('Bieu phi VCX'!$AG$8:$AG$33,MATCH(E92,'Bieu phi VCX'!$A$8:$A$33,0),0))),INDEX('Bieu phi VCX'!$AH$8:$AH$33,MATCH(E92,'Bieu phi VCX'!$A$8:$A$33,0),0)),0)</f>
        <v>0.0015</v>
      </c>
      <c r="AM92" s="22" t="n">
        <f aca="false">IF(Y92="Y",IF(P92-O92&gt;Parameters!$AC$2,1.5%*15/365,1.5%*(P92-O92)/365),0)</f>
        <v>0.000616438356164384</v>
      </c>
      <c r="AN92" s="24" t="n">
        <f aca="false">IF(Z92="Y",Parameters!$AD$2,0)</f>
        <v>0.003</v>
      </c>
      <c r="AO92" s="25" t="n">
        <f aca="false">IF(P92&lt;=AA92,VLOOKUP(DATEDIF(O92,P92,"m"),Parameters!$L$2:$M$6,2,1),(DATEDIF(O92,P92,"m")+1)/12)</f>
        <v>1</v>
      </c>
      <c r="AP92" s="26" t="n">
        <f aca="false">(AJ92*(SUM(AD92,AE92,AF92,AH92,AI92,AK92,AL92,AN92)*K92+AG92)+AM92*K92)*AO92</f>
        <v>9886643.83561644</v>
      </c>
      <c r="AQ92" s="27" t="s">
        <v>619</v>
      </c>
    </row>
    <row r="93" customFormat="false" ht="13.8" hidden="false" customHeight="false" outlineLevel="0" collapsed="false">
      <c r="A93" s="17"/>
      <c r="B93" s="17" t="s">
        <v>620</v>
      </c>
      <c r="C93" s="0" t="s">
        <v>508</v>
      </c>
      <c r="D93" s="17" t="s">
        <v>537</v>
      </c>
      <c r="E93" s="18" t="s">
        <v>538</v>
      </c>
      <c r="F93" s="19" t="n">
        <v>8</v>
      </c>
      <c r="G93" s="18" t="s">
        <v>614</v>
      </c>
      <c r="H93" s="18" t="s">
        <v>627</v>
      </c>
      <c r="I93" s="18" t="s">
        <v>628</v>
      </c>
      <c r="J93" s="19" t="n">
        <v>390000000</v>
      </c>
      <c r="K93" s="19" t="n">
        <v>100000000</v>
      </c>
      <c r="L93" s="0" t="n">
        <v>2018</v>
      </c>
      <c r="M93" s="20" t="n">
        <f aca="true">DATE(YEAR(NOW()), MONTH(NOW())-36, DAY(NOW()))</f>
        <v>43173</v>
      </c>
      <c r="N93" s="20" t="n">
        <f aca="true">DATE(YEAR(NOW()), MONTH(NOW()), DAY(NOW()))</f>
        <v>44269</v>
      </c>
      <c r="O93" s="20" t="n">
        <v>43831</v>
      </c>
      <c r="P93" s="20" t="n">
        <v>44196</v>
      </c>
      <c r="Q93" s="21" t="s">
        <v>617</v>
      </c>
      <c r="R93" s="21" t="s">
        <v>617</v>
      </c>
      <c r="S93" s="19" t="s">
        <v>618</v>
      </c>
      <c r="T93" s="21" t="s">
        <v>617</v>
      </c>
      <c r="U93" s="21" t="s">
        <v>617</v>
      </c>
      <c r="V93" s="21" t="s">
        <v>617</v>
      </c>
      <c r="W93" s="21" t="s">
        <v>617</v>
      </c>
      <c r="X93" s="21" t="s">
        <v>617</v>
      </c>
      <c r="Y93" s="21" t="s">
        <v>617</v>
      </c>
      <c r="Z93" s="21" t="s">
        <v>617</v>
      </c>
      <c r="AA93" s="20" t="n">
        <f aca="false">DATE(YEAR(O93)+1,MONTH(O93),DAY(O93))</f>
        <v>44197</v>
      </c>
      <c r="AB93" s="0" t="n">
        <f aca="false">IF(G93="Trong nước", DATEDIF(DATE(YEAR(M93),MONTH(M93),1),DATE(YEAR(N93),MONTH(N93),1),"m"), DATEDIF(DATE(L93,1,1),DATE(YEAR(N93),MONTH(N93),1),"m"))</f>
        <v>38</v>
      </c>
      <c r="AC93" s="0" t="str">
        <f aca="false">VLOOKUP(AB93,Parameters!$A$2:$B$6,2,1)</f>
        <v>36-72</v>
      </c>
      <c r="AD93" s="22" t="n">
        <f aca="false">IF(J93&lt;=Parameters!$Y$2,INDEX('Bieu phi VCX'!$D$8:$N$33,MATCH(E93,'Bieu phi VCX'!$A$8:$A$33,0),MATCH(AC93,'Bieu phi VCX'!$D$7:$I$7,)),INDEX('Bieu phi VCX'!$J$8:$O$33,MATCH(E93,'Bieu phi VCX'!$A$8:$A$33,0),MATCH(AC93,'Bieu phi VCX'!$J$7:$O$7,)))</f>
        <v>0.019</v>
      </c>
      <c r="AE93" s="22" t="n">
        <f aca="false">IF(Q93="Y",Parameters!$Z$2,0)</f>
        <v>0.0005</v>
      </c>
      <c r="AF93" s="22" t="n">
        <f aca="false">IF(R93="Y", INDEX('Bieu phi VCX'!$R$8:$W$33,MATCH(E93,'Bieu phi VCX'!$A$8:$A$33,0),MATCH(AC93,'Bieu phi VCX'!$R$7:$V$7,0)), 0)</f>
        <v>0.001</v>
      </c>
      <c r="AG93" s="19" t="n">
        <f aca="false">VLOOKUP(S93,Parameters!$F$2:$G$5,2,0)</f>
        <v>0</v>
      </c>
      <c r="AH93" s="22" t="n">
        <f aca="false">IF(T93="Y", INDEX('Bieu phi VCX'!$X$8:$AB$33,MATCH(E93,'Bieu phi VCX'!$A$8:$A$33,0),MATCH(AC93,'Bieu phi VCX'!$X$7:$AB$7,0)),0)</f>
        <v>0.002</v>
      </c>
      <c r="AI93" s="23" t="n">
        <f aca="false">IF(U93="Y",INDEX('Bieu phi VCX'!$AJ$8:$AL$33,MATCH(E93,'Bieu phi VCX'!$A$8:$A$33,0),MATCH(VLOOKUP(F93,Parameters!$I$2:$J$4,2),'Bieu phi VCX'!$AJ$7:$AL$7,0)), 0)</f>
        <v>0.04</v>
      </c>
      <c r="AJ93" s="0" t="n">
        <f aca="false">IF(V93="Y",Parameters!$AA$2,1)</f>
        <v>1.5</v>
      </c>
      <c r="AK93" s="22" t="n">
        <f aca="false">IF(W93="Y", INDEX('Bieu phi VCX'!$AE$8:$AE$33,MATCH(E93,'Bieu phi VCX'!$A$8:$A$33,0),0),0)</f>
        <v>0.0015</v>
      </c>
      <c r="AL93" s="22" t="n">
        <f aca="false">IF(X93="Y",IF(AB93&lt;120,IF(OR(E93='Bieu phi VCX'!$A$24,E93='Bieu phi VCX'!$A$25,E93='Bieu phi VCX'!$A$27),0.2%,IF(OR(AND(OR(H93="SEDAN",H93="HATCHBACK"),J93&gt;Parameters!$AB$2),AND(OR(H93="SEDAN",H93="HATCHBACK"),I93="GERMANY")),INDEX('Bieu phi VCX'!$AF$8:$AF$33,MATCH(E93,'Bieu phi VCX'!$A$8:$A$33,0),0),INDEX('Bieu phi VCX'!$AG$8:$AG$33,MATCH(E93,'Bieu phi VCX'!$A$8:$A$33,0),0))),INDEX('Bieu phi VCX'!$AH$8:$AH$33,MATCH(E93,'Bieu phi VCX'!$A$8:$A$33,0),0)),0)</f>
        <v>0.0015</v>
      </c>
      <c r="AM93" s="22" t="n">
        <f aca="false">IF(Y93="Y",IF(P93-O93&gt;Parameters!$AC$2,1.5%*15/365,1.5%*(P93-O93)/365),0)</f>
        <v>0.000616438356164384</v>
      </c>
      <c r="AN93" s="24" t="n">
        <f aca="false">IF(Z93="Y",Parameters!$AD$2,0)</f>
        <v>0.003</v>
      </c>
      <c r="AO93" s="25" t="n">
        <f aca="false">IF(P93&lt;=AA93,VLOOKUP(DATEDIF(O93,P93,"m"),Parameters!$L$2:$M$6,2,1),(DATEDIF(O93,P93,"m")+1)/12)</f>
        <v>1</v>
      </c>
      <c r="AP93" s="26" t="n">
        <f aca="false">(AJ93*(SUM(AD93,AE93,AF93,AH93,AI93,AK93,AL93,AN93)*K93+AG93)+AM93*K93)*AO93</f>
        <v>10336643.8356164</v>
      </c>
      <c r="AQ93" s="27" t="s">
        <v>619</v>
      </c>
    </row>
    <row r="94" customFormat="false" ht="13.8" hidden="false" customHeight="false" outlineLevel="0" collapsed="false">
      <c r="A94" s="17"/>
      <c r="B94" s="17" t="s">
        <v>621</v>
      </c>
      <c r="C94" s="0" t="s">
        <v>508</v>
      </c>
      <c r="D94" s="17" t="s">
        <v>537</v>
      </c>
      <c r="E94" s="18" t="s">
        <v>538</v>
      </c>
      <c r="F94" s="19" t="n">
        <v>8</v>
      </c>
      <c r="G94" s="18" t="s">
        <v>614</v>
      </c>
      <c r="H94" s="18" t="s">
        <v>627</v>
      </c>
      <c r="I94" s="18" t="s">
        <v>628</v>
      </c>
      <c r="J94" s="19" t="n">
        <v>390000000</v>
      </c>
      <c r="K94" s="19" t="n">
        <v>100000000</v>
      </c>
      <c r="L94" s="0" t="n">
        <v>2015</v>
      </c>
      <c r="M94" s="20" t="n">
        <f aca="true">DATE(YEAR(NOW()), MONTH(NOW())-72, DAY(NOW()))</f>
        <v>42077</v>
      </c>
      <c r="N94" s="20" t="n">
        <f aca="true">DATE(YEAR(NOW()), MONTH(NOW()), DAY(NOW()))</f>
        <v>44269</v>
      </c>
      <c r="O94" s="20" t="n">
        <v>43831</v>
      </c>
      <c r="P94" s="20" t="n">
        <v>44196</v>
      </c>
      <c r="Q94" s="21" t="s">
        <v>617</v>
      </c>
      <c r="R94" s="21" t="s">
        <v>617</v>
      </c>
      <c r="S94" s="19" t="s">
        <v>618</v>
      </c>
      <c r="T94" s="21" t="s">
        <v>617</v>
      </c>
      <c r="U94" s="21" t="s">
        <v>617</v>
      </c>
      <c r="V94" s="21" t="s">
        <v>617</v>
      </c>
      <c r="W94" s="21" t="s">
        <v>617</v>
      </c>
      <c r="X94" s="21" t="s">
        <v>617</v>
      </c>
      <c r="Y94" s="21" t="s">
        <v>617</v>
      </c>
      <c r="Z94" s="21" t="s">
        <v>617</v>
      </c>
      <c r="AA94" s="20" t="n">
        <f aca="false">DATE(YEAR(O94)+1,MONTH(O94),DAY(O94))</f>
        <v>44197</v>
      </c>
      <c r="AB94" s="0" t="n">
        <f aca="false">IF(G94="Trong nước", DATEDIF(DATE(YEAR(M94),MONTH(M94),1),DATE(YEAR(N94),MONTH(N94),1),"m"), DATEDIF(DATE(L94,1,1),DATE(YEAR(N94),MONTH(N94),1),"m"))</f>
        <v>74</v>
      </c>
      <c r="AC94" s="0" t="str">
        <f aca="false">VLOOKUP(AB94,Parameters!$A$2:$B$6,2,1)</f>
        <v>72-120</v>
      </c>
      <c r="AD94" s="22" t="n">
        <f aca="false">IF(J94&lt;=Parameters!$Y$2,INDEX('Bieu phi VCX'!$D$8:$N$33,MATCH(E94,'Bieu phi VCX'!$A$8:$A$33,0),MATCH(AC94,'Bieu phi VCX'!$D$7:$I$7,)),INDEX('Bieu phi VCX'!$J$8:$O$33,MATCH(E94,'Bieu phi VCX'!$A$8:$A$33,0),MATCH(AC94,'Bieu phi VCX'!$J$7:$O$7,)))</f>
        <v>0.022</v>
      </c>
      <c r="AE94" s="22" t="n">
        <f aca="false">IF(Q94="Y",Parameters!$Z$2,0)</f>
        <v>0.0005</v>
      </c>
      <c r="AF94" s="22" t="n">
        <f aca="false">IF(R94="Y", INDEX('Bieu phi VCX'!$R$8:$W$33,MATCH(E94,'Bieu phi VCX'!$A$8:$A$33,0),MATCH(AC94,'Bieu phi VCX'!$R$7:$V$7,0)), 0)</f>
        <v>0.002</v>
      </c>
      <c r="AG94" s="19" t="n">
        <f aca="false">VLOOKUP(S94,Parameters!$F$2:$G$5,2,0)</f>
        <v>0</v>
      </c>
      <c r="AH94" s="22" t="n">
        <f aca="false">IF(T94="Y", INDEX('Bieu phi VCX'!$X$8:$AB$33,MATCH(E94,'Bieu phi VCX'!$A$8:$A$33,0),MATCH(AC94,'Bieu phi VCX'!$X$7:$AB$7,0)),0)</f>
        <v>0.003</v>
      </c>
      <c r="AI94" s="23" t="n">
        <f aca="false">IF(U94="Y",INDEX('Bieu phi VCX'!$AJ$8:$AL$33,MATCH(E94,'Bieu phi VCX'!$A$8:$A$33,0),MATCH(VLOOKUP(F94,Parameters!$I$2:$J$4,2),'Bieu phi VCX'!$AJ$7:$AL$7,0)), 0)</f>
        <v>0.04</v>
      </c>
      <c r="AJ94" s="0" t="n">
        <f aca="false">IF(V94="Y",Parameters!$AA$2,1)</f>
        <v>1.5</v>
      </c>
      <c r="AK94" s="22" t="n">
        <f aca="false">IF(W94="Y", INDEX('Bieu phi VCX'!$AE$8:$AE$33,MATCH(E94,'Bieu phi VCX'!$A$8:$A$33,0),0),0)</f>
        <v>0.0015</v>
      </c>
      <c r="AL94" s="22" t="n">
        <f aca="false">IF(X94="Y",IF(AB94&lt;120,IF(OR(E94='Bieu phi VCX'!$A$24,E94='Bieu phi VCX'!$A$25,E94='Bieu phi VCX'!$A$27),0.2%,IF(OR(AND(OR(H94="SEDAN",H94="HATCHBACK"),J94&gt;Parameters!$AB$2),AND(OR(H94="SEDAN",H94="HATCHBACK"),I94="GERMANY")),INDEX('Bieu phi VCX'!$AF$8:$AF$33,MATCH(E94,'Bieu phi VCX'!$A$8:$A$33,0),0),INDEX('Bieu phi VCX'!$AG$8:$AG$33,MATCH(E94,'Bieu phi VCX'!$A$8:$A$33,0),0))),INDEX('Bieu phi VCX'!$AH$8:$AH$33,MATCH(E94,'Bieu phi VCX'!$A$8:$A$33,0),0)),0)</f>
        <v>0.0015</v>
      </c>
      <c r="AM94" s="22" t="n">
        <f aca="false">IF(Y94="Y",IF(P94-O94&gt;Parameters!$AC$2,1.5%*15/365,1.5%*(P94-O94)/365),0)</f>
        <v>0.000616438356164384</v>
      </c>
      <c r="AN94" s="24" t="n">
        <f aca="false">IF(Z94="Y",Parameters!$AD$2,0)</f>
        <v>0.003</v>
      </c>
      <c r="AO94" s="25" t="n">
        <f aca="false">IF(P94&lt;=AA94,VLOOKUP(DATEDIF(O94,P94,"m"),Parameters!$L$2:$M$6,2,1),(DATEDIF(O94,P94,"m")+1)/12)</f>
        <v>1</v>
      </c>
      <c r="AP94" s="26" t="n">
        <f aca="false">(AJ94*(SUM(AD94,AE94,AF94,AH94,AI94,AK94,AL94,AN94)*K94+AG94)+AM94*K94)*AO94</f>
        <v>11086643.8356164</v>
      </c>
      <c r="AQ94" s="27" t="s">
        <v>619</v>
      </c>
    </row>
    <row r="95" customFormat="false" ht="13.8" hidden="false" customHeight="false" outlineLevel="0" collapsed="false">
      <c r="A95" s="17"/>
      <c r="B95" s="17" t="s">
        <v>622</v>
      </c>
      <c r="C95" s="0" t="s">
        <v>508</v>
      </c>
      <c r="D95" s="17" t="s">
        <v>537</v>
      </c>
      <c r="E95" s="18" t="s">
        <v>538</v>
      </c>
      <c r="F95" s="19" t="n">
        <v>8</v>
      </c>
      <c r="G95" s="18" t="s">
        <v>614</v>
      </c>
      <c r="H95" s="18" t="s">
        <v>627</v>
      </c>
      <c r="I95" s="18" t="s">
        <v>628</v>
      </c>
      <c r="J95" s="19" t="n">
        <v>390000000</v>
      </c>
      <c r="K95" s="19" t="n">
        <v>100000000</v>
      </c>
      <c r="L95" s="0" t="n">
        <v>2011</v>
      </c>
      <c r="M95" s="20" t="n">
        <f aca="true">DATE(YEAR(NOW()), MONTH(NOW())-120, DAY(NOW()))</f>
        <v>40616</v>
      </c>
      <c r="N95" s="20" t="n">
        <f aca="true">DATE(YEAR(NOW()), MONTH(NOW()), DAY(NOW()))</f>
        <v>44269</v>
      </c>
      <c r="O95" s="20" t="n">
        <v>43831</v>
      </c>
      <c r="P95" s="20" t="n">
        <v>44196</v>
      </c>
      <c r="Q95" s="21" t="s">
        <v>617</v>
      </c>
      <c r="R95" s="21" t="s">
        <v>617</v>
      </c>
      <c r="S95" s="19" t="s">
        <v>618</v>
      </c>
      <c r="T95" s="21" t="s">
        <v>617</v>
      </c>
      <c r="U95" s="21" t="s">
        <v>617</v>
      </c>
      <c r="V95" s="21" t="s">
        <v>617</v>
      </c>
      <c r="W95" s="21" t="s">
        <v>617</v>
      </c>
      <c r="X95" s="21" t="s">
        <v>617</v>
      </c>
      <c r="Y95" s="21" t="s">
        <v>617</v>
      </c>
      <c r="Z95" s="21" t="s">
        <v>617</v>
      </c>
      <c r="AA95" s="20" t="n">
        <f aca="false">DATE(YEAR(O95)+1,MONTH(O95),DAY(O95))</f>
        <v>44197</v>
      </c>
      <c r="AB95" s="0" t="n">
        <f aca="false">IF(G95="Trong nước", DATEDIF(DATE(YEAR(M95),MONTH(M95),1),DATE(YEAR(N95),MONTH(N95),1),"m"), DATEDIF(DATE(L95,1,1),DATE(YEAR(N95),MONTH(N95),1),"m"))</f>
        <v>122</v>
      </c>
      <c r="AC95" s="0" t="str">
        <f aca="false">VLOOKUP(AB95,Parameters!$A$2:$B$6,2,1)</f>
        <v>&gt;=120</v>
      </c>
      <c r="AD95" s="22" t="n">
        <f aca="false">IF(J95&lt;=Parameters!$Y$2,INDEX('Bieu phi VCX'!$D$8:$N$33,MATCH(E95,'Bieu phi VCX'!$A$8:$A$33,0),MATCH(AC95,'Bieu phi VCX'!$D$7:$I$7,)),INDEX('Bieu phi VCX'!$J$8:$O$33,MATCH(E95,'Bieu phi VCX'!$A$8:$A$33,0),MATCH(AC95,'Bieu phi VCX'!$J$7:$O$7,)))</f>
        <v>0.025</v>
      </c>
      <c r="AE95" s="22" t="n">
        <f aca="false">IF(Q95="Y",Parameters!$Z$2,0)</f>
        <v>0.0005</v>
      </c>
      <c r="AF95" s="22" t="n">
        <f aca="false">IF(R95="Y", INDEX('Bieu phi VCX'!$R$8:$W$33,MATCH(E95,'Bieu phi VCX'!$A$8:$A$33,0),MATCH(AC95,'Bieu phi VCX'!$R$7:$V$7,0)), 0)</f>
        <v>0.003</v>
      </c>
      <c r="AG95" s="19" t="n">
        <f aca="false">VLOOKUP(S95,Parameters!$F$2:$G$5,2,0)</f>
        <v>0</v>
      </c>
      <c r="AH95" s="22" t="n">
        <f aca="false">IF(T95="Y", INDEX('Bieu phi VCX'!$X$8:$AB$33,MATCH(E95,'Bieu phi VCX'!$A$8:$A$33,0),MATCH(AC95,'Bieu phi VCX'!$X$7:$AB$7,0)),0)</f>
        <v>0.004</v>
      </c>
      <c r="AI95" s="23" t="n">
        <f aca="false">IF(U95="Y",INDEX('Bieu phi VCX'!$AJ$8:$AL$33,MATCH(E95,'Bieu phi VCX'!$A$8:$A$33,0),MATCH(VLOOKUP(F95,Parameters!$I$2:$J$4,2),'Bieu phi VCX'!$AJ$7:$AL$7,0)), 0)</f>
        <v>0.04</v>
      </c>
      <c r="AJ95" s="0" t="n">
        <f aca="false">IF(V95="Y",Parameters!$AA$2,1)</f>
        <v>1.5</v>
      </c>
      <c r="AK95" s="22" t="n">
        <f aca="false">IF(W95="Y", INDEX('Bieu phi VCX'!$AE$8:$AE$33,MATCH(E95,'Bieu phi VCX'!$A$8:$A$33,0),0),0)</f>
        <v>0.0015</v>
      </c>
      <c r="AL95" s="22" t="n">
        <f aca="false">IF(X95="Y",IF(AB95&lt;120,IF(OR(E95='Bieu phi VCX'!$A$24,E95='Bieu phi VCX'!$A$25,E95='Bieu phi VCX'!$A$27),0.2%,IF(OR(AND(OR(H95="SEDAN",H95="HATCHBACK"),J95&gt;Parameters!$AB$2),AND(OR(H95="SEDAN",H95="HATCHBACK"),I95="GERMANY")),INDEX('Bieu phi VCX'!$AF$8:$AF$33,MATCH(E95,'Bieu phi VCX'!$A$8:$A$33,0),0),INDEX('Bieu phi VCX'!$AG$8:$AG$33,MATCH(E95,'Bieu phi VCX'!$A$8:$A$33,0),0))),INDEX('Bieu phi VCX'!$AH$8:$AH$33,MATCH(E95,'Bieu phi VCX'!$A$8:$A$33,0),0)),0)</f>
        <v>0.0015</v>
      </c>
      <c r="AM95" s="22" t="n">
        <f aca="false">IF(Y95="Y",IF(P95-O95&gt;Parameters!$AC$2,1.5%*15/365,1.5%*(P95-O95)/365),0)</f>
        <v>0.000616438356164384</v>
      </c>
      <c r="AN95" s="24" t="n">
        <f aca="false">IF(Z95="Y",Parameters!$AD$2,0)</f>
        <v>0.003</v>
      </c>
      <c r="AO95" s="25" t="n">
        <f aca="false">IF(P95&lt;=AA95,VLOOKUP(DATEDIF(O95,P95,"m"),Parameters!$L$2:$M$6,2,1),(DATEDIF(O95,P95,"m")+1)/12)</f>
        <v>1</v>
      </c>
      <c r="AP95" s="26" t="n">
        <f aca="false">(AJ95*(SUM(AD95,AE95,AF95,AH95,AI95,AK95,AL95,AN95)*K95+AG95)+AM95*K95)*AO95</f>
        <v>11836643.8356164</v>
      </c>
      <c r="AQ95" s="27" t="s">
        <v>619</v>
      </c>
    </row>
    <row r="96" customFormat="false" ht="13.8" hidden="false" customHeight="false" outlineLevel="0" collapsed="false">
      <c r="A96" s="17"/>
      <c r="B96" s="17" t="s">
        <v>623</v>
      </c>
      <c r="C96" s="0" t="s">
        <v>508</v>
      </c>
      <c r="D96" s="17" t="s">
        <v>537</v>
      </c>
      <c r="E96" s="18" t="s">
        <v>538</v>
      </c>
      <c r="F96" s="19" t="n">
        <v>8</v>
      </c>
      <c r="G96" s="18" t="s">
        <v>614</v>
      </c>
      <c r="H96" s="18" t="s">
        <v>627</v>
      </c>
      <c r="I96" s="18" t="s">
        <v>628</v>
      </c>
      <c r="J96" s="19" t="n">
        <v>390000000</v>
      </c>
      <c r="K96" s="19" t="n">
        <v>100000000</v>
      </c>
      <c r="L96" s="0" t="n">
        <v>2006</v>
      </c>
      <c r="M96" s="20" t="n">
        <f aca="true">DATE(YEAR(NOW()), MONTH(NOW())-180, DAY(NOW()))</f>
        <v>38790</v>
      </c>
      <c r="N96" s="20" t="n">
        <f aca="true">DATE(YEAR(NOW()), MONTH(NOW()), DAY(NOW()))</f>
        <v>44269</v>
      </c>
      <c r="O96" s="20" t="n">
        <v>43831</v>
      </c>
      <c r="P96" s="20" t="n">
        <v>44196</v>
      </c>
      <c r="Q96" s="21" t="s">
        <v>617</v>
      </c>
      <c r="R96" s="21" t="s">
        <v>617</v>
      </c>
      <c r="S96" s="19" t="n">
        <v>9000000</v>
      </c>
      <c r="T96" s="21" t="s">
        <v>617</v>
      </c>
      <c r="U96" s="21" t="s">
        <v>617</v>
      </c>
      <c r="V96" s="21" t="s">
        <v>617</v>
      </c>
      <c r="W96" s="21" t="s">
        <v>617</v>
      </c>
      <c r="X96" s="21" t="s">
        <v>617</v>
      </c>
      <c r="Y96" s="21" t="s">
        <v>617</v>
      </c>
      <c r="Z96" s="21" t="s">
        <v>617</v>
      </c>
      <c r="AA96" s="20" t="n">
        <f aca="false">DATE(YEAR(O96)+1,MONTH(O96),DAY(O96))</f>
        <v>44197</v>
      </c>
      <c r="AB96" s="0" t="n">
        <f aca="false">IF(G96="Trong nước", DATEDIF(DATE(YEAR(M96),MONTH(M96),1),DATE(YEAR(N96),MONTH(N96),1),"m"), DATEDIF(DATE(L96,1,1),DATE(YEAR(N96),MONTH(N96),1),"m"))</f>
        <v>182</v>
      </c>
      <c r="AC96" s="0" t="str">
        <f aca="false">VLOOKUP(AB96,Parameters!$A$2:$B$7,2,1)</f>
        <v>&gt;=180</v>
      </c>
      <c r="AD96" s="22" t="n">
        <f aca="false">IF(J96&lt;=Parameters!$Y$2,INDEX('Bieu phi VCX'!$D$8:$N$33,MATCH(E96,'Bieu phi VCX'!$A$8:$A$33,0),MATCH(AC96,'Bieu phi VCX'!$D$7:$I$7,)),INDEX('Bieu phi VCX'!$J$8:$O$33,MATCH(E96,'Bieu phi VCX'!$A$8:$A$33,0),MATCH(AC96,'Bieu phi VCX'!$J$7:$O$7,)))</f>
        <v>0.025</v>
      </c>
      <c r="AE96" s="22" t="n">
        <f aca="false">IF(Q96="Y",Parameters!$Z$2,0)</f>
        <v>0.0005</v>
      </c>
      <c r="AF96" s="22" t="n">
        <f aca="false">IF(R96="Y", INDEX('Bieu phi VCX'!$R$8:$W$33,MATCH(E96,'Bieu phi VCX'!$A$8:$A$33,0),MATCH(AC96,'Bieu phi VCX'!$R$7:$W$7,0)), 0)</f>
        <v>0.004</v>
      </c>
      <c r="AG96" s="19" t="n">
        <f aca="false">VLOOKUP(S96,Parameters!$F$2:$G$5,2,0)</f>
        <v>1400000</v>
      </c>
      <c r="AH96" s="22" t="n">
        <f aca="false">IF(T96="Y", INDEX('Bieu phi VCX'!$X$8:$AC$33,MATCH(E96,'Bieu phi VCX'!$A$8:$A$33,0),MATCH(AC96,'Bieu phi VCX'!$X$7:$AC$7,0)),0)</f>
        <v>0.004</v>
      </c>
      <c r="AI96" s="23" t="n">
        <f aca="false">IF(U96="Y",INDEX('Bieu phi VCX'!$AJ$8:$AL$33,MATCH(E96,'Bieu phi VCX'!$A$8:$A$33,0),MATCH(VLOOKUP(F96,Parameters!$I$2:$J$4,2),'Bieu phi VCX'!$AJ$7:$AL$7,0)), 0)</f>
        <v>0.04</v>
      </c>
      <c r="AJ96" s="0" t="n">
        <f aca="false">IF(V96="Y",Parameters!$AA$2,1)</f>
        <v>1.5</v>
      </c>
      <c r="AK96" s="22" t="n">
        <f aca="false">IF(W96="Y", INDEX('Bieu phi VCX'!$AE$8:$AE$33,MATCH(E96,'Bieu phi VCX'!$A$8:$A$33,0),0),0)</f>
        <v>0.0015</v>
      </c>
      <c r="AL96" s="22" t="n">
        <f aca="false">IF(X96="Y",IF(AB96&lt;120,IF(OR(E96='Bieu phi VCX'!$A$24,E96='Bieu phi VCX'!$A$25,E96='Bieu phi VCX'!$A$27),0.2%,IF(OR(AND(OR(H96="SEDAN",H96="HATCHBACK"),J96&gt;Parameters!$AB$2),AND(OR(H96="SEDAN",H96="HATCHBACK"),I96="GERMANY")),INDEX('Bieu phi VCX'!$AF$8:$AF$33,MATCH(E96,'Bieu phi VCX'!$A$8:$A$33,0),0),INDEX('Bieu phi VCX'!$AG$8:$AG$33,MATCH(E96,'Bieu phi VCX'!$A$8:$A$33,0),0))),INDEX('Bieu phi VCX'!$AH$8:$AH$33,MATCH(E96,'Bieu phi VCX'!$A$8:$A$33,0),0)),0)</f>
        <v>0.0015</v>
      </c>
      <c r="AM96" s="22" t="n">
        <f aca="false">IF(Y96="Y",IF(P96-O96&gt;Parameters!$AC$2,1.5%*15/365,1.5%*(P96-O96)/365),0)</f>
        <v>0.000616438356164384</v>
      </c>
      <c r="AN96" s="24" t="n">
        <f aca="false">IF(Z96="Y",Parameters!$AD$2,0)</f>
        <v>0.003</v>
      </c>
      <c r="AO96" s="25" t="n">
        <f aca="false">IF(P96&lt;=AA96,VLOOKUP(DATEDIF(O96,P96,"m"),Parameters!$L$2:$M$6,2,1),(DATEDIF(O96,P96,"m")+1)/12)</f>
        <v>1</v>
      </c>
      <c r="AP96" s="26" t="n">
        <f aca="false">(AJ96*(SUM(AD96,AE96,AF96,AH96,AI96,AK96,AL96,AN96)*K96+AG96)+AM96*K96)*AO96</f>
        <v>14086643.8356164</v>
      </c>
      <c r="AQ96" s="27" t="s">
        <v>619</v>
      </c>
    </row>
    <row r="97" customFormat="false" ht="13.8" hidden="false" customHeight="false" outlineLevel="0" collapsed="false">
      <c r="A97" s="17" t="s">
        <v>624</v>
      </c>
      <c r="B97" s="17" t="s">
        <v>613</v>
      </c>
      <c r="C97" s="0" t="s">
        <v>508</v>
      </c>
      <c r="D97" s="17" t="s">
        <v>537</v>
      </c>
      <c r="E97" s="18" t="s">
        <v>538</v>
      </c>
      <c r="F97" s="19" t="n">
        <v>8</v>
      </c>
      <c r="G97" s="18" t="s">
        <v>614</v>
      </c>
      <c r="H97" s="18" t="s">
        <v>627</v>
      </c>
      <c r="I97" s="18" t="s">
        <v>628</v>
      </c>
      <c r="J97" s="19" t="n">
        <v>400000000</v>
      </c>
      <c r="K97" s="19" t="n">
        <v>100000000</v>
      </c>
      <c r="L97" s="0" t="n">
        <v>2020</v>
      </c>
      <c r="M97" s="20" t="n">
        <f aca="true">DATE(YEAR(NOW()), MONTH(NOW())-12, DAY(NOW()))</f>
        <v>43904</v>
      </c>
      <c r="N97" s="20" t="n">
        <f aca="true">DATE(YEAR(NOW()), MONTH(NOW()), DAY(NOW()))</f>
        <v>44269</v>
      </c>
      <c r="O97" s="20" t="n">
        <v>43831</v>
      </c>
      <c r="P97" s="20" t="n">
        <v>44196</v>
      </c>
      <c r="Q97" s="21" t="s">
        <v>617</v>
      </c>
      <c r="R97" s="21" t="s">
        <v>617</v>
      </c>
      <c r="S97" s="19" t="n">
        <v>9000000</v>
      </c>
      <c r="T97" s="21" t="s">
        <v>617</v>
      </c>
      <c r="U97" s="21" t="s">
        <v>617</v>
      </c>
      <c r="V97" s="21" t="s">
        <v>617</v>
      </c>
      <c r="W97" s="21" t="s">
        <v>617</v>
      </c>
      <c r="X97" s="21" t="s">
        <v>617</v>
      </c>
      <c r="Y97" s="21" t="s">
        <v>617</v>
      </c>
      <c r="Z97" s="21" t="s">
        <v>617</v>
      </c>
      <c r="AA97" s="20" t="n">
        <f aca="false">DATE(YEAR(O97)+1,MONTH(O97),DAY(O97))</f>
        <v>44197</v>
      </c>
      <c r="AB97" s="0" t="n">
        <f aca="false">IF(G97="Trong nước", DATEDIF(DATE(YEAR(M97),MONTH(M97),1),DATE(YEAR(N97),MONTH(N97),1),"m"), DATEDIF(DATE(L97,1,1),DATE(YEAR(N97),MONTH(N97),1),"m"))</f>
        <v>14</v>
      </c>
      <c r="AC97" s="0" t="str">
        <f aca="false">VLOOKUP(AB97,Parameters!$A$2:$B$6,2,1)</f>
        <v>&lt;36</v>
      </c>
      <c r="AD97" s="22" t="n">
        <f aca="false">IF(J97&lt;=Parameters!$Y$2,INDEX('Bieu phi VCX'!$D$8:$N$33,MATCH(E97,'Bieu phi VCX'!$A$8:$A$33,0),MATCH(AC97,'Bieu phi VCX'!$D$7:$I$7,)),INDEX('Bieu phi VCX'!$J$8:$O$33,MATCH(E97,'Bieu phi VCX'!$A$8:$A$33,0),MATCH(AC97,'Bieu phi VCX'!$J$7:$O$7,)))</f>
        <v>0.0175</v>
      </c>
      <c r="AE97" s="22" t="n">
        <f aca="false">IF(Q97="Y",Parameters!$Z$2,0)</f>
        <v>0.0005</v>
      </c>
      <c r="AF97" s="22" t="n">
        <f aca="false">IF(R97="Y", INDEX('Bieu phi VCX'!$R$8:$W$33,MATCH(E97,'Bieu phi VCX'!$A$8:$A$33,0),MATCH(AC97,'Bieu phi VCX'!$R$7:$V$7,0)), 0)</f>
        <v>0</v>
      </c>
      <c r="AG97" s="19" t="n">
        <f aca="false">VLOOKUP(S97,Parameters!$F$2:$G$5,2,0)</f>
        <v>1400000</v>
      </c>
      <c r="AH97" s="22" t="n">
        <f aca="false">IF(T97="Y", INDEX('Bieu phi VCX'!$X$8:$AB$33,MATCH(E97,'Bieu phi VCX'!$A$8:$A$33,0),MATCH(AC97,'Bieu phi VCX'!$X$7:$AB$7,0)),0)</f>
        <v>0.0015</v>
      </c>
      <c r="AI97" s="23" t="n">
        <f aca="false">IF(U97="Y",INDEX('Bieu phi VCX'!$AJ$8:$AL$33,MATCH(E97,'Bieu phi VCX'!$A$8:$A$33,0),MATCH(VLOOKUP(F97,Parameters!$I$2:$J$4,2),'Bieu phi VCX'!$AJ$7:$AL$7,0)), 0)</f>
        <v>0.04</v>
      </c>
      <c r="AJ97" s="0" t="n">
        <f aca="false">IF(V97="Y",Parameters!$AA$2,1)</f>
        <v>1.5</v>
      </c>
      <c r="AK97" s="22" t="n">
        <f aca="false">IF(W97="Y", INDEX('Bieu phi VCX'!$AE$8:$AE$33,MATCH(E97,'Bieu phi VCX'!$A$8:$A$33,0),0),0)</f>
        <v>0.0015</v>
      </c>
      <c r="AL97" s="22" t="n">
        <f aca="false">IF(X97="Y",IF(AB97&lt;120,IF(OR(E97='Bieu phi VCX'!$A$24,E97='Bieu phi VCX'!$A$25,E97='Bieu phi VCX'!$A$27),0.2%,IF(OR(AND(OR(H97="SEDAN",H97="HATCHBACK"),J97&gt;Parameters!$AB$2),AND(OR(H97="SEDAN",H97="HATCHBACK"),I97="GERMANY")),INDEX('Bieu phi VCX'!$AF$8:$AF$33,MATCH(E97,'Bieu phi VCX'!$A$8:$A$33,0),0),INDEX('Bieu phi VCX'!$AG$8:$AG$33,MATCH(E97,'Bieu phi VCX'!$A$8:$A$33,0),0))),INDEX('Bieu phi VCX'!$AH$8:$AH$33,MATCH(E97,'Bieu phi VCX'!$A$8:$A$33,0),0)),0)</f>
        <v>0.0015</v>
      </c>
      <c r="AM97" s="22" t="n">
        <f aca="false">IF(Y97="Y",IF(P97-O97&gt;Parameters!$AC$2,1.5%*15/365,1.5%*(P97-O97)/365),0)</f>
        <v>0.000616438356164384</v>
      </c>
      <c r="AN97" s="24" t="n">
        <f aca="false">IF(Z97="Y",Parameters!$AD$2,0)</f>
        <v>0.003</v>
      </c>
      <c r="AO97" s="25" t="n">
        <f aca="false">IF(P97&lt;=AA97,VLOOKUP(DATEDIF(O97,P97,"m"),Parameters!$L$2:$M$6,2,1),(DATEDIF(O97,P97,"m")+1)/12)</f>
        <v>1</v>
      </c>
      <c r="AP97" s="26" t="n">
        <f aca="false">(AJ97*(SUM(AD97,AE97,AF97,AH97,AI97,AK97,AL97,AN97)*K97+AG97)+AM97*K97)*AO97</f>
        <v>11986643.8356164</v>
      </c>
      <c r="AQ97" s="27" t="s">
        <v>619</v>
      </c>
    </row>
    <row r="98" customFormat="false" ht="13.8" hidden="false" customHeight="false" outlineLevel="0" collapsed="false">
      <c r="A98" s="17"/>
      <c r="B98" s="17" t="s">
        <v>620</v>
      </c>
      <c r="C98" s="0" t="s">
        <v>508</v>
      </c>
      <c r="D98" s="17" t="s">
        <v>537</v>
      </c>
      <c r="E98" s="18" t="s">
        <v>538</v>
      </c>
      <c r="F98" s="19" t="n">
        <v>8</v>
      </c>
      <c r="G98" s="18" t="s">
        <v>614</v>
      </c>
      <c r="H98" s="18" t="s">
        <v>627</v>
      </c>
      <c r="I98" s="18" t="s">
        <v>628</v>
      </c>
      <c r="J98" s="19" t="n">
        <v>400000000</v>
      </c>
      <c r="K98" s="19" t="n">
        <v>100000000</v>
      </c>
      <c r="L98" s="0" t="n">
        <v>2018</v>
      </c>
      <c r="M98" s="20" t="n">
        <f aca="true">DATE(YEAR(NOW()), MONTH(NOW())-36, DAY(NOW()))</f>
        <v>43173</v>
      </c>
      <c r="N98" s="20" t="n">
        <f aca="true">DATE(YEAR(NOW()), MONTH(NOW()), DAY(NOW()))</f>
        <v>44269</v>
      </c>
      <c r="O98" s="20" t="n">
        <v>43831</v>
      </c>
      <c r="P98" s="20" t="n">
        <v>44196</v>
      </c>
      <c r="Q98" s="21" t="s">
        <v>617</v>
      </c>
      <c r="R98" s="21" t="s">
        <v>617</v>
      </c>
      <c r="S98" s="19" t="n">
        <v>15000000</v>
      </c>
      <c r="T98" s="21" t="s">
        <v>617</v>
      </c>
      <c r="U98" s="21" t="s">
        <v>617</v>
      </c>
      <c r="V98" s="21" t="s">
        <v>617</v>
      </c>
      <c r="W98" s="21" t="s">
        <v>617</v>
      </c>
      <c r="X98" s="21" t="s">
        <v>617</v>
      </c>
      <c r="Y98" s="21" t="s">
        <v>617</v>
      </c>
      <c r="Z98" s="21" t="s">
        <v>617</v>
      </c>
      <c r="AA98" s="20" t="n">
        <f aca="false">DATE(YEAR(O98)+1,MONTH(O98),DAY(O98))</f>
        <v>44197</v>
      </c>
      <c r="AB98" s="0" t="n">
        <f aca="false">IF(G98="Trong nước", DATEDIF(DATE(YEAR(M98),MONTH(M98),1),DATE(YEAR(N98),MONTH(N98),1),"m"), DATEDIF(DATE(L98,1,1),DATE(YEAR(N98),MONTH(N98),1),"m"))</f>
        <v>38</v>
      </c>
      <c r="AC98" s="0" t="str">
        <f aca="false">VLOOKUP(AB98,Parameters!$A$2:$B$6,2,1)</f>
        <v>36-72</v>
      </c>
      <c r="AD98" s="22" t="n">
        <f aca="false">IF(J98&lt;=Parameters!$Y$2,INDEX('Bieu phi VCX'!$D$8:$N$33,MATCH(E98,'Bieu phi VCX'!$A$8:$A$33,0),MATCH(AC98,'Bieu phi VCX'!$D$7:$I$7,)),INDEX('Bieu phi VCX'!$J$8:$O$33,MATCH(E98,'Bieu phi VCX'!$A$8:$A$33,0),MATCH(AC98,'Bieu phi VCX'!$J$7:$O$7,)))</f>
        <v>0.019</v>
      </c>
      <c r="AE98" s="22" t="n">
        <f aca="false">IF(Q98="Y",Parameters!$Z$2,0)</f>
        <v>0.0005</v>
      </c>
      <c r="AF98" s="22" t="n">
        <f aca="false">IF(R98="Y", INDEX('Bieu phi VCX'!$R$8:$W$33,MATCH(E98,'Bieu phi VCX'!$A$8:$A$33,0),MATCH(AC98,'Bieu phi VCX'!$R$7:$V$7,0)), 0)</f>
        <v>0.001</v>
      </c>
      <c r="AG98" s="19" t="n">
        <f aca="false">VLOOKUP(S98,Parameters!$F$2:$G$5,2,0)</f>
        <v>2000000</v>
      </c>
      <c r="AH98" s="22" t="n">
        <f aca="false">IF(T98="Y", INDEX('Bieu phi VCX'!$X$8:$AB$33,MATCH(E98,'Bieu phi VCX'!$A$8:$A$33,0),MATCH(AC98,'Bieu phi VCX'!$X$7:$AB$7,0)),0)</f>
        <v>0.002</v>
      </c>
      <c r="AI98" s="23" t="n">
        <f aca="false">IF(U98="Y",INDEX('Bieu phi VCX'!$AJ$8:$AL$33,MATCH(E98,'Bieu phi VCX'!$A$8:$A$33,0),MATCH(VLOOKUP(F98,Parameters!$I$2:$J$4,2),'Bieu phi VCX'!$AJ$7:$AL$7,0)), 0)</f>
        <v>0.04</v>
      </c>
      <c r="AJ98" s="0" t="n">
        <f aca="false">IF(V98="Y",Parameters!$AA$2,1)</f>
        <v>1.5</v>
      </c>
      <c r="AK98" s="22" t="n">
        <f aca="false">IF(W98="Y", INDEX('Bieu phi VCX'!$AE$8:$AE$33,MATCH(E98,'Bieu phi VCX'!$A$8:$A$33,0),0),0)</f>
        <v>0.0015</v>
      </c>
      <c r="AL98" s="22" t="n">
        <f aca="false">IF(X98="Y",IF(AB98&lt;120,IF(OR(E98='Bieu phi VCX'!$A$24,E98='Bieu phi VCX'!$A$25,E98='Bieu phi VCX'!$A$27),0.2%,IF(OR(AND(OR(H98="SEDAN",H98="HATCHBACK"),J98&gt;Parameters!$AB$2),AND(OR(H98="SEDAN",H98="HATCHBACK"),I98="GERMANY")),INDEX('Bieu phi VCX'!$AF$8:$AF$33,MATCH(E98,'Bieu phi VCX'!$A$8:$A$33,0),0),INDEX('Bieu phi VCX'!$AG$8:$AG$33,MATCH(E98,'Bieu phi VCX'!$A$8:$A$33,0),0))),INDEX('Bieu phi VCX'!$AH$8:$AH$33,MATCH(E98,'Bieu phi VCX'!$A$8:$A$33,0),0)),0)</f>
        <v>0.0015</v>
      </c>
      <c r="AM98" s="22" t="n">
        <f aca="false">IF(Y98="Y",IF(P98-O98&gt;Parameters!$AC$2,1.5%*15/365,1.5%*(P98-O98)/365),0)</f>
        <v>0.000616438356164384</v>
      </c>
      <c r="AN98" s="24" t="n">
        <f aca="false">IF(Z98="Y",Parameters!$AD$2,0)</f>
        <v>0.003</v>
      </c>
      <c r="AO98" s="25" t="n">
        <f aca="false">IF(P98&lt;=AA98,VLOOKUP(DATEDIF(O98,P98,"m"),Parameters!$L$2:$M$6,2,1),(DATEDIF(O98,P98,"m")+1)/12)</f>
        <v>1</v>
      </c>
      <c r="AP98" s="26" t="n">
        <f aca="false">(AJ98*(SUM(AD98,AE98,AF98,AH98,AI98,AK98,AL98,AN98)*K98+AG98)+AM98*K98)*AO98</f>
        <v>13336643.8356164</v>
      </c>
      <c r="AQ98" s="27" t="s">
        <v>619</v>
      </c>
    </row>
    <row r="99" customFormat="false" ht="13.8" hidden="false" customHeight="false" outlineLevel="0" collapsed="false">
      <c r="A99" s="17"/>
      <c r="B99" s="17" t="s">
        <v>621</v>
      </c>
      <c r="C99" s="0" t="s">
        <v>508</v>
      </c>
      <c r="D99" s="17" t="s">
        <v>537</v>
      </c>
      <c r="E99" s="18" t="s">
        <v>538</v>
      </c>
      <c r="F99" s="19" t="n">
        <v>8</v>
      </c>
      <c r="G99" s="18" t="s">
        <v>614</v>
      </c>
      <c r="H99" s="18" t="s">
        <v>627</v>
      </c>
      <c r="I99" s="18" t="s">
        <v>628</v>
      </c>
      <c r="J99" s="19" t="n">
        <v>400000000</v>
      </c>
      <c r="K99" s="19" t="n">
        <v>100000000</v>
      </c>
      <c r="L99" s="0" t="n">
        <v>2015</v>
      </c>
      <c r="M99" s="20" t="n">
        <f aca="true">DATE(YEAR(NOW()), MONTH(NOW())-72, DAY(NOW()))</f>
        <v>42077</v>
      </c>
      <c r="N99" s="20" t="n">
        <f aca="true">DATE(YEAR(NOW()), MONTH(NOW()), DAY(NOW()))</f>
        <v>44269</v>
      </c>
      <c r="O99" s="20" t="n">
        <v>43831</v>
      </c>
      <c r="P99" s="20" t="n">
        <v>44196</v>
      </c>
      <c r="Q99" s="21" t="s">
        <v>617</v>
      </c>
      <c r="R99" s="21" t="s">
        <v>617</v>
      </c>
      <c r="S99" s="19" t="n">
        <v>21000000</v>
      </c>
      <c r="T99" s="21" t="s">
        <v>617</v>
      </c>
      <c r="U99" s="21" t="s">
        <v>617</v>
      </c>
      <c r="V99" s="21" t="s">
        <v>617</v>
      </c>
      <c r="W99" s="21" t="s">
        <v>617</v>
      </c>
      <c r="X99" s="21" t="s">
        <v>617</v>
      </c>
      <c r="Y99" s="21" t="s">
        <v>617</v>
      </c>
      <c r="Z99" s="21" t="s">
        <v>617</v>
      </c>
      <c r="AA99" s="20" t="n">
        <f aca="false">DATE(YEAR(O99)+1,MONTH(O99),DAY(O99))</f>
        <v>44197</v>
      </c>
      <c r="AB99" s="0" t="n">
        <f aca="false">IF(G99="Trong nước", DATEDIF(DATE(YEAR(M99),MONTH(M99),1),DATE(YEAR(N99),MONTH(N99),1),"m"), DATEDIF(DATE(L99,1,1),DATE(YEAR(N99),MONTH(N99),1),"m"))</f>
        <v>74</v>
      </c>
      <c r="AC99" s="0" t="str">
        <f aca="false">VLOOKUP(AB99,Parameters!$A$2:$B$6,2,1)</f>
        <v>72-120</v>
      </c>
      <c r="AD99" s="22" t="n">
        <f aca="false">IF(J99&lt;=Parameters!$Y$2,INDEX('Bieu phi VCX'!$D$8:$N$33,MATCH(E99,'Bieu phi VCX'!$A$8:$A$33,0),MATCH(AC99,'Bieu phi VCX'!$D$7:$I$7,)),INDEX('Bieu phi VCX'!$J$8:$O$33,MATCH(E99,'Bieu phi VCX'!$A$8:$A$33,0),MATCH(AC99,'Bieu phi VCX'!$J$7:$O$7,)))</f>
        <v>0.022</v>
      </c>
      <c r="AE99" s="22" t="n">
        <f aca="false">IF(Q99="Y",Parameters!$Z$2,0)</f>
        <v>0.0005</v>
      </c>
      <c r="AF99" s="22" t="n">
        <f aca="false">IF(R99="Y", INDEX('Bieu phi VCX'!$R$8:$W$33,MATCH(E99,'Bieu phi VCX'!$A$8:$A$33,0),MATCH(AC99,'Bieu phi VCX'!$R$7:$V$7,0)), 0)</f>
        <v>0.002</v>
      </c>
      <c r="AG99" s="19" t="n">
        <f aca="false">VLOOKUP(S99,Parameters!$F$2:$G$5,2,0)</f>
        <v>3400000</v>
      </c>
      <c r="AH99" s="22" t="n">
        <f aca="false">IF(T99="Y", INDEX('Bieu phi VCX'!$X$8:$AB$33,MATCH(E99,'Bieu phi VCX'!$A$8:$A$33,0),MATCH(AC99,'Bieu phi VCX'!$X$7:$AB$7,0)),0)</f>
        <v>0.003</v>
      </c>
      <c r="AI99" s="23" t="n">
        <f aca="false">IF(U99="Y",INDEX('Bieu phi VCX'!$AJ$8:$AL$33,MATCH(E99,'Bieu phi VCX'!$A$8:$A$33,0),MATCH(VLOOKUP(F99,Parameters!$I$2:$J$4,2),'Bieu phi VCX'!$AJ$7:$AL$7,0)), 0)</f>
        <v>0.04</v>
      </c>
      <c r="AJ99" s="0" t="n">
        <f aca="false">IF(V99="Y",Parameters!$AA$2,1)</f>
        <v>1.5</v>
      </c>
      <c r="AK99" s="22" t="n">
        <f aca="false">IF(W99="Y", INDEX('Bieu phi VCX'!$AE$8:$AE$33,MATCH(E99,'Bieu phi VCX'!$A$8:$A$33,0),0),0)</f>
        <v>0.0015</v>
      </c>
      <c r="AL99" s="22" t="n">
        <f aca="false">IF(X99="Y",IF(AB99&lt;120,IF(OR(E99='Bieu phi VCX'!$A$24,E99='Bieu phi VCX'!$A$25,E99='Bieu phi VCX'!$A$27),0.2%,IF(OR(AND(OR(H99="SEDAN",H99="HATCHBACK"),J99&gt;Parameters!$AB$2),AND(OR(H99="SEDAN",H99="HATCHBACK"),I99="GERMANY")),INDEX('Bieu phi VCX'!$AF$8:$AF$33,MATCH(E99,'Bieu phi VCX'!$A$8:$A$33,0),0),INDEX('Bieu phi VCX'!$AG$8:$AG$33,MATCH(E99,'Bieu phi VCX'!$A$8:$A$33,0),0))),INDEX('Bieu phi VCX'!$AH$8:$AH$33,MATCH(E99,'Bieu phi VCX'!$A$8:$A$33,0),0)),0)</f>
        <v>0.0015</v>
      </c>
      <c r="AM99" s="22" t="n">
        <f aca="false">IF(Y99="Y",IF(P99-O99&gt;Parameters!$AC$2,1.5%*15/365,1.5%*(P99-O99)/365),0)</f>
        <v>0.000616438356164384</v>
      </c>
      <c r="AN99" s="24" t="n">
        <f aca="false">IF(Z99="Y",Parameters!$AD$2,0)</f>
        <v>0.003</v>
      </c>
      <c r="AO99" s="25" t="n">
        <f aca="false">IF(P99&lt;=AA99,VLOOKUP(DATEDIF(O99,P99,"m"),Parameters!$L$2:$M$6,2,1),(DATEDIF(O99,P99,"m")+1)/12)</f>
        <v>1</v>
      </c>
      <c r="AP99" s="26" t="n">
        <f aca="false">(AJ99*(SUM(AD99,AE99,AF99,AH99,AI99,AK99,AL99,AN99)*K99+AG99)+AM99*K99)*AO99</f>
        <v>16186643.8356164</v>
      </c>
      <c r="AQ99" s="27" t="s">
        <v>619</v>
      </c>
    </row>
    <row r="100" customFormat="false" ht="13.8" hidden="false" customHeight="false" outlineLevel="0" collapsed="false">
      <c r="A100" s="17"/>
      <c r="B100" s="17" t="s">
        <v>622</v>
      </c>
      <c r="C100" s="0" t="s">
        <v>508</v>
      </c>
      <c r="D100" s="17" t="s">
        <v>537</v>
      </c>
      <c r="E100" s="18" t="s">
        <v>538</v>
      </c>
      <c r="F100" s="19" t="n">
        <v>8</v>
      </c>
      <c r="G100" s="18" t="s">
        <v>614</v>
      </c>
      <c r="H100" s="18" t="s">
        <v>627</v>
      </c>
      <c r="I100" s="18" t="s">
        <v>628</v>
      </c>
      <c r="J100" s="19" t="n">
        <v>400000000</v>
      </c>
      <c r="K100" s="19" t="n">
        <v>100000000</v>
      </c>
      <c r="L100" s="0" t="n">
        <v>2011</v>
      </c>
      <c r="M100" s="20" t="n">
        <f aca="true">DATE(YEAR(NOW()), MONTH(NOW())-120, DAY(NOW()))</f>
        <v>40616</v>
      </c>
      <c r="N100" s="20" t="n">
        <f aca="true">DATE(YEAR(NOW()), MONTH(NOW()), DAY(NOW()))</f>
        <v>44269</v>
      </c>
      <c r="O100" s="20" t="n">
        <v>43831</v>
      </c>
      <c r="P100" s="20" t="n">
        <v>44196</v>
      </c>
      <c r="Q100" s="21" t="s">
        <v>617</v>
      </c>
      <c r="R100" s="21" t="s">
        <v>617</v>
      </c>
      <c r="S100" s="19" t="n">
        <v>9000000</v>
      </c>
      <c r="T100" s="21" t="s">
        <v>617</v>
      </c>
      <c r="U100" s="21" t="s">
        <v>617</v>
      </c>
      <c r="V100" s="21" t="s">
        <v>617</v>
      </c>
      <c r="W100" s="21" t="s">
        <v>617</v>
      </c>
      <c r="X100" s="21" t="s">
        <v>617</v>
      </c>
      <c r="Y100" s="21" t="s">
        <v>617</v>
      </c>
      <c r="Z100" s="21" t="s">
        <v>617</v>
      </c>
      <c r="AA100" s="20" t="n">
        <f aca="false">DATE(YEAR(O100)+1,MONTH(O100),DAY(O100))</f>
        <v>44197</v>
      </c>
      <c r="AB100" s="0" t="n">
        <f aca="false">IF(G100="Trong nước", DATEDIF(DATE(YEAR(M100),MONTH(M100),1),DATE(YEAR(N100),MONTH(N100),1),"m"), DATEDIF(DATE(L100,1,1),DATE(YEAR(N100),MONTH(N100),1),"m"))</f>
        <v>122</v>
      </c>
      <c r="AC100" s="0" t="str">
        <f aca="false">VLOOKUP(AB100,Parameters!$A$2:$B$6,2,1)</f>
        <v>&gt;=120</v>
      </c>
      <c r="AD100" s="22" t="n">
        <f aca="false">IF(J100&lt;=Parameters!$Y$2,INDEX('Bieu phi VCX'!$D$8:$N$33,MATCH(E100,'Bieu phi VCX'!$A$8:$A$33,0),MATCH(AC100,'Bieu phi VCX'!$D$7:$I$7,)),INDEX('Bieu phi VCX'!$J$8:$O$33,MATCH(E100,'Bieu phi VCX'!$A$8:$A$33,0),MATCH(AC100,'Bieu phi VCX'!$J$7:$O$7,)))</f>
        <v>0.025</v>
      </c>
      <c r="AE100" s="22" t="n">
        <f aca="false">IF(Q100="Y",Parameters!$Z$2,0)</f>
        <v>0.0005</v>
      </c>
      <c r="AF100" s="22" t="n">
        <f aca="false">IF(R100="Y", INDEX('Bieu phi VCX'!$R$8:$W$33,MATCH(E100,'Bieu phi VCX'!$A$8:$A$33,0),MATCH(AC100,'Bieu phi VCX'!$R$7:$V$7,0)), 0)</f>
        <v>0.003</v>
      </c>
      <c r="AG100" s="19" t="n">
        <f aca="false">VLOOKUP(S100,Parameters!$F$2:$G$5,2,0)</f>
        <v>1400000</v>
      </c>
      <c r="AH100" s="22" t="n">
        <f aca="false">IF(T100="Y", INDEX('Bieu phi VCX'!$X$8:$AB$33,MATCH(E100,'Bieu phi VCX'!$A$8:$A$33,0),MATCH(AC100,'Bieu phi VCX'!$X$7:$AB$7,0)),0)</f>
        <v>0.004</v>
      </c>
      <c r="AI100" s="23" t="n">
        <f aca="false">IF(U100="Y",INDEX('Bieu phi VCX'!$AJ$8:$AL$33,MATCH(E100,'Bieu phi VCX'!$A$8:$A$33,0),MATCH(VLOOKUP(F100,Parameters!$I$2:$J$4,2),'Bieu phi VCX'!$AJ$7:$AL$7,0)), 0)</f>
        <v>0.04</v>
      </c>
      <c r="AJ100" s="0" t="n">
        <f aca="false">IF(V100="Y",Parameters!$AA$2,1)</f>
        <v>1.5</v>
      </c>
      <c r="AK100" s="22" t="n">
        <f aca="false">IF(W100="Y", INDEX('Bieu phi VCX'!$AE$8:$AE$33,MATCH(E100,'Bieu phi VCX'!$A$8:$A$33,0),0),0)</f>
        <v>0.0015</v>
      </c>
      <c r="AL100" s="22" t="n">
        <f aca="false">IF(X100="Y",IF(AB100&lt;120,IF(OR(E100='Bieu phi VCX'!$A$24,E100='Bieu phi VCX'!$A$25,E100='Bieu phi VCX'!$A$27),0.2%,IF(OR(AND(OR(H100="SEDAN",H100="HATCHBACK"),J100&gt;Parameters!$AB$2),AND(OR(H100="SEDAN",H100="HATCHBACK"),I100="GERMANY")),INDEX('Bieu phi VCX'!$AF$8:$AF$33,MATCH(E100,'Bieu phi VCX'!$A$8:$A$33,0),0),INDEX('Bieu phi VCX'!$AG$8:$AG$33,MATCH(E100,'Bieu phi VCX'!$A$8:$A$33,0),0))),INDEX('Bieu phi VCX'!$AH$8:$AH$33,MATCH(E100,'Bieu phi VCX'!$A$8:$A$33,0),0)),0)</f>
        <v>0.0015</v>
      </c>
      <c r="AM100" s="22" t="n">
        <f aca="false">IF(Y100="Y",IF(P100-O100&gt;Parameters!$AC$2,1.5%*15/365,1.5%*(P100-O100)/365),0)</f>
        <v>0.000616438356164384</v>
      </c>
      <c r="AN100" s="24" t="n">
        <f aca="false">IF(Z100="Y",Parameters!$AD$2,0)</f>
        <v>0.003</v>
      </c>
      <c r="AO100" s="25" t="n">
        <f aca="false">IF(P100&lt;=AA100,VLOOKUP(DATEDIF(O100,P100,"m"),Parameters!$L$2:$M$6,2,1),(DATEDIF(O100,P100,"m")+1)/12)</f>
        <v>1</v>
      </c>
      <c r="AP100" s="26" t="n">
        <f aca="false">(AJ100*(SUM(AD100,AE100,AF100,AH100,AI100,AK100,AL100,AN100)*K100+AG100)+AM100*K100)*AO100</f>
        <v>13936643.8356164</v>
      </c>
      <c r="AQ100" s="27" t="s">
        <v>619</v>
      </c>
    </row>
    <row r="101" customFormat="false" ht="13.8" hidden="false" customHeight="false" outlineLevel="0" collapsed="false">
      <c r="A101" s="17"/>
      <c r="B101" s="17" t="s">
        <v>623</v>
      </c>
      <c r="C101" s="0" t="s">
        <v>508</v>
      </c>
      <c r="D101" s="17" t="s">
        <v>537</v>
      </c>
      <c r="E101" s="18" t="s">
        <v>538</v>
      </c>
      <c r="F101" s="19" t="n">
        <v>8</v>
      </c>
      <c r="G101" s="18" t="s">
        <v>614</v>
      </c>
      <c r="H101" s="18" t="s">
        <v>627</v>
      </c>
      <c r="I101" s="18" t="s">
        <v>628</v>
      </c>
      <c r="J101" s="19" t="n">
        <v>400000000</v>
      </c>
      <c r="K101" s="19" t="n">
        <v>100000000</v>
      </c>
      <c r="L101" s="0" t="n">
        <v>2006</v>
      </c>
      <c r="M101" s="20" t="n">
        <f aca="true">DATE(YEAR(NOW()), MONTH(NOW())-180, DAY(NOW()))</f>
        <v>38790</v>
      </c>
      <c r="N101" s="20" t="n">
        <f aca="true">DATE(YEAR(NOW()), MONTH(NOW()), DAY(NOW()))</f>
        <v>44269</v>
      </c>
      <c r="O101" s="20" t="n">
        <v>43831</v>
      </c>
      <c r="P101" s="20" t="n">
        <v>44196</v>
      </c>
      <c r="Q101" s="21" t="s">
        <v>617</v>
      </c>
      <c r="R101" s="21" t="s">
        <v>617</v>
      </c>
      <c r="S101" s="19" t="n">
        <v>9000000</v>
      </c>
      <c r="T101" s="21" t="s">
        <v>617</v>
      </c>
      <c r="U101" s="21" t="s">
        <v>617</v>
      </c>
      <c r="V101" s="21" t="s">
        <v>617</v>
      </c>
      <c r="W101" s="21" t="s">
        <v>617</v>
      </c>
      <c r="X101" s="21" t="s">
        <v>617</v>
      </c>
      <c r="Y101" s="21" t="s">
        <v>617</v>
      </c>
      <c r="Z101" s="21" t="s">
        <v>617</v>
      </c>
      <c r="AA101" s="20" t="n">
        <f aca="false">DATE(YEAR(O101)+1,MONTH(O101),DAY(O101))</f>
        <v>44197</v>
      </c>
      <c r="AB101" s="0" t="n">
        <f aca="false">IF(G101="Trong nước", DATEDIF(DATE(YEAR(M101),MONTH(M101),1),DATE(YEAR(N101),MONTH(N101),1),"m"), DATEDIF(DATE(L101,1,1),DATE(YEAR(N101),MONTH(N101),1),"m"))</f>
        <v>182</v>
      </c>
      <c r="AC101" s="0" t="str">
        <f aca="false">VLOOKUP(AB101,Parameters!$A$2:$B$7,2,1)</f>
        <v>&gt;=180</v>
      </c>
      <c r="AD101" s="22" t="n">
        <f aca="false">IF(J101&lt;=Parameters!$Y$2,INDEX('Bieu phi VCX'!$D$8:$N$33,MATCH(E101,'Bieu phi VCX'!$A$8:$A$33,0),MATCH(AC101,'Bieu phi VCX'!$D$7:$I$7,)),INDEX('Bieu phi VCX'!$J$8:$O$33,MATCH(E101,'Bieu phi VCX'!$A$8:$A$33,0),MATCH(AC101,'Bieu phi VCX'!$J$7:$O$7,)))</f>
        <v>0.025</v>
      </c>
      <c r="AE101" s="22" t="n">
        <f aca="false">IF(Q101="Y",Parameters!$Z$2,0)</f>
        <v>0.0005</v>
      </c>
      <c r="AF101" s="22" t="n">
        <f aca="false">IF(R101="Y", INDEX('Bieu phi VCX'!$R$8:$W$33,MATCH(E101,'Bieu phi VCX'!$A$8:$A$33,0),MATCH(AC101,'Bieu phi VCX'!$R$7:$W$7,0)), 0)</f>
        <v>0.004</v>
      </c>
      <c r="AG101" s="19" t="n">
        <f aca="false">VLOOKUP(S101,Parameters!$F$2:$G$5,2,0)</f>
        <v>1400000</v>
      </c>
      <c r="AH101" s="22" t="n">
        <f aca="false">IF(T101="Y", INDEX('Bieu phi VCX'!$X$8:$AC$33,MATCH(E101,'Bieu phi VCX'!$A$8:$A$33,0),MATCH(AC101,'Bieu phi VCX'!$X$7:$AC$7,0)),0)</f>
        <v>0.004</v>
      </c>
      <c r="AI101" s="23" t="n">
        <f aca="false">IF(U101="Y",INDEX('Bieu phi VCX'!$AJ$8:$AL$33,MATCH(E101,'Bieu phi VCX'!$A$8:$A$33,0),MATCH(VLOOKUP(F101,Parameters!$I$2:$J$4,2),'Bieu phi VCX'!$AJ$7:$AL$7,0)), 0)</f>
        <v>0.04</v>
      </c>
      <c r="AJ101" s="0" t="n">
        <f aca="false">IF(V101="Y",Parameters!$AA$2,1)</f>
        <v>1.5</v>
      </c>
      <c r="AK101" s="22" t="n">
        <f aca="false">IF(W101="Y", INDEX('Bieu phi VCX'!$AE$8:$AE$33,MATCH(E101,'Bieu phi VCX'!$A$8:$A$33,0),0),0)</f>
        <v>0.0015</v>
      </c>
      <c r="AL101" s="22" t="n">
        <f aca="false">IF(X101="Y",IF(AB101&lt;120,IF(OR(E101='Bieu phi VCX'!$A$24,E101='Bieu phi VCX'!$A$25,E101='Bieu phi VCX'!$A$27),0.2%,IF(OR(AND(OR(H101="SEDAN",H101="HATCHBACK"),J101&gt;Parameters!$AB$2),AND(OR(H101="SEDAN",H101="HATCHBACK"),I101="GERMANY")),INDEX('Bieu phi VCX'!$AF$8:$AF$33,MATCH(E101,'Bieu phi VCX'!$A$8:$A$33,0),0),INDEX('Bieu phi VCX'!$AG$8:$AG$33,MATCH(E101,'Bieu phi VCX'!$A$8:$A$33,0),0))),INDEX('Bieu phi VCX'!$AH$8:$AH$33,MATCH(E101,'Bieu phi VCX'!$A$8:$A$33,0),0)),0)</f>
        <v>0.0015</v>
      </c>
      <c r="AM101" s="22" t="n">
        <f aca="false">IF(Y101="Y",IF(P101-O101&gt;Parameters!$AC$2,1.5%*15/365,1.5%*(P101-O101)/365),0)</f>
        <v>0.000616438356164384</v>
      </c>
      <c r="AN101" s="24" t="n">
        <f aca="false">IF(Z101="Y",Parameters!$AD$2,0)</f>
        <v>0.003</v>
      </c>
      <c r="AO101" s="25" t="n">
        <f aca="false">IF(P101&lt;=AA101,VLOOKUP(DATEDIF(O101,P101,"m"),Parameters!$L$2:$M$6,2,1),(DATEDIF(O101,P101,"m")+1)/12)</f>
        <v>1</v>
      </c>
      <c r="AP101" s="26" t="n">
        <f aca="false">(AJ101*(SUM(AD101,AE101,AF101,AH101,AI101,AK101,AL101,AN101)*K101+AG101)+AM101*K101)*AO101</f>
        <v>14086643.8356164</v>
      </c>
      <c r="AQ101" s="27" t="s">
        <v>619</v>
      </c>
    </row>
    <row r="102" customFormat="false" ht="13.8" hidden="false" customHeight="false" outlineLevel="0" collapsed="false">
      <c r="A102" s="17" t="s">
        <v>625</v>
      </c>
      <c r="B102" s="17" t="s">
        <v>613</v>
      </c>
      <c r="C102" s="0" t="s">
        <v>508</v>
      </c>
      <c r="D102" s="17" t="s">
        <v>537</v>
      </c>
      <c r="E102" s="18" t="s">
        <v>538</v>
      </c>
      <c r="F102" s="19" t="n">
        <v>8</v>
      </c>
      <c r="G102" s="18" t="s">
        <v>614</v>
      </c>
      <c r="H102" s="18" t="s">
        <v>627</v>
      </c>
      <c r="I102" s="18" t="s">
        <v>628</v>
      </c>
      <c r="J102" s="19" t="n">
        <v>410000000</v>
      </c>
      <c r="K102" s="19" t="n">
        <v>400000000</v>
      </c>
      <c r="L102" s="0" t="n">
        <v>2020</v>
      </c>
      <c r="M102" s="20" t="n">
        <f aca="true">DATE(YEAR(NOW()), MONTH(NOW())-12, DAY(NOW()))</f>
        <v>43904</v>
      </c>
      <c r="N102" s="20" t="n">
        <f aca="true">DATE(YEAR(NOW()), MONTH(NOW()), DAY(NOW()))</f>
        <v>44269</v>
      </c>
      <c r="O102" s="20" t="n">
        <v>43831</v>
      </c>
      <c r="P102" s="20" t="n">
        <v>44196</v>
      </c>
      <c r="Q102" s="21" t="s">
        <v>617</v>
      </c>
      <c r="R102" s="21" t="s">
        <v>617</v>
      </c>
      <c r="S102" s="19" t="s">
        <v>618</v>
      </c>
      <c r="T102" s="21" t="s">
        <v>617</v>
      </c>
      <c r="U102" s="21" t="s">
        <v>617</v>
      </c>
      <c r="V102" s="21" t="s">
        <v>617</v>
      </c>
      <c r="W102" s="21" t="s">
        <v>617</v>
      </c>
      <c r="X102" s="21" t="s">
        <v>617</v>
      </c>
      <c r="Y102" s="21" t="s">
        <v>617</v>
      </c>
      <c r="Z102" s="21" t="s">
        <v>617</v>
      </c>
      <c r="AA102" s="20" t="n">
        <f aca="false">DATE(YEAR(O102)+1,MONTH(O102),DAY(O102))</f>
        <v>44197</v>
      </c>
      <c r="AB102" s="0" t="n">
        <f aca="false">IF(G102="Trong nước", DATEDIF(DATE(YEAR(M102),MONTH(M102),1),DATE(YEAR(N102),MONTH(N102),1),"m"), DATEDIF(DATE(L102,1,1),DATE(YEAR(N102),MONTH(N102),1),"m"))</f>
        <v>14</v>
      </c>
      <c r="AC102" s="0" t="str">
        <f aca="false">VLOOKUP(AB102,Parameters!$A$2:$B$6,2,1)</f>
        <v>&lt;36</v>
      </c>
      <c r="AD102" s="22" t="n">
        <f aca="false">IF(J102&lt;=Parameters!$Y$2,INDEX('Bieu phi VCX'!$D$8:$N$33,MATCH(E102,'Bieu phi VCX'!$A$8:$A$33,0),MATCH(AC102,'Bieu phi VCX'!$D$7:$I$7,)),INDEX('Bieu phi VCX'!$J$8:$O$33,MATCH(E102,'Bieu phi VCX'!$A$8:$A$33,0),MATCH(AC102,'Bieu phi VCX'!$J$7:$O$7,)))</f>
        <v>0.015</v>
      </c>
      <c r="AE102" s="22" t="n">
        <f aca="false">IF(Q102="Y",Parameters!$Z$2,0)</f>
        <v>0.0005</v>
      </c>
      <c r="AF102" s="22" t="n">
        <f aca="false">IF(R102="Y", INDEX('Bieu phi VCX'!$R$8:$W$33,MATCH(E102,'Bieu phi VCX'!$A$8:$A$33,0),MATCH(AC102,'Bieu phi VCX'!$R$7:$V$7,0)), 0)</f>
        <v>0</v>
      </c>
      <c r="AG102" s="19" t="n">
        <f aca="false">VLOOKUP(S102,Parameters!$F$2:$G$5,2,0)</f>
        <v>0</v>
      </c>
      <c r="AH102" s="22" t="n">
        <f aca="false">IF(T102="Y", INDEX('Bieu phi VCX'!$X$8:$AB$33,MATCH(E102,'Bieu phi VCX'!$A$8:$A$33,0),MATCH(AC102,'Bieu phi VCX'!$X$7:$AB$7,0)),0)</f>
        <v>0.0015</v>
      </c>
      <c r="AI102" s="23" t="n">
        <f aca="false">IF(U102="Y",INDEX('Bieu phi VCX'!$AJ$8:$AL$33,MATCH(E102,'Bieu phi VCX'!$A$8:$A$33,0),MATCH(VLOOKUP(F102,Parameters!$I$2:$J$4,2),'Bieu phi VCX'!$AJ$7:$AL$7,0)), 0)</f>
        <v>0.04</v>
      </c>
      <c r="AJ102" s="0" t="n">
        <f aca="false">IF(V102="Y",Parameters!$AA$2,1)</f>
        <v>1.5</v>
      </c>
      <c r="AK102" s="22" t="n">
        <f aca="false">IF(W102="Y", INDEX('Bieu phi VCX'!$AE$8:$AE$33,MATCH(E102,'Bieu phi VCX'!$A$8:$A$33,0),0),0)</f>
        <v>0.0015</v>
      </c>
      <c r="AL102" s="22" t="n">
        <f aca="false">IF(X102="Y",IF(AB102&lt;120,IF(OR(E102='Bieu phi VCX'!$A$24,E102='Bieu phi VCX'!$A$25,E102='Bieu phi VCX'!$A$27),0.2%,IF(OR(AND(OR(H102="SEDAN",H102="HATCHBACK"),J102&gt;Parameters!$AB$2),AND(OR(H102="SEDAN",H102="HATCHBACK"),I102="GERMANY")),INDEX('Bieu phi VCX'!$AF$8:$AF$33,MATCH(E102,'Bieu phi VCX'!$A$8:$A$33,0),0),INDEX('Bieu phi VCX'!$AG$8:$AG$33,MATCH(E102,'Bieu phi VCX'!$A$8:$A$33,0),0))),INDEX('Bieu phi VCX'!$AH$8:$AH$33,MATCH(E102,'Bieu phi VCX'!$A$8:$A$33,0),0)),0)</f>
        <v>0.0015</v>
      </c>
      <c r="AM102" s="22" t="n">
        <f aca="false">IF(Y102="Y",IF(P102-O102&gt;Parameters!$AC$2,1.5%*15/365,1.5%*(P102-O102)/365),0)</f>
        <v>0.000616438356164384</v>
      </c>
      <c r="AN102" s="24" t="n">
        <f aca="false">IF(Z102="Y",Parameters!$AD$2,0)</f>
        <v>0.003</v>
      </c>
      <c r="AO102" s="25" t="n">
        <f aca="false">IF(P102&lt;=AA102,VLOOKUP(DATEDIF(O102,P102,"m"),Parameters!$L$2:$M$6,2,1),(DATEDIF(O102,P102,"m")+1)/12)</f>
        <v>1</v>
      </c>
      <c r="AP102" s="26" t="n">
        <f aca="false">(AJ102*(SUM(AD102,AE102,AF102,AH102,AI102,AK102,AL102,AN102)*K102+AG102)+AM102*K102)*AO102</f>
        <v>38046575.3424658</v>
      </c>
      <c r="AQ102" s="27" t="s">
        <v>619</v>
      </c>
    </row>
    <row r="103" customFormat="false" ht="13.8" hidden="false" customHeight="false" outlineLevel="0" collapsed="false">
      <c r="A103" s="17"/>
      <c r="B103" s="17" t="s">
        <v>620</v>
      </c>
      <c r="C103" s="0" t="s">
        <v>508</v>
      </c>
      <c r="D103" s="17" t="s">
        <v>537</v>
      </c>
      <c r="E103" s="18" t="s">
        <v>538</v>
      </c>
      <c r="F103" s="19" t="n">
        <v>8</v>
      </c>
      <c r="G103" s="18" t="s">
        <v>614</v>
      </c>
      <c r="H103" s="18" t="s">
        <v>627</v>
      </c>
      <c r="I103" s="18" t="s">
        <v>628</v>
      </c>
      <c r="J103" s="19" t="n">
        <v>500000000</v>
      </c>
      <c r="K103" s="19" t="n">
        <v>400000000</v>
      </c>
      <c r="L103" s="0" t="n">
        <v>2018</v>
      </c>
      <c r="M103" s="20" t="n">
        <f aca="true">DATE(YEAR(NOW()), MONTH(NOW())-36, DAY(NOW()))</f>
        <v>43173</v>
      </c>
      <c r="N103" s="20" t="n">
        <f aca="true">DATE(YEAR(NOW()), MONTH(NOW()), DAY(NOW()))</f>
        <v>44269</v>
      </c>
      <c r="O103" s="20" t="n">
        <v>43831</v>
      </c>
      <c r="P103" s="20" t="n">
        <v>44196</v>
      </c>
      <c r="Q103" s="21" t="s">
        <v>617</v>
      </c>
      <c r="R103" s="21" t="s">
        <v>617</v>
      </c>
      <c r="S103" s="19" t="s">
        <v>618</v>
      </c>
      <c r="T103" s="21" t="s">
        <v>617</v>
      </c>
      <c r="U103" s="21" t="s">
        <v>617</v>
      </c>
      <c r="V103" s="21" t="s">
        <v>617</v>
      </c>
      <c r="W103" s="21" t="s">
        <v>617</v>
      </c>
      <c r="X103" s="21" t="s">
        <v>617</v>
      </c>
      <c r="Y103" s="21" t="s">
        <v>617</v>
      </c>
      <c r="Z103" s="21" t="s">
        <v>617</v>
      </c>
      <c r="AA103" s="20" t="n">
        <f aca="false">DATE(YEAR(O103)+1,MONTH(O103),DAY(O103))</f>
        <v>44197</v>
      </c>
      <c r="AB103" s="0" t="n">
        <f aca="false">IF(G103="Trong nước", DATEDIF(DATE(YEAR(M103),MONTH(M103),1),DATE(YEAR(N103),MONTH(N103),1),"m"), DATEDIF(DATE(L103,1,1),DATE(YEAR(N103),MONTH(N103),1),"m"))</f>
        <v>38</v>
      </c>
      <c r="AC103" s="0" t="str">
        <f aca="false">VLOOKUP(AB103,Parameters!$A$2:$B$6,2,1)</f>
        <v>36-72</v>
      </c>
      <c r="AD103" s="22" t="n">
        <f aca="false">IF(J103&lt;=Parameters!$Y$2,INDEX('Bieu phi VCX'!$D$8:$N$33,MATCH(E103,'Bieu phi VCX'!$A$8:$A$33,0),MATCH(AC103,'Bieu phi VCX'!$D$7:$I$7,)),INDEX('Bieu phi VCX'!$J$8:$O$33,MATCH(E103,'Bieu phi VCX'!$A$8:$A$33,0),MATCH(AC103,'Bieu phi VCX'!$J$7:$O$7,)))</f>
        <v>0.016</v>
      </c>
      <c r="AE103" s="22" t="n">
        <f aca="false">IF(Q103="Y",Parameters!$Z$2,0)</f>
        <v>0.0005</v>
      </c>
      <c r="AF103" s="22" t="n">
        <f aca="false">IF(R103="Y", INDEX('Bieu phi VCX'!$R$8:$W$33,MATCH(E103,'Bieu phi VCX'!$A$8:$A$33,0),MATCH(AC103,'Bieu phi VCX'!$R$7:$V$7,0)), 0)</f>
        <v>0.001</v>
      </c>
      <c r="AG103" s="19" t="n">
        <f aca="false">VLOOKUP(S103,Parameters!$F$2:$G$5,2,0)</f>
        <v>0</v>
      </c>
      <c r="AH103" s="22" t="n">
        <f aca="false">IF(T103="Y", INDEX('Bieu phi VCX'!$X$8:$AB$33,MATCH(E103,'Bieu phi VCX'!$A$8:$A$33,0),MATCH(AC103,'Bieu phi VCX'!$X$7:$AB$7,0)),0)</f>
        <v>0.002</v>
      </c>
      <c r="AI103" s="23" t="n">
        <f aca="false">IF(U103="Y",INDEX('Bieu phi VCX'!$AJ$8:$AL$33,MATCH(E103,'Bieu phi VCX'!$A$8:$A$33,0),MATCH(VLOOKUP(F103,Parameters!$I$2:$J$4,2),'Bieu phi VCX'!$AJ$7:$AL$7,0)), 0)</f>
        <v>0.04</v>
      </c>
      <c r="AJ103" s="0" t="n">
        <f aca="false">IF(V103="Y",Parameters!$AA$2,1)</f>
        <v>1.5</v>
      </c>
      <c r="AK103" s="22" t="n">
        <f aca="false">IF(W103="Y", INDEX('Bieu phi VCX'!$AE$8:$AE$33,MATCH(E103,'Bieu phi VCX'!$A$8:$A$33,0),0),0)</f>
        <v>0.0015</v>
      </c>
      <c r="AL103" s="22" t="n">
        <f aca="false">IF(X103="Y",IF(AB103&lt;120,IF(OR(E103='Bieu phi VCX'!$A$24,E103='Bieu phi VCX'!$A$25,E103='Bieu phi VCX'!$A$27),0.2%,IF(OR(AND(OR(H103="SEDAN",H103="HATCHBACK"),J103&gt;Parameters!$AB$2),AND(OR(H103="SEDAN",H103="HATCHBACK"),I103="GERMANY")),INDEX('Bieu phi VCX'!$AF$8:$AF$33,MATCH(E103,'Bieu phi VCX'!$A$8:$A$33,0),0),INDEX('Bieu phi VCX'!$AG$8:$AG$33,MATCH(E103,'Bieu phi VCX'!$A$8:$A$33,0),0))),INDEX('Bieu phi VCX'!$AH$8:$AH$33,MATCH(E103,'Bieu phi VCX'!$A$8:$A$33,0),0)),0)</f>
        <v>0.0015</v>
      </c>
      <c r="AM103" s="22" t="n">
        <f aca="false">IF(Y103="Y",IF(P103-O103&gt;Parameters!$AC$2,1.5%*15/365,1.5%*(P103-O103)/365),0)</f>
        <v>0.000616438356164384</v>
      </c>
      <c r="AN103" s="24" t="n">
        <f aca="false">IF(Z103="Y",Parameters!$AD$2,0)</f>
        <v>0.003</v>
      </c>
      <c r="AO103" s="25" t="n">
        <f aca="false">IF(P103&lt;=AA103,VLOOKUP(DATEDIF(O103,P103,"m"),Parameters!$L$2:$M$6,2,1),(DATEDIF(O103,P103,"m")+1)/12)</f>
        <v>1</v>
      </c>
      <c r="AP103" s="26" t="n">
        <f aca="false">(AJ103*(SUM(AD103,AE103,AF103,AH103,AI103,AK103,AL103,AN103)*K103+AG103)+AM103*K103)*AO103</f>
        <v>39546575.3424658</v>
      </c>
      <c r="AQ103" s="27" t="s">
        <v>619</v>
      </c>
    </row>
    <row r="104" customFormat="false" ht="13.8" hidden="false" customHeight="false" outlineLevel="0" collapsed="false">
      <c r="A104" s="17"/>
      <c r="B104" s="17" t="s">
        <v>621</v>
      </c>
      <c r="C104" s="0" t="s">
        <v>508</v>
      </c>
      <c r="D104" s="17" t="s">
        <v>537</v>
      </c>
      <c r="E104" s="18" t="s">
        <v>538</v>
      </c>
      <c r="F104" s="19" t="n">
        <v>8</v>
      </c>
      <c r="G104" s="18" t="s">
        <v>614</v>
      </c>
      <c r="H104" s="18" t="s">
        <v>627</v>
      </c>
      <c r="I104" s="18" t="s">
        <v>628</v>
      </c>
      <c r="J104" s="19" t="n">
        <v>450000000</v>
      </c>
      <c r="K104" s="19" t="n">
        <v>400000000</v>
      </c>
      <c r="L104" s="0" t="n">
        <v>2015</v>
      </c>
      <c r="M104" s="20" t="n">
        <f aca="true">DATE(YEAR(NOW()), MONTH(NOW())-72, DAY(NOW()))</f>
        <v>42077</v>
      </c>
      <c r="N104" s="20" t="n">
        <f aca="true">DATE(YEAR(NOW()), MONTH(NOW()), DAY(NOW()))</f>
        <v>44269</v>
      </c>
      <c r="O104" s="20" t="n">
        <v>43831</v>
      </c>
      <c r="P104" s="20" t="n">
        <v>44196</v>
      </c>
      <c r="Q104" s="21" t="s">
        <v>617</v>
      </c>
      <c r="R104" s="21" t="s">
        <v>617</v>
      </c>
      <c r="S104" s="19" t="s">
        <v>618</v>
      </c>
      <c r="T104" s="21" t="s">
        <v>617</v>
      </c>
      <c r="U104" s="21" t="s">
        <v>617</v>
      </c>
      <c r="V104" s="21" t="s">
        <v>617</v>
      </c>
      <c r="W104" s="21" t="s">
        <v>617</v>
      </c>
      <c r="X104" s="21" t="s">
        <v>617</v>
      </c>
      <c r="Y104" s="21" t="s">
        <v>617</v>
      </c>
      <c r="Z104" s="21" t="s">
        <v>617</v>
      </c>
      <c r="AA104" s="20" t="n">
        <f aca="false">DATE(YEAR(O104)+1,MONTH(O104),DAY(O104))</f>
        <v>44197</v>
      </c>
      <c r="AB104" s="0" t="n">
        <f aca="false">IF(G104="Trong nước", DATEDIF(DATE(YEAR(M104),MONTH(M104),1),DATE(YEAR(N104),MONTH(N104),1),"m"), DATEDIF(DATE(L104,1,1),DATE(YEAR(N104),MONTH(N104),1),"m"))</f>
        <v>74</v>
      </c>
      <c r="AC104" s="0" t="str">
        <f aca="false">VLOOKUP(AB104,Parameters!$A$2:$B$6,2,1)</f>
        <v>72-120</v>
      </c>
      <c r="AD104" s="22" t="n">
        <f aca="false">IF(J104&lt;=Parameters!$Y$2,INDEX('Bieu phi VCX'!$D$8:$N$33,MATCH(E104,'Bieu phi VCX'!$A$8:$A$33,0),MATCH(AC104,'Bieu phi VCX'!$D$7:$I$7,)),INDEX('Bieu phi VCX'!$J$8:$O$33,MATCH(E104,'Bieu phi VCX'!$A$8:$A$33,0),MATCH(AC104,'Bieu phi VCX'!$J$7:$O$7,)))</f>
        <v>0.0175</v>
      </c>
      <c r="AE104" s="22" t="n">
        <f aca="false">IF(Q104="Y",Parameters!$Z$2,0)</f>
        <v>0.0005</v>
      </c>
      <c r="AF104" s="22" t="n">
        <f aca="false">IF(R104="Y", INDEX('Bieu phi VCX'!$R$8:$W$33,MATCH(E104,'Bieu phi VCX'!$A$8:$A$33,0),MATCH(AC104,'Bieu phi VCX'!$R$7:$V$7,0)), 0)</f>
        <v>0.002</v>
      </c>
      <c r="AG104" s="19" t="n">
        <f aca="false">VLOOKUP(S104,Parameters!$F$2:$G$5,2,0)</f>
        <v>0</v>
      </c>
      <c r="AH104" s="22" t="n">
        <f aca="false">IF(T104="Y", INDEX('Bieu phi VCX'!$X$8:$AB$33,MATCH(E104,'Bieu phi VCX'!$A$8:$A$33,0),MATCH(AC104,'Bieu phi VCX'!$X$7:$AB$7,0)),0)</f>
        <v>0.003</v>
      </c>
      <c r="AI104" s="23" t="n">
        <f aca="false">IF(U104="Y",INDEX('Bieu phi VCX'!$AJ$8:$AL$33,MATCH(E104,'Bieu phi VCX'!$A$8:$A$33,0),MATCH(VLOOKUP(F104,Parameters!$I$2:$J$4,2),'Bieu phi VCX'!$AJ$7:$AL$7,0)), 0)</f>
        <v>0.04</v>
      </c>
      <c r="AJ104" s="0" t="n">
        <f aca="false">IF(V104="Y",Parameters!$AA$2,1)</f>
        <v>1.5</v>
      </c>
      <c r="AK104" s="22" t="n">
        <f aca="false">IF(W104="Y", INDEX('Bieu phi VCX'!$AE$8:$AE$33,MATCH(E104,'Bieu phi VCX'!$A$8:$A$33,0),0),0)</f>
        <v>0.0015</v>
      </c>
      <c r="AL104" s="22" t="n">
        <f aca="false">IF(X104="Y",IF(AB104&lt;120,IF(OR(E104='Bieu phi VCX'!$A$24,E104='Bieu phi VCX'!$A$25,E104='Bieu phi VCX'!$A$27),0.2%,IF(OR(AND(OR(H104="SEDAN",H104="HATCHBACK"),J104&gt;Parameters!$AB$2),AND(OR(H104="SEDAN",H104="HATCHBACK"),I104="GERMANY")),INDEX('Bieu phi VCX'!$AF$8:$AF$33,MATCH(E104,'Bieu phi VCX'!$A$8:$A$33,0),0),INDEX('Bieu phi VCX'!$AG$8:$AG$33,MATCH(E104,'Bieu phi VCX'!$A$8:$A$33,0),0))),INDEX('Bieu phi VCX'!$AH$8:$AH$33,MATCH(E104,'Bieu phi VCX'!$A$8:$A$33,0),0)),0)</f>
        <v>0.0015</v>
      </c>
      <c r="AM104" s="22" t="n">
        <f aca="false">IF(Y104="Y",IF(P104-O104&gt;Parameters!$AC$2,1.5%*15/365,1.5%*(P104-O104)/365),0)</f>
        <v>0.000616438356164384</v>
      </c>
      <c r="AN104" s="24" t="n">
        <f aca="false">IF(Z104="Y",Parameters!$AD$2,0)</f>
        <v>0.003</v>
      </c>
      <c r="AO104" s="25" t="n">
        <f aca="false">IF(P104&lt;=AA104,VLOOKUP(DATEDIF(O104,P104,"m"),Parameters!$L$2:$M$6,2,1),(DATEDIF(O104,P104,"m")+1)/12)</f>
        <v>1</v>
      </c>
      <c r="AP104" s="26" t="n">
        <f aca="false">(AJ104*(SUM(AD104,AE104,AF104,AH104,AI104,AK104,AL104,AN104)*K104+AG104)+AM104*K104)*AO104</f>
        <v>41646575.3424658</v>
      </c>
      <c r="AQ104" s="27" t="s">
        <v>619</v>
      </c>
    </row>
    <row r="105" customFormat="false" ht="13.8" hidden="false" customHeight="false" outlineLevel="0" collapsed="false">
      <c r="A105" s="17"/>
      <c r="B105" s="17" t="s">
        <v>622</v>
      </c>
      <c r="C105" s="0" t="s">
        <v>508</v>
      </c>
      <c r="D105" s="17" t="s">
        <v>537</v>
      </c>
      <c r="E105" s="18" t="s">
        <v>538</v>
      </c>
      <c r="F105" s="19" t="n">
        <v>8</v>
      </c>
      <c r="G105" s="18" t="s">
        <v>614</v>
      </c>
      <c r="H105" s="18" t="s">
        <v>627</v>
      </c>
      <c r="I105" s="18" t="s">
        <v>628</v>
      </c>
      <c r="J105" s="19" t="n">
        <v>600000000</v>
      </c>
      <c r="K105" s="19" t="n">
        <v>400000000</v>
      </c>
      <c r="L105" s="0" t="n">
        <v>2011</v>
      </c>
      <c r="M105" s="20" t="n">
        <f aca="true">DATE(YEAR(NOW()), MONTH(NOW())-120, DAY(NOW()))</f>
        <v>40616</v>
      </c>
      <c r="N105" s="20" t="n">
        <f aca="true">DATE(YEAR(NOW()), MONTH(NOW()), DAY(NOW()))</f>
        <v>44269</v>
      </c>
      <c r="O105" s="20" t="n">
        <v>43831</v>
      </c>
      <c r="P105" s="20" t="n">
        <v>44196</v>
      </c>
      <c r="Q105" s="21" t="s">
        <v>617</v>
      </c>
      <c r="R105" s="21" t="s">
        <v>617</v>
      </c>
      <c r="S105" s="19" t="s">
        <v>618</v>
      </c>
      <c r="T105" s="21" t="s">
        <v>617</v>
      </c>
      <c r="U105" s="21" t="s">
        <v>617</v>
      </c>
      <c r="V105" s="21" t="s">
        <v>617</v>
      </c>
      <c r="W105" s="21" t="s">
        <v>617</v>
      </c>
      <c r="X105" s="21" t="s">
        <v>617</v>
      </c>
      <c r="Y105" s="21" t="s">
        <v>617</v>
      </c>
      <c r="Z105" s="21" t="s">
        <v>617</v>
      </c>
      <c r="AA105" s="20" t="n">
        <f aca="false">DATE(YEAR(O105)+1,MONTH(O105),DAY(O105))</f>
        <v>44197</v>
      </c>
      <c r="AB105" s="0" t="n">
        <f aca="false">IF(G105="Trong nước", DATEDIF(DATE(YEAR(M105),MONTH(M105),1),DATE(YEAR(N105),MONTH(N105),1),"m"), DATEDIF(DATE(L105,1,1),DATE(YEAR(N105),MONTH(N105),1),"m"))</f>
        <v>122</v>
      </c>
      <c r="AC105" s="0" t="str">
        <f aca="false">VLOOKUP(AB105,Parameters!$A$2:$B$6,2,1)</f>
        <v>&gt;=120</v>
      </c>
      <c r="AD105" s="22" t="n">
        <f aca="false">IF(J105&lt;=Parameters!$Y$2,INDEX('Bieu phi VCX'!$D$8:$N$33,MATCH(E105,'Bieu phi VCX'!$A$8:$A$33,0),MATCH(AC105,'Bieu phi VCX'!$D$7:$I$7,)),INDEX('Bieu phi VCX'!$J$8:$O$33,MATCH(E105,'Bieu phi VCX'!$A$8:$A$33,0),MATCH(AC105,'Bieu phi VCX'!$J$7:$O$7,)))</f>
        <v>0.019</v>
      </c>
      <c r="AE105" s="22" t="n">
        <f aca="false">IF(Q105="Y",Parameters!$Z$2,0)</f>
        <v>0.0005</v>
      </c>
      <c r="AF105" s="22" t="n">
        <f aca="false">IF(R105="Y", INDEX('Bieu phi VCX'!$R$8:$W$33,MATCH(E105,'Bieu phi VCX'!$A$8:$A$33,0),MATCH(AC105,'Bieu phi VCX'!$R$7:$V$7,0)), 0)</f>
        <v>0.003</v>
      </c>
      <c r="AG105" s="19" t="n">
        <f aca="false">VLOOKUP(S105,Parameters!$F$2:$G$5,2,0)</f>
        <v>0</v>
      </c>
      <c r="AH105" s="22" t="n">
        <f aca="false">IF(T105="Y", INDEX('Bieu phi VCX'!$X$8:$AB$33,MATCH(E105,'Bieu phi VCX'!$A$8:$A$33,0),MATCH(AC105,'Bieu phi VCX'!$X$7:$AB$7,0)),0)</f>
        <v>0.004</v>
      </c>
      <c r="AI105" s="23" t="n">
        <f aca="false">IF(U105="Y",INDEX('Bieu phi VCX'!$AJ$8:$AL$33,MATCH(E105,'Bieu phi VCX'!$A$8:$A$33,0),MATCH(VLOOKUP(F105,Parameters!$I$2:$J$4,2),'Bieu phi VCX'!$AJ$7:$AL$7,0)), 0)</f>
        <v>0.04</v>
      </c>
      <c r="AJ105" s="0" t="n">
        <f aca="false">IF(V105="Y",Parameters!$AA$2,1)</f>
        <v>1.5</v>
      </c>
      <c r="AK105" s="22" t="n">
        <f aca="false">IF(W105="Y", INDEX('Bieu phi VCX'!$AE$8:$AE$33,MATCH(E105,'Bieu phi VCX'!$A$8:$A$33,0),0),0)</f>
        <v>0.0015</v>
      </c>
      <c r="AL105" s="22" t="n">
        <f aca="false">IF(X105="Y",IF(AB105&lt;120,IF(OR(E105='Bieu phi VCX'!$A$24,E105='Bieu phi VCX'!$A$25,E105='Bieu phi VCX'!$A$27),0.2%,IF(OR(AND(OR(H105="SEDAN",H105="HATCHBACK"),J105&gt;Parameters!$AB$2),AND(OR(H105="SEDAN",H105="HATCHBACK"),I105="GERMANY")),INDEX('Bieu phi VCX'!$AF$8:$AF$33,MATCH(E105,'Bieu phi VCX'!$A$8:$A$33,0),0),INDEX('Bieu phi VCX'!$AG$8:$AG$33,MATCH(E105,'Bieu phi VCX'!$A$8:$A$33,0),0))),INDEX('Bieu phi VCX'!$AH$8:$AH$33,MATCH(E105,'Bieu phi VCX'!$A$8:$A$33,0),0)),0)</f>
        <v>0.0015</v>
      </c>
      <c r="AM105" s="22" t="n">
        <f aca="false">IF(Y105="Y",IF(P105-O105&gt;Parameters!$AC$2,1.5%*15/365,1.5%*(P105-O105)/365),0)</f>
        <v>0.000616438356164384</v>
      </c>
      <c r="AN105" s="24" t="n">
        <f aca="false">IF(Z105="Y",Parameters!$AD$2,0)</f>
        <v>0.003</v>
      </c>
      <c r="AO105" s="25" t="n">
        <f aca="false">IF(P105&lt;=AA105,VLOOKUP(DATEDIF(O105,P105,"m"),Parameters!$L$2:$M$6,2,1),(DATEDIF(O105,P105,"m")+1)/12)</f>
        <v>1</v>
      </c>
      <c r="AP105" s="26" t="n">
        <f aca="false">(AJ105*(SUM(AD105,AE105,AF105,AH105,AI105,AK105,AL105,AN105)*K105+AG105)+AM105*K105)*AO105</f>
        <v>43746575.3424658</v>
      </c>
      <c r="AQ105" s="27" t="s">
        <v>619</v>
      </c>
    </row>
    <row r="106" customFormat="false" ht="13.8" hidden="false" customHeight="false" outlineLevel="0" collapsed="false">
      <c r="A106" s="17"/>
      <c r="B106" s="17" t="s">
        <v>623</v>
      </c>
      <c r="C106" s="0" t="s">
        <v>508</v>
      </c>
      <c r="D106" s="17" t="s">
        <v>537</v>
      </c>
      <c r="E106" s="18" t="s">
        <v>538</v>
      </c>
      <c r="F106" s="19" t="n">
        <v>8</v>
      </c>
      <c r="G106" s="18" t="s">
        <v>614</v>
      </c>
      <c r="H106" s="18" t="s">
        <v>627</v>
      </c>
      <c r="I106" s="18" t="s">
        <v>628</v>
      </c>
      <c r="J106" s="19" t="n">
        <v>2600000000</v>
      </c>
      <c r="K106" s="19" t="n">
        <v>400000000</v>
      </c>
      <c r="L106" s="0" t="n">
        <v>2006</v>
      </c>
      <c r="M106" s="20" t="n">
        <f aca="true">DATE(YEAR(NOW()), MONTH(NOW())-180, DAY(NOW()))</f>
        <v>38790</v>
      </c>
      <c r="N106" s="20" t="n">
        <f aca="true">DATE(YEAR(NOW()), MONTH(NOW()), DAY(NOW()))</f>
        <v>44269</v>
      </c>
      <c r="O106" s="20" t="n">
        <v>43831</v>
      </c>
      <c r="P106" s="20" t="n">
        <v>44196</v>
      </c>
      <c r="Q106" s="21" t="s">
        <v>617</v>
      </c>
      <c r="R106" s="21" t="s">
        <v>617</v>
      </c>
      <c r="S106" s="19" t="n">
        <v>9000000</v>
      </c>
      <c r="T106" s="21" t="s">
        <v>617</v>
      </c>
      <c r="U106" s="21" t="s">
        <v>617</v>
      </c>
      <c r="V106" s="21" t="s">
        <v>617</v>
      </c>
      <c r="W106" s="21" t="s">
        <v>617</v>
      </c>
      <c r="X106" s="21" t="s">
        <v>617</v>
      </c>
      <c r="Y106" s="21" t="s">
        <v>617</v>
      </c>
      <c r="Z106" s="21" t="s">
        <v>617</v>
      </c>
      <c r="AA106" s="20" t="n">
        <f aca="false">DATE(YEAR(O106)+1,MONTH(O106),DAY(O106))</f>
        <v>44197</v>
      </c>
      <c r="AB106" s="0" t="n">
        <f aca="false">IF(G106="Trong nước", DATEDIF(DATE(YEAR(M106),MONTH(M106),1),DATE(YEAR(N106),MONTH(N106),1),"m"), DATEDIF(DATE(L106,1,1),DATE(YEAR(N106),MONTH(N106),1),"m"))</f>
        <v>182</v>
      </c>
      <c r="AC106" s="0" t="str">
        <f aca="false">VLOOKUP(AB106,Parameters!$A$2:$B$7,2,1)</f>
        <v>&gt;=180</v>
      </c>
      <c r="AD106" s="22" t="n">
        <f aca="false">IF(J106&lt;=Parameters!$Y$2,INDEX('Bieu phi VCX'!$D$8:$N$33,MATCH(E106,'Bieu phi VCX'!$A$8:$A$33,0),MATCH(AC106,'Bieu phi VCX'!$D$7:$I$7,)),INDEX('Bieu phi VCX'!$J$8:$O$33,MATCH(E106,'Bieu phi VCX'!$A$8:$A$33,0),MATCH(AC106,'Bieu phi VCX'!$J$7:$O$7,)))</f>
        <v>0.019</v>
      </c>
      <c r="AE106" s="22" t="n">
        <f aca="false">IF(Q106="Y",Parameters!$Z$2,0)</f>
        <v>0.0005</v>
      </c>
      <c r="AF106" s="22" t="n">
        <f aca="false">IF(R106="Y", INDEX('Bieu phi VCX'!$R$8:$W$33,MATCH(E106,'Bieu phi VCX'!$A$8:$A$33,0),MATCH(AC106,'Bieu phi VCX'!$R$7:$W$7,0)), 0)</f>
        <v>0.004</v>
      </c>
      <c r="AG106" s="19" t="n">
        <f aca="false">VLOOKUP(S106,Parameters!$F$2:$G$5,2,0)</f>
        <v>1400000</v>
      </c>
      <c r="AH106" s="22" t="n">
        <f aca="false">IF(T106="Y", INDEX('Bieu phi VCX'!$X$8:$AC$33,MATCH(E106,'Bieu phi VCX'!$A$8:$A$33,0),MATCH(AC106,'Bieu phi VCX'!$X$7:$AC$7,0)),0)</f>
        <v>0.004</v>
      </c>
      <c r="AI106" s="23" t="n">
        <f aca="false">IF(U106="Y",INDEX('Bieu phi VCX'!$AJ$8:$AL$33,MATCH(E106,'Bieu phi VCX'!$A$8:$A$33,0),MATCH(VLOOKUP(F106,Parameters!$I$2:$J$4,2),'Bieu phi VCX'!$AJ$7:$AL$7,0)), 0)</f>
        <v>0.04</v>
      </c>
      <c r="AJ106" s="0" t="n">
        <f aca="false">IF(V106="Y",Parameters!$AA$2,1)</f>
        <v>1.5</v>
      </c>
      <c r="AK106" s="22" t="n">
        <f aca="false">IF(W106="Y", INDEX('Bieu phi VCX'!$AE$8:$AE$33,MATCH(E106,'Bieu phi VCX'!$A$8:$A$33,0),0),0)</f>
        <v>0.0015</v>
      </c>
      <c r="AL106" s="22" t="n">
        <f aca="false">IF(X106="Y",IF(AB106&lt;120,IF(OR(E106='Bieu phi VCX'!$A$24,E106='Bieu phi VCX'!$A$25,E106='Bieu phi VCX'!$A$27),0.2%,IF(OR(AND(OR(H106="SEDAN",H106="HATCHBACK"),J106&gt;Parameters!$AB$2),AND(OR(H106="SEDAN",H106="HATCHBACK"),I106="GERMANY")),INDEX('Bieu phi VCX'!$AF$8:$AF$33,MATCH(E106,'Bieu phi VCX'!$A$8:$A$33,0),0),INDEX('Bieu phi VCX'!$AG$8:$AG$33,MATCH(E106,'Bieu phi VCX'!$A$8:$A$33,0),0))),INDEX('Bieu phi VCX'!$AH$8:$AH$33,MATCH(E106,'Bieu phi VCX'!$A$8:$A$33,0),0)),0)</f>
        <v>0.0015</v>
      </c>
      <c r="AM106" s="22" t="n">
        <f aca="false">IF(Y106="Y",IF(P106-O106&gt;Parameters!$AC$2,1.5%*15/365,1.5%*(P106-O106)/365),0)</f>
        <v>0.000616438356164384</v>
      </c>
      <c r="AN106" s="24" t="n">
        <f aca="false">IF(Z106="Y",Parameters!$AD$2,0)</f>
        <v>0.003</v>
      </c>
      <c r="AO106" s="25" t="n">
        <f aca="false">IF(P106&lt;=AA106,VLOOKUP(DATEDIF(O106,P106,"m"),Parameters!$L$2:$M$6,2,1),(DATEDIF(O106,P106,"m")+1)/12)</f>
        <v>1</v>
      </c>
      <c r="AP106" s="26" t="n">
        <f aca="false">(AJ106*(SUM(AD106,AE106,AF106,AH106,AI106,AK106,AL106,AN106)*K106+AG106)+AM106*K106)*AO106</f>
        <v>46446575.3424658</v>
      </c>
      <c r="AQ106" s="27" t="s">
        <v>619</v>
      </c>
    </row>
    <row r="107" customFormat="false" ht="13.8" hidden="false" customHeight="false" outlineLevel="0" collapsed="false">
      <c r="A107" s="17" t="s">
        <v>612</v>
      </c>
      <c r="B107" s="17" t="s">
        <v>613</v>
      </c>
      <c r="C107" s="0" t="s">
        <v>508</v>
      </c>
      <c r="D107" s="17" t="s">
        <v>549</v>
      </c>
      <c r="E107" s="18" t="s">
        <v>551</v>
      </c>
      <c r="F107" s="19" t="n">
        <v>0</v>
      </c>
      <c r="G107" s="18" t="s">
        <v>614</v>
      </c>
      <c r="H107" s="18" t="s">
        <v>629</v>
      </c>
      <c r="I107" s="18" t="s">
        <v>616</v>
      </c>
      <c r="J107" s="19" t="n">
        <v>390000000</v>
      </c>
      <c r="K107" s="19" t="n">
        <v>100000000</v>
      </c>
      <c r="L107" s="0" t="n">
        <v>2020</v>
      </c>
      <c r="M107" s="20" t="n">
        <f aca="true">DATE(YEAR(NOW()), MONTH(NOW())-12, DAY(NOW()))</f>
        <v>43904</v>
      </c>
      <c r="N107" s="20" t="n">
        <f aca="true">DATE(YEAR(NOW()), MONTH(NOW()), DAY(NOW()))</f>
        <v>44269</v>
      </c>
      <c r="O107" s="20" t="n">
        <v>43831</v>
      </c>
      <c r="P107" s="20" t="n">
        <v>44196</v>
      </c>
      <c r="Q107" s="21" t="s">
        <v>617</v>
      </c>
      <c r="R107" s="21" t="s">
        <v>617</v>
      </c>
      <c r="S107" s="19" t="s">
        <v>618</v>
      </c>
      <c r="T107" s="21" t="s">
        <v>617</v>
      </c>
      <c r="U107" s="21" t="s">
        <v>617</v>
      </c>
      <c r="V107" s="21" t="s">
        <v>617</v>
      </c>
      <c r="W107" s="21" t="s">
        <v>617</v>
      </c>
      <c r="X107" s="21" t="s">
        <v>617</v>
      </c>
      <c r="Y107" s="21" t="s">
        <v>617</v>
      </c>
      <c r="Z107" s="21" t="s">
        <v>617</v>
      </c>
      <c r="AA107" s="20" t="n">
        <f aca="false">DATE(YEAR(O107)+1,MONTH(O107),DAY(O107))</f>
        <v>44197</v>
      </c>
      <c r="AB107" s="0" t="n">
        <f aca="false">IF(G107="Trong nước", DATEDIF(DATE(YEAR(M107),MONTH(M107),1),DATE(YEAR(N107),MONTH(N107),1),"m"), DATEDIF(DATE(L107,1,1),DATE(YEAR(N107),MONTH(N107),1),"m"))</f>
        <v>14</v>
      </c>
      <c r="AC107" s="0" t="str">
        <f aca="false">VLOOKUP(AB107,Parameters!$A$2:$B$6,2,1)</f>
        <v>&lt;36</v>
      </c>
      <c r="AD107" s="22" t="n">
        <f aca="false">IF(J107&lt;=Parameters!$Y$2,INDEX('Bieu phi VCX'!$D$8:$N$33,MATCH(E107,'Bieu phi VCX'!$A$8:$A$33,0),MATCH(AC107,'Bieu phi VCX'!$D$7:$I$7,)),INDEX('Bieu phi VCX'!$J$8:$O$33,MATCH(E107,'Bieu phi VCX'!$A$8:$A$33,0),MATCH(AC107,'Bieu phi VCX'!$J$7:$O$7,)))</f>
        <v>0.017</v>
      </c>
      <c r="AE107" s="22" t="n">
        <f aca="false">IF(Q107="Y",Parameters!$Z$2,0)</f>
        <v>0.0005</v>
      </c>
      <c r="AF107" s="22" t="n">
        <f aca="false">IF(R107="Y", INDEX('Bieu phi VCX'!$R$8:$W$33,MATCH(E107,'Bieu phi VCX'!$A$8:$A$33,0),MATCH(AC107,'Bieu phi VCX'!$R$7:$V$7,0)), 0)</f>
        <v>0</v>
      </c>
      <c r="AG107" s="19" t="n">
        <f aca="false">VLOOKUP(S107,Parameters!$F$2:$G$5,2,0)</f>
        <v>0</v>
      </c>
      <c r="AH107" s="22" t="n">
        <f aca="false">IF(T107="Y", INDEX('Bieu phi VCX'!$X$8:$AB$33,MATCH(E107,'Bieu phi VCX'!$A$8:$A$33,0),MATCH(AC107,'Bieu phi VCX'!$X$7:$AB$7,0)),0)</f>
        <v>0.001</v>
      </c>
      <c r="AI107" s="23" t="n">
        <f aca="false">IF(U107="Y",INDEX('Bieu phi VCX'!$AJ$8:$AL$33,MATCH(E107,'Bieu phi VCX'!$A$8:$A$33,0),MATCH(VLOOKUP(F107,Parameters!$I$2:$J$4,2),'Bieu phi VCX'!$AJ$7:$AL$7,0)), 0)</f>
        <v>0.05</v>
      </c>
      <c r="AJ107" s="0" t="n">
        <f aca="false">IF(V107="Y",Parameters!$AA$2,1)</f>
        <v>1.5</v>
      </c>
      <c r="AK107" s="22" t="n">
        <f aca="false">IF(W107="Y", INDEX('Bieu phi VCX'!$AE$8:$AE$33,MATCH(E107,'Bieu phi VCX'!$A$8:$A$33,0),0),0)</f>
        <v>0.0015</v>
      </c>
      <c r="AL107" s="22" t="n">
        <f aca="false">IF(X107="Y",IF(AB107&lt;120,IF(OR(E107='Bieu phi VCX'!$A$24,E107='Bieu phi VCX'!$A$25,E107='Bieu phi VCX'!$A$27),0.2%,IF(OR(AND(OR(H107="SEDAN",H107="HATCHBACK"),J107&gt;Parameters!$AB$2),AND(OR(H107="SEDAN",H107="HATCHBACK"),I107="GERMANY")),INDEX('Bieu phi VCX'!$AF$8:$AF$33,MATCH(E107,'Bieu phi VCX'!$A$8:$A$33,0),0),INDEX('Bieu phi VCX'!$AG$8:$AG$33,MATCH(E107,'Bieu phi VCX'!$A$8:$A$33,0),0))),INDEX('Bieu phi VCX'!$AH$8:$AH$33,MATCH(E107,'Bieu phi VCX'!$A$8:$A$33,0),0)),0)</f>
        <v>0.0005</v>
      </c>
      <c r="AM107" s="22" t="n">
        <f aca="false">IF(Y107="Y",IF(P107-O107&gt;Parameters!$AC$2,1.5%*15/365,1.5%*(P107-O107)/365),0)</f>
        <v>0.000616438356164384</v>
      </c>
      <c r="AN107" s="24" t="n">
        <f aca="false">IF(Z107="Y",Parameters!$AD$2,0)</f>
        <v>0.003</v>
      </c>
      <c r="AO107" s="25" t="n">
        <f aca="false">IF(P107&lt;=AA107,VLOOKUP(DATEDIF(O107,P107,"m"),Parameters!$L$2:$M$6,2,1),(DATEDIF(O107,P107,"m")+1)/12)</f>
        <v>1</v>
      </c>
      <c r="AP107" s="26" t="n">
        <f aca="false">(AJ107*(SUM(AD107,AE107,AF107,AH107,AI107,AK107,AL107,AN107)*K107+AG107)+AM107*K107)*AO107</f>
        <v>11086643.8356164</v>
      </c>
      <c r="AQ107" s="27" t="s">
        <v>619</v>
      </c>
    </row>
    <row r="108" customFormat="false" ht="13.8" hidden="false" customHeight="false" outlineLevel="0" collapsed="false">
      <c r="A108" s="17"/>
      <c r="B108" s="17" t="s">
        <v>620</v>
      </c>
      <c r="C108" s="0" t="s">
        <v>508</v>
      </c>
      <c r="D108" s="17" t="s">
        <v>549</v>
      </c>
      <c r="E108" s="18" t="s">
        <v>551</v>
      </c>
      <c r="F108" s="19" t="n">
        <v>0</v>
      </c>
      <c r="G108" s="18" t="s">
        <v>614</v>
      </c>
      <c r="H108" s="18" t="s">
        <v>629</v>
      </c>
      <c r="I108" s="18" t="s">
        <v>616</v>
      </c>
      <c r="J108" s="19" t="n">
        <v>390000000</v>
      </c>
      <c r="K108" s="19" t="n">
        <v>100000000</v>
      </c>
      <c r="L108" s="0" t="n">
        <v>2018</v>
      </c>
      <c r="M108" s="20" t="n">
        <f aca="true">DATE(YEAR(NOW()), MONTH(NOW())-36, DAY(NOW()))</f>
        <v>43173</v>
      </c>
      <c r="N108" s="20" t="n">
        <f aca="true">DATE(YEAR(NOW()), MONTH(NOW()), DAY(NOW()))</f>
        <v>44269</v>
      </c>
      <c r="O108" s="20" t="n">
        <v>43831</v>
      </c>
      <c r="P108" s="20" t="n">
        <v>44196</v>
      </c>
      <c r="Q108" s="21" t="s">
        <v>617</v>
      </c>
      <c r="R108" s="21" t="s">
        <v>617</v>
      </c>
      <c r="S108" s="19" t="s">
        <v>618</v>
      </c>
      <c r="T108" s="21" t="s">
        <v>617</v>
      </c>
      <c r="U108" s="21" t="s">
        <v>617</v>
      </c>
      <c r="V108" s="21" t="s">
        <v>617</v>
      </c>
      <c r="W108" s="21" t="s">
        <v>617</v>
      </c>
      <c r="X108" s="21" t="s">
        <v>617</v>
      </c>
      <c r="Y108" s="21" t="s">
        <v>617</v>
      </c>
      <c r="Z108" s="21" t="s">
        <v>617</v>
      </c>
      <c r="AA108" s="20" t="n">
        <f aca="false">DATE(YEAR(O108)+1,MONTH(O108),DAY(O108))</f>
        <v>44197</v>
      </c>
      <c r="AB108" s="0" t="n">
        <f aca="false">IF(G108="Trong nước", DATEDIF(DATE(YEAR(M108),MONTH(M108),1),DATE(YEAR(N108),MONTH(N108),1),"m"), DATEDIF(DATE(L108,1,1),DATE(YEAR(N108),MONTH(N108),1),"m"))</f>
        <v>38</v>
      </c>
      <c r="AC108" s="0" t="str">
        <f aca="false">VLOOKUP(AB108,Parameters!$A$2:$B$6,2,1)</f>
        <v>36-72</v>
      </c>
      <c r="AD108" s="22" t="n">
        <f aca="false">IF(J108&lt;=Parameters!$Y$2,INDEX('Bieu phi VCX'!$D$8:$N$33,MATCH(E108,'Bieu phi VCX'!$A$8:$A$33,0),MATCH(AC108,'Bieu phi VCX'!$D$7:$I$7,)),INDEX('Bieu phi VCX'!$J$8:$O$33,MATCH(E108,'Bieu phi VCX'!$A$8:$A$33,0),MATCH(AC108,'Bieu phi VCX'!$J$7:$O$7,)))</f>
        <v>0.019</v>
      </c>
      <c r="AE108" s="22" t="n">
        <f aca="false">IF(Q108="Y",Parameters!$Z$2,0)</f>
        <v>0.0005</v>
      </c>
      <c r="AF108" s="22" t="n">
        <f aca="false">IF(R108="Y", INDEX('Bieu phi VCX'!$R$8:$W$33,MATCH(E108,'Bieu phi VCX'!$A$8:$A$33,0),MATCH(AC108,'Bieu phi VCX'!$R$7:$V$7,0)), 0)</f>
        <v>0.001</v>
      </c>
      <c r="AG108" s="19" t="n">
        <f aca="false">VLOOKUP(S108,Parameters!$F$2:$G$5,2,0)</f>
        <v>0</v>
      </c>
      <c r="AH108" s="22" t="n">
        <f aca="false">IF(T108="Y", INDEX('Bieu phi VCX'!$X$8:$AB$33,MATCH(E108,'Bieu phi VCX'!$A$8:$A$33,0),MATCH(AC108,'Bieu phi VCX'!$X$7:$AB$7,0)),0)</f>
        <v>0.0015</v>
      </c>
      <c r="AI108" s="23" t="n">
        <f aca="false">IF(U108="Y",INDEX('Bieu phi VCX'!$AJ$8:$AL$33,MATCH(E108,'Bieu phi VCX'!$A$8:$A$33,0),MATCH(VLOOKUP(F108,Parameters!$I$2:$J$4,2),'Bieu phi VCX'!$AJ$7:$AL$7,0)), 0)</f>
        <v>0.05</v>
      </c>
      <c r="AJ108" s="0" t="n">
        <f aca="false">IF(V108="Y",Parameters!$AA$2,1)</f>
        <v>1.5</v>
      </c>
      <c r="AK108" s="22" t="n">
        <f aca="false">IF(W108="Y", INDEX('Bieu phi VCX'!$AE$8:$AE$33,MATCH(E108,'Bieu phi VCX'!$A$8:$A$33,0),0),0)</f>
        <v>0.0015</v>
      </c>
      <c r="AL108" s="22" t="n">
        <f aca="false">IF(X108="Y",IF(AB108&lt;120,IF(OR(E108='Bieu phi VCX'!$A$24,E108='Bieu phi VCX'!$A$25,E108='Bieu phi VCX'!$A$27),0.2%,IF(OR(AND(OR(H108="SEDAN",H108="HATCHBACK"),J108&gt;Parameters!$AB$2),AND(OR(H108="SEDAN",H108="HATCHBACK"),I108="GERMANY")),INDEX('Bieu phi VCX'!$AF$8:$AF$33,MATCH(E108,'Bieu phi VCX'!$A$8:$A$33,0),0),INDEX('Bieu phi VCX'!$AG$8:$AG$33,MATCH(E108,'Bieu phi VCX'!$A$8:$A$33,0),0))),INDEX('Bieu phi VCX'!$AH$8:$AH$33,MATCH(E108,'Bieu phi VCX'!$A$8:$A$33,0),0)),0)</f>
        <v>0.0005</v>
      </c>
      <c r="AM108" s="22" t="n">
        <f aca="false">IF(Y108="Y",IF(P108-O108&gt;Parameters!$AC$2,1.5%*15/365,1.5%*(P108-O108)/365),0)</f>
        <v>0.000616438356164384</v>
      </c>
      <c r="AN108" s="24" t="n">
        <f aca="false">IF(Z108="Y",Parameters!$AD$2,0)</f>
        <v>0.003</v>
      </c>
      <c r="AO108" s="25" t="n">
        <f aca="false">IF(P108&lt;=AA108,VLOOKUP(DATEDIF(O108,P108,"m"),Parameters!$L$2:$M$6,2,1),(DATEDIF(O108,P108,"m")+1)/12)</f>
        <v>1</v>
      </c>
      <c r="AP108" s="26" t="n">
        <f aca="false">(AJ108*(SUM(AD108,AE108,AF108,AH108,AI108,AK108,AL108,AN108)*K108+AG108)+AM108*K108)*AO108</f>
        <v>11611643.8356164</v>
      </c>
      <c r="AQ108" s="27" t="s">
        <v>619</v>
      </c>
    </row>
    <row r="109" customFormat="false" ht="13.8" hidden="false" customHeight="false" outlineLevel="0" collapsed="false">
      <c r="A109" s="17"/>
      <c r="B109" s="17" t="s">
        <v>621</v>
      </c>
      <c r="C109" s="0" t="s">
        <v>508</v>
      </c>
      <c r="D109" s="17" t="s">
        <v>549</v>
      </c>
      <c r="E109" s="18" t="s">
        <v>551</v>
      </c>
      <c r="F109" s="19" t="n">
        <v>0</v>
      </c>
      <c r="G109" s="18" t="s">
        <v>614</v>
      </c>
      <c r="H109" s="18" t="s">
        <v>629</v>
      </c>
      <c r="I109" s="18" t="s">
        <v>616</v>
      </c>
      <c r="J109" s="19" t="n">
        <v>390000000</v>
      </c>
      <c r="K109" s="19" t="n">
        <v>100000000</v>
      </c>
      <c r="L109" s="0" t="n">
        <v>2015</v>
      </c>
      <c r="M109" s="20" t="n">
        <f aca="true">DATE(YEAR(NOW()), MONTH(NOW())-72, DAY(NOW()))</f>
        <v>42077</v>
      </c>
      <c r="N109" s="20" t="n">
        <f aca="true">DATE(YEAR(NOW()), MONTH(NOW()), DAY(NOW()))</f>
        <v>44269</v>
      </c>
      <c r="O109" s="20" t="n">
        <v>43831</v>
      </c>
      <c r="P109" s="20" t="n">
        <v>44196</v>
      </c>
      <c r="Q109" s="21" t="s">
        <v>617</v>
      </c>
      <c r="R109" s="21" t="s">
        <v>617</v>
      </c>
      <c r="S109" s="19" t="s">
        <v>618</v>
      </c>
      <c r="T109" s="21" t="s">
        <v>617</v>
      </c>
      <c r="U109" s="21" t="s">
        <v>617</v>
      </c>
      <c r="V109" s="21" t="s">
        <v>617</v>
      </c>
      <c r="W109" s="21" t="s">
        <v>617</v>
      </c>
      <c r="X109" s="21" t="s">
        <v>617</v>
      </c>
      <c r="Y109" s="21" t="s">
        <v>617</v>
      </c>
      <c r="Z109" s="21" t="s">
        <v>617</v>
      </c>
      <c r="AA109" s="20" t="n">
        <f aca="false">DATE(YEAR(O109)+1,MONTH(O109),DAY(O109))</f>
        <v>44197</v>
      </c>
      <c r="AB109" s="0" t="n">
        <f aca="false">IF(G109="Trong nước", DATEDIF(DATE(YEAR(M109),MONTH(M109),1),DATE(YEAR(N109),MONTH(N109),1),"m"), DATEDIF(DATE(L109,1,1),DATE(YEAR(N109),MONTH(N109),1),"m"))</f>
        <v>74</v>
      </c>
      <c r="AC109" s="0" t="str">
        <f aca="false">VLOOKUP(AB109,Parameters!$A$2:$B$6,2,1)</f>
        <v>72-120</v>
      </c>
      <c r="AD109" s="22" t="n">
        <f aca="false">IF(J109&lt;=Parameters!$Y$2,INDEX('Bieu phi VCX'!$D$8:$N$33,MATCH(E109,'Bieu phi VCX'!$A$8:$A$33,0),MATCH(AC109,'Bieu phi VCX'!$D$7:$I$7,)),INDEX('Bieu phi VCX'!$J$8:$O$33,MATCH(E109,'Bieu phi VCX'!$A$8:$A$33,0),MATCH(AC109,'Bieu phi VCX'!$J$7:$O$7,)))</f>
        <v>0.041</v>
      </c>
      <c r="AE109" s="22" t="n">
        <f aca="false">IF(Q109="Y",Parameters!$Z$2,0)</f>
        <v>0.0005</v>
      </c>
      <c r="AF109" s="22" t="n">
        <f aca="false">IF(R109="Y", INDEX('Bieu phi VCX'!$R$8:$W$33,MATCH(E109,'Bieu phi VCX'!$A$8:$A$33,0),MATCH(AC109,'Bieu phi VCX'!$R$7:$V$7,0)), 0)</f>
        <v>0.002</v>
      </c>
      <c r="AG109" s="19" t="n">
        <f aca="false">VLOOKUP(S109,Parameters!$F$2:$G$5,2,0)</f>
        <v>0</v>
      </c>
      <c r="AH109" s="22" t="n">
        <f aca="false">IF(T109="Y", INDEX('Bieu phi VCX'!$X$8:$AB$33,MATCH(E109,'Bieu phi VCX'!$A$8:$A$33,0),MATCH(AC109,'Bieu phi VCX'!$X$7:$AB$7,0)),0)</f>
        <v>0.0025</v>
      </c>
      <c r="AI109" s="23" t="n">
        <f aca="false">IF(U109="Y",INDEX('Bieu phi VCX'!$AJ$8:$AL$33,MATCH(E109,'Bieu phi VCX'!$A$8:$A$33,0),MATCH(VLOOKUP(F109,Parameters!$I$2:$J$4,2),'Bieu phi VCX'!$AJ$7:$AL$7,0)), 0)</f>
        <v>0.05</v>
      </c>
      <c r="AJ109" s="0" t="n">
        <f aca="false">IF(V109="Y",Parameters!$AA$2,1)</f>
        <v>1.5</v>
      </c>
      <c r="AK109" s="22" t="n">
        <f aca="false">IF(W109="Y", INDEX('Bieu phi VCX'!$AE$8:$AE$33,MATCH(E109,'Bieu phi VCX'!$A$8:$A$33,0),0),0)</f>
        <v>0.0015</v>
      </c>
      <c r="AL109" s="22" t="n">
        <f aca="false">IF(X109="Y",IF(AB109&lt;120,IF(OR(E109='Bieu phi VCX'!$A$24,E109='Bieu phi VCX'!$A$25,E109='Bieu phi VCX'!$A$27),0.2%,IF(OR(AND(OR(H109="SEDAN",H109="HATCHBACK"),J109&gt;Parameters!$AB$2),AND(OR(H109="SEDAN",H109="HATCHBACK"),I109="GERMANY")),INDEX('Bieu phi VCX'!$AF$8:$AF$33,MATCH(E109,'Bieu phi VCX'!$A$8:$A$33,0),0),INDEX('Bieu phi VCX'!$AG$8:$AG$33,MATCH(E109,'Bieu phi VCX'!$A$8:$A$33,0),0))),INDEX('Bieu phi VCX'!$AH$8:$AH$33,MATCH(E109,'Bieu phi VCX'!$A$8:$A$33,0),0)),0)</f>
        <v>0.0005</v>
      </c>
      <c r="AM109" s="22" t="n">
        <f aca="false">IF(Y109="Y",IF(P109-O109&gt;Parameters!$AC$2,1.5%*15/365,1.5%*(P109-O109)/365),0)</f>
        <v>0.000616438356164384</v>
      </c>
      <c r="AN109" s="24" t="n">
        <f aca="false">IF(Z109="Y",Parameters!$AD$2,0)</f>
        <v>0.003</v>
      </c>
      <c r="AO109" s="25" t="n">
        <f aca="false">IF(P109&lt;=AA109,VLOOKUP(DATEDIF(O109,P109,"m"),Parameters!$L$2:$M$6,2,1),(DATEDIF(O109,P109,"m")+1)/12)</f>
        <v>1</v>
      </c>
      <c r="AP109" s="26" t="n">
        <f aca="false">(AJ109*(SUM(AD109,AE109,AF109,AH109,AI109,AK109,AL109,AN109)*K109+AG109)+AM109*K109)*AO109</f>
        <v>15211643.8356164</v>
      </c>
      <c r="AQ109" s="27" t="s">
        <v>619</v>
      </c>
    </row>
    <row r="110" customFormat="false" ht="13.8" hidden="false" customHeight="false" outlineLevel="0" collapsed="false">
      <c r="A110" s="17"/>
      <c r="B110" s="17" t="s">
        <v>622</v>
      </c>
      <c r="C110" s="0" t="s">
        <v>508</v>
      </c>
      <c r="D110" s="17" t="s">
        <v>549</v>
      </c>
      <c r="E110" s="18" t="s">
        <v>551</v>
      </c>
      <c r="F110" s="19" t="n">
        <v>0</v>
      </c>
      <c r="G110" s="18" t="s">
        <v>614</v>
      </c>
      <c r="H110" s="18" t="s">
        <v>629</v>
      </c>
      <c r="I110" s="18" t="s">
        <v>616</v>
      </c>
      <c r="J110" s="19" t="n">
        <v>390000000</v>
      </c>
      <c r="K110" s="19" t="n">
        <v>100000000</v>
      </c>
      <c r="L110" s="0" t="n">
        <v>2011</v>
      </c>
      <c r="M110" s="20" t="n">
        <f aca="true">DATE(YEAR(NOW()), MONTH(NOW())-120, DAY(NOW()))</f>
        <v>40616</v>
      </c>
      <c r="N110" s="20" t="n">
        <f aca="true">DATE(YEAR(NOW()), MONTH(NOW()), DAY(NOW()))</f>
        <v>44269</v>
      </c>
      <c r="O110" s="20" t="n">
        <v>43831</v>
      </c>
      <c r="P110" s="20" t="n">
        <v>44196</v>
      </c>
      <c r="Q110" s="21" t="s">
        <v>617</v>
      </c>
      <c r="R110" s="21" t="s">
        <v>617</v>
      </c>
      <c r="S110" s="19" t="s">
        <v>618</v>
      </c>
      <c r="T110" s="21" t="s">
        <v>617</v>
      </c>
      <c r="U110" s="21" t="s">
        <v>617</v>
      </c>
      <c r="V110" s="21" t="s">
        <v>617</v>
      </c>
      <c r="W110" s="21" t="s">
        <v>617</v>
      </c>
      <c r="X110" s="21" t="s">
        <v>617</v>
      </c>
      <c r="Y110" s="21" t="s">
        <v>617</v>
      </c>
      <c r="Z110" s="21" t="s">
        <v>617</v>
      </c>
      <c r="AA110" s="20" t="n">
        <f aca="false">DATE(YEAR(O110)+1,MONTH(O110),DAY(O110))</f>
        <v>44197</v>
      </c>
      <c r="AB110" s="0" t="n">
        <f aca="false">IF(G110="Trong nước", DATEDIF(DATE(YEAR(M110),MONTH(M110),1),DATE(YEAR(N110),MONTH(N110),1),"m"), DATEDIF(DATE(L110,1,1),DATE(YEAR(N110),MONTH(N110),1),"m"))</f>
        <v>122</v>
      </c>
      <c r="AC110" s="0" t="str">
        <f aca="false">VLOOKUP(AB110,Parameters!$A$2:$B$6,2,1)</f>
        <v>&gt;=120</v>
      </c>
      <c r="AD110" s="22" t="n">
        <f aca="false">IF(J110&lt;=Parameters!$Y$2,INDEX('Bieu phi VCX'!$D$8:$N$33,MATCH(E110,'Bieu phi VCX'!$A$8:$A$33,0),MATCH(AC110,'Bieu phi VCX'!$D$7:$I$7,)),INDEX('Bieu phi VCX'!$J$8:$O$33,MATCH(E110,'Bieu phi VCX'!$A$8:$A$33,0),MATCH(AC110,'Bieu phi VCX'!$J$7:$O$7,)))</f>
        <v>0.044</v>
      </c>
      <c r="AE110" s="22" t="n">
        <f aca="false">IF(Q110="Y",Parameters!$Z$2,0)</f>
        <v>0.0005</v>
      </c>
      <c r="AF110" s="22" t="n">
        <f aca="false">IF(R110="Y", INDEX('Bieu phi VCX'!$R$8:$W$33,MATCH(E110,'Bieu phi VCX'!$A$8:$A$33,0),MATCH(AC110,'Bieu phi VCX'!$R$7:$V$7,0)), 0)</f>
        <v>0.003</v>
      </c>
      <c r="AG110" s="19" t="n">
        <f aca="false">VLOOKUP(S110,Parameters!$F$2:$G$5,2,0)</f>
        <v>0</v>
      </c>
      <c r="AH110" s="22" t="n">
        <f aca="false">IF(T110="Y", INDEX('Bieu phi VCX'!$X$8:$AB$33,MATCH(E110,'Bieu phi VCX'!$A$8:$A$33,0),MATCH(AC110,'Bieu phi VCX'!$X$7:$AB$7,0)),0)</f>
        <v>0.0035</v>
      </c>
      <c r="AI110" s="23" t="n">
        <f aca="false">IF(U110="Y",INDEX('Bieu phi VCX'!$AJ$8:$AL$33,MATCH(E110,'Bieu phi VCX'!$A$8:$A$33,0),MATCH(VLOOKUP(F110,Parameters!$I$2:$J$4,2),'Bieu phi VCX'!$AJ$7:$AL$7,0)), 0)</f>
        <v>0.05</v>
      </c>
      <c r="AJ110" s="0" t="n">
        <f aca="false">IF(V110="Y",Parameters!$AA$2,1)</f>
        <v>1.5</v>
      </c>
      <c r="AK110" s="22" t="n">
        <f aca="false">IF(W110="Y", INDEX('Bieu phi VCX'!$AE$8:$AE$33,MATCH(E110,'Bieu phi VCX'!$A$8:$A$33,0),0),0)</f>
        <v>0.0015</v>
      </c>
      <c r="AL110" s="22" t="n">
        <f aca="false">IF(X110="Y",IF(AB110&lt;120,IF(OR(E110='Bieu phi VCX'!$A$24,E110='Bieu phi VCX'!$A$25,E110='Bieu phi VCX'!$A$27),0.2%,IF(OR(AND(OR(H110="SEDAN",H110="HATCHBACK"),J110&gt;Parameters!$AB$2),AND(OR(H110="SEDAN",H110="HATCHBACK"),I110="GERMANY")),INDEX('Bieu phi VCX'!$AF$8:$AF$33,MATCH(E110,'Bieu phi VCX'!$A$8:$A$33,0),0),INDEX('Bieu phi VCX'!$AG$8:$AG$33,MATCH(E110,'Bieu phi VCX'!$A$8:$A$33,0),0))),INDEX('Bieu phi VCX'!$AH$8:$AH$33,MATCH(E110,'Bieu phi VCX'!$A$8:$A$33,0),0)),0)</f>
        <v>0.0015</v>
      </c>
      <c r="AM110" s="22" t="n">
        <f aca="false">IF(Y110="Y",IF(P110-O110&gt;Parameters!$AC$2,1.5%*15/365,1.5%*(P110-O110)/365),0)</f>
        <v>0.000616438356164384</v>
      </c>
      <c r="AN110" s="24" t="n">
        <f aca="false">IF(Z110="Y",Parameters!$AD$2,0)</f>
        <v>0.003</v>
      </c>
      <c r="AO110" s="25" t="n">
        <f aca="false">IF(P110&lt;=AA110,VLOOKUP(DATEDIF(O110,P110,"m"),Parameters!$L$2:$M$6,2,1),(DATEDIF(O110,P110,"m")+1)/12)</f>
        <v>1</v>
      </c>
      <c r="AP110" s="26" t="n">
        <f aca="false">(AJ110*(SUM(AD110,AE110,AF110,AH110,AI110,AK110,AL110,AN110)*K110+AG110)+AM110*K110)*AO110</f>
        <v>16111643.8356164</v>
      </c>
      <c r="AQ110" s="27" t="s">
        <v>619</v>
      </c>
    </row>
    <row r="111" customFormat="false" ht="13.8" hidden="false" customHeight="false" outlineLevel="0" collapsed="false">
      <c r="A111" s="17"/>
      <c r="B111" s="17" t="s">
        <v>623</v>
      </c>
      <c r="C111" s="0" t="s">
        <v>508</v>
      </c>
      <c r="D111" s="17" t="s">
        <v>549</v>
      </c>
      <c r="E111" s="18" t="s">
        <v>551</v>
      </c>
      <c r="F111" s="19" t="n">
        <v>0</v>
      </c>
      <c r="G111" s="18" t="s">
        <v>614</v>
      </c>
      <c r="H111" s="18" t="s">
        <v>629</v>
      </c>
      <c r="I111" s="18" t="s">
        <v>616</v>
      </c>
      <c r="J111" s="19" t="n">
        <v>390000000</v>
      </c>
      <c r="K111" s="19" t="n">
        <v>400000000</v>
      </c>
      <c r="L111" s="0" t="n">
        <v>2006</v>
      </c>
      <c r="M111" s="20" t="n">
        <f aca="true">DATE(YEAR(NOW()), MONTH(NOW())-180, DAY(NOW()))</f>
        <v>38790</v>
      </c>
      <c r="N111" s="20" t="n">
        <f aca="true">DATE(YEAR(NOW()), MONTH(NOW()), DAY(NOW()))</f>
        <v>44269</v>
      </c>
      <c r="O111" s="20" t="n">
        <v>43831</v>
      </c>
      <c r="P111" s="20" t="n">
        <v>44196</v>
      </c>
      <c r="Q111" s="21" t="s">
        <v>617</v>
      </c>
      <c r="R111" s="21" t="s">
        <v>617</v>
      </c>
      <c r="S111" s="19" t="n">
        <v>9000000</v>
      </c>
      <c r="T111" s="21" t="s">
        <v>617</v>
      </c>
      <c r="U111" s="21" t="s">
        <v>617</v>
      </c>
      <c r="V111" s="21" t="s">
        <v>617</v>
      </c>
      <c r="W111" s="21" t="s">
        <v>617</v>
      </c>
      <c r="X111" s="21" t="s">
        <v>617</v>
      </c>
      <c r="Y111" s="21" t="s">
        <v>617</v>
      </c>
      <c r="Z111" s="21" t="s">
        <v>617</v>
      </c>
      <c r="AA111" s="20" t="n">
        <f aca="false">DATE(YEAR(O111)+1,MONTH(O111),DAY(O111))</f>
        <v>44197</v>
      </c>
      <c r="AB111" s="0" t="n">
        <f aca="false">IF(G111="Trong nước", DATEDIF(DATE(YEAR(M111),MONTH(M111),1),DATE(YEAR(N111),MONTH(N111),1),"m"), DATEDIF(DATE(L111,1,1),DATE(YEAR(N111),MONTH(N111),1),"m"))</f>
        <v>182</v>
      </c>
      <c r="AC111" s="0" t="str">
        <f aca="false">VLOOKUP(AB111,Parameters!$A$2:$B$7,2,1)</f>
        <v>&gt;=180</v>
      </c>
      <c r="AD111" s="22" t="n">
        <f aca="false">IF(J111&lt;=Parameters!$Y$2,INDEX('Bieu phi VCX'!$D$8:$N$33,MATCH(E111,'Bieu phi VCX'!$A$8:$A$33,0),MATCH(AC111,'Bieu phi VCX'!$D$7:$I$7,)),INDEX('Bieu phi VCX'!$J$8:$O$33,MATCH(E111,'Bieu phi VCX'!$A$8:$A$33,0),MATCH(AC111,'Bieu phi VCX'!$J$7:$O$7,)))</f>
        <v>0.044</v>
      </c>
      <c r="AE111" s="22" t="n">
        <f aca="false">IF(Q111="Y",Parameters!$Z$2,0)</f>
        <v>0.0005</v>
      </c>
      <c r="AF111" s="22" t="n">
        <f aca="false">IF(R111="Y", INDEX('Bieu phi VCX'!$R$8:$W$33,MATCH(E111,'Bieu phi VCX'!$A$8:$A$33,0),MATCH(AC111,'Bieu phi VCX'!$R$7:$W$7,0)), 0)</f>
        <v>0.004</v>
      </c>
      <c r="AG111" s="19" t="n">
        <f aca="false">VLOOKUP(S111,Parameters!$F$2:$G$5,2,0)</f>
        <v>1400000</v>
      </c>
      <c r="AH111" s="22" t="n">
        <f aca="false">IF(T111="Y", INDEX('Bieu phi VCX'!$X$8:$AC$33,MATCH(E111,'Bieu phi VCX'!$A$8:$A$33,0),MATCH(AC111,'Bieu phi VCX'!$X$7:$AC$7,0)),0)</f>
        <v>0.0035</v>
      </c>
      <c r="AI111" s="23" t="n">
        <f aca="false">IF(U111="Y",INDEX('Bieu phi VCX'!$AJ$8:$AL$33,MATCH(E111,'Bieu phi VCX'!$A$8:$A$33,0),MATCH(VLOOKUP(F111,Parameters!$I$2:$J$4,2),'Bieu phi VCX'!$AJ$7:$AL$7,0)), 0)</f>
        <v>0.05</v>
      </c>
      <c r="AJ111" s="0" t="n">
        <f aca="false">IF(V111="Y",Parameters!$AA$2,1)</f>
        <v>1.5</v>
      </c>
      <c r="AK111" s="22" t="n">
        <f aca="false">IF(W111="Y", INDEX('Bieu phi VCX'!$AE$8:$AE$33,MATCH(E111,'Bieu phi VCX'!$A$8:$A$33,0),0),0)</f>
        <v>0.0015</v>
      </c>
      <c r="AL111" s="22" t="n">
        <f aca="false">IF(X111="Y",IF(AB111&lt;120,IF(OR(E111='Bieu phi VCX'!$A$24,E111='Bieu phi VCX'!$A$25,E111='Bieu phi VCX'!$A$27),0.2%,IF(OR(AND(OR(H111="SEDAN",H111="HATCHBACK"),J111&gt;Parameters!$AB$2),AND(OR(H111="SEDAN",H111="HATCHBACK"),I111="GERMANY")),INDEX('Bieu phi VCX'!$AF$8:$AF$33,MATCH(E111,'Bieu phi VCX'!$A$8:$A$33,0),0),INDEX('Bieu phi VCX'!$AG$8:$AG$33,MATCH(E111,'Bieu phi VCX'!$A$8:$A$33,0),0))),INDEX('Bieu phi VCX'!$AH$8:$AH$33,MATCH(E111,'Bieu phi VCX'!$A$8:$A$33,0),0)),0)</f>
        <v>0.0015</v>
      </c>
      <c r="AM111" s="22" t="n">
        <f aca="false">IF(Y111="Y",IF(P111-O111&gt;Parameters!$AC$2,1.5%*15/365,1.5%*(P111-O111)/365),0)</f>
        <v>0.000616438356164384</v>
      </c>
      <c r="AN111" s="24" t="n">
        <f aca="false">IF(Z111="Y",Parameters!$AD$2,0)</f>
        <v>0.003</v>
      </c>
      <c r="AO111" s="25" t="n">
        <f aca="false">IF(P111&lt;=AA111,VLOOKUP(DATEDIF(O111,P111,"m"),Parameters!$L$2:$M$6,2,1),(DATEDIF(O111,P111,"m")+1)/12)</f>
        <v>1</v>
      </c>
      <c r="AP111" s="26" t="n">
        <f aca="false">(AJ111*(SUM(AD111,AE111,AF111,AH111,AI111,AK111,AL111,AN111)*K111+AG111)+AM111*K111)*AO111</f>
        <v>67146575.3424658</v>
      </c>
      <c r="AQ111" s="27" t="s">
        <v>619</v>
      </c>
    </row>
    <row r="112" customFormat="false" ht="13.8" hidden="false" customHeight="false" outlineLevel="0" collapsed="false">
      <c r="A112" s="17" t="s">
        <v>624</v>
      </c>
      <c r="B112" s="17" t="s">
        <v>613</v>
      </c>
      <c r="C112" s="0" t="s">
        <v>508</v>
      </c>
      <c r="D112" s="17" t="s">
        <v>549</v>
      </c>
      <c r="E112" s="18" t="s">
        <v>551</v>
      </c>
      <c r="F112" s="19" t="n">
        <v>0</v>
      </c>
      <c r="G112" s="18" t="s">
        <v>614</v>
      </c>
      <c r="H112" s="18" t="s">
        <v>629</v>
      </c>
      <c r="I112" s="18" t="s">
        <v>616</v>
      </c>
      <c r="J112" s="19" t="n">
        <v>400000000</v>
      </c>
      <c r="K112" s="19" t="n">
        <v>100000000</v>
      </c>
      <c r="L112" s="0" t="n">
        <v>2020</v>
      </c>
      <c r="M112" s="20" t="n">
        <f aca="true">DATE(YEAR(NOW()), MONTH(NOW())-12, DAY(NOW()))</f>
        <v>43904</v>
      </c>
      <c r="N112" s="20" t="n">
        <f aca="true">DATE(YEAR(NOW()), MONTH(NOW()), DAY(NOW()))</f>
        <v>44269</v>
      </c>
      <c r="O112" s="20" t="n">
        <v>43831</v>
      </c>
      <c r="P112" s="20" t="n">
        <v>44196</v>
      </c>
      <c r="Q112" s="21" t="s">
        <v>617</v>
      </c>
      <c r="R112" s="21" t="s">
        <v>617</v>
      </c>
      <c r="S112" s="19" t="s">
        <v>618</v>
      </c>
      <c r="T112" s="21" t="s">
        <v>617</v>
      </c>
      <c r="U112" s="21" t="s">
        <v>617</v>
      </c>
      <c r="V112" s="21" t="s">
        <v>617</v>
      </c>
      <c r="W112" s="21" t="s">
        <v>617</v>
      </c>
      <c r="X112" s="21" t="s">
        <v>617</v>
      </c>
      <c r="Y112" s="21" t="s">
        <v>617</v>
      </c>
      <c r="Z112" s="21" t="s">
        <v>617</v>
      </c>
      <c r="AA112" s="20" t="n">
        <f aca="false">DATE(YEAR(O112)+1,MONTH(O112),DAY(O112))</f>
        <v>44197</v>
      </c>
      <c r="AB112" s="0" t="n">
        <f aca="false">IF(G112="Trong nước", DATEDIF(DATE(YEAR(M112),MONTH(M112),1),DATE(YEAR(N112),MONTH(N112),1),"m"), DATEDIF(DATE(L112,1,1),DATE(YEAR(N112),MONTH(N112),1),"m"))</f>
        <v>14</v>
      </c>
      <c r="AC112" s="0" t="str">
        <f aca="false">VLOOKUP(AB112,Parameters!$A$2:$B$6,2,1)</f>
        <v>&lt;36</v>
      </c>
      <c r="AD112" s="22" t="n">
        <f aca="false">IF(J112&lt;=Parameters!$Y$2,INDEX('Bieu phi VCX'!$D$8:$N$33,MATCH(E112,'Bieu phi VCX'!$A$8:$A$33,0),MATCH(AC112,'Bieu phi VCX'!$D$7:$I$7,)),INDEX('Bieu phi VCX'!$J$8:$O$33,MATCH(E112,'Bieu phi VCX'!$A$8:$A$33,0),MATCH(AC112,'Bieu phi VCX'!$J$7:$O$7,)))</f>
        <v>0.017</v>
      </c>
      <c r="AE112" s="22" t="n">
        <f aca="false">IF(Q112="Y",Parameters!$Z$2,0)</f>
        <v>0.0005</v>
      </c>
      <c r="AF112" s="22" t="n">
        <f aca="false">IF(R112="Y", INDEX('Bieu phi VCX'!$R$8:$W$33,MATCH(E112,'Bieu phi VCX'!$A$8:$A$33,0),MATCH(AC112,'Bieu phi VCX'!$R$7:$V$7,0)), 0)</f>
        <v>0</v>
      </c>
      <c r="AG112" s="19" t="n">
        <f aca="false">VLOOKUP(S112,Parameters!$F$2:$G$5,2,0)</f>
        <v>0</v>
      </c>
      <c r="AH112" s="22" t="n">
        <f aca="false">IF(T112="Y", INDEX('Bieu phi VCX'!$X$8:$AB$33,MATCH(E112,'Bieu phi VCX'!$A$8:$A$33,0),MATCH(AC112,'Bieu phi VCX'!$X$7:$AB$7,0)),0)</f>
        <v>0.001</v>
      </c>
      <c r="AI112" s="23" t="n">
        <f aca="false">IF(U112="Y",INDEX('Bieu phi VCX'!$AJ$8:$AL$33,MATCH(E112,'Bieu phi VCX'!$A$8:$A$33,0),MATCH(VLOOKUP(F112,Parameters!$I$2:$J$4,2),'Bieu phi VCX'!$AJ$7:$AL$7,0)), 0)</f>
        <v>0.05</v>
      </c>
      <c r="AJ112" s="0" t="n">
        <f aca="false">IF(V112="Y",Parameters!$AA$2,1)</f>
        <v>1.5</v>
      </c>
      <c r="AK112" s="22" t="n">
        <f aca="false">IF(W112="Y", INDEX('Bieu phi VCX'!$AE$8:$AE$33,MATCH(E112,'Bieu phi VCX'!$A$8:$A$33,0),0),0)</f>
        <v>0.0015</v>
      </c>
      <c r="AL112" s="22" t="n">
        <f aca="false">IF(X112="Y",IF(AB112&lt;120,IF(OR(E112='Bieu phi VCX'!$A$24,E112='Bieu phi VCX'!$A$25,E112='Bieu phi VCX'!$A$27),0.2%,IF(OR(AND(OR(H112="SEDAN",H112="HATCHBACK"),J112&gt;Parameters!$AB$2),AND(OR(H112="SEDAN",H112="HATCHBACK"),I112="GERMANY")),INDEX('Bieu phi VCX'!$AF$8:$AF$33,MATCH(E112,'Bieu phi VCX'!$A$8:$A$33,0),0),INDEX('Bieu phi VCX'!$AG$8:$AG$33,MATCH(E112,'Bieu phi VCX'!$A$8:$A$33,0),0))),INDEX('Bieu phi VCX'!$AH$8:$AH$33,MATCH(E112,'Bieu phi VCX'!$A$8:$A$33,0),0)),0)</f>
        <v>0.0005</v>
      </c>
      <c r="AM112" s="22" t="n">
        <f aca="false">IF(Y112="Y",IF(P112-O112&gt;Parameters!$AC$2,1.5%*15/365,1.5%*(P112-O112)/365),0)</f>
        <v>0.000616438356164384</v>
      </c>
      <c r="AN112" s="24" t="n">
        <f aca="false">IF(Z112="Y",Parameters!$AD$2,0)</f>
        <v>0.003</v>
      </c>
      <c r="AO112" s="25" t="n">
        <f aca="false">IF(P112&lt;=AA112,VLOOKUP(DATEDIF(O112,P112,"m"),Parameters!$L$2:$M$6,2,1),(DATEDIF(O112,P112,"m")+1)/12)</f>
        <v>1</v>
      </c>
      <c r="AP112" s="26" t="n">
        <f aca="false">(AJ112*(SUM(AD112,AE112,AF112,AH112,AI112,AK112,AL112,AN112)*K112+AG112)+AM112*K112)*AO112</f>
        <v>11086643.8356164</v>
      </c>
      <c r="AQ112" s="27" t="s">
        <v>619</v>
      </c>
    </row>
    <row r="113" customFormat="false" ht="13.8" hidden="false" customHeight="false" outlineLevel="0" collapsed="false">
      <c r="A113" s="17"/>
      <c r="B113" s="17" t="s">
        <v>620</v>
      </c>
      <c r="C113" s="0" t="s">
        <v>508</v>
      </c>
      <c r="D113" s="17" t="s">
        <v>549</v>
      </c>
      <c r="E113" s="18" t="s">
        <v>551</v>
      </c>
      <c r="F113" s="19" t="n">
        <v>0</v>
      </c>
      <c r="G113" s="18" t="s">
        <v>614</v>
      </c>
      <c r="H113" s="18" t="s">
        <v>629</v>
      </c>
      <c r="I113" s="18" t="s">
        <v>616</v>
      </c>
      <c r="J113" s="19" t="n">
        <v>400000000</v>
      </c>
      <c r="K113" s="19" t="n">
        <v>100000000</v>
      </c>
      <c r="L113" s="0" t="n">
        <v>2018</v>
      </c>
      <c r="M113" s="20" t="n">
        <f aca="true">DATE(YEAR(NOW()), MONTH(NOW())-36, DAY(NOW()))</f>
        <v>43173</v>
      </c>
      <c r="N113" s="20" t="n">
        <f aca="true">DATE(YEAR(NOW()), MONTH(NOW()), DAY(NOW()))</f>
        <v>44269</v>
      </c>
      <c r="O113" s="20" t="n">
        <v>43831</v>
      </c>
      <c r="P113" s="20" t="n">
        <v>44196</v>
      </c>
      <c r="Q113" s="21" t="s">
        <v>617</v>
      </c>
      <c r="R113" s="21" t="s">
        <v>617</v>
      </c>
      <c r="S113" s="19" t="s">
        <v>618</v>
      </c>
      <c r="T113" s="21" t="s">
        <v>617</v>
      </c>
      <c r="U113" s="21" t="s">
        <v>617</v>
      </c>
      <c r="V113" s="21" t="s">
        <v>617</v>
      </c>
      <c r="W113" s="21" t="s">
        <v>617</v>
      </c>
      <c r="X113" s="21" t="s">
        <v>617</v>
      </c>
      <c r="Y113" s="21" t="s">
        <v>617</v>
      </c>
      <c r="Z113" s="21" t="s">
        <v>617</v>
      </c>
      <c r="AA113" s="20" t="n">
        <f aca="false">DATE(YEAR(O113)+1,MONTH(O113),DAY(O113))</f>
        <v>44197</v>
      </c>
      <c r="AB113" s="0" t="n">
        <f aca="false">IF(G113="Trong nước", DATEDIF(DATE(YEAR(M113),MONTH(M113),1),DATE(YEAR(N113),MONTH(N113),1),"m"), DATEDIF(DATE(L113,1,1),DATE(YEAR(N113),MONTH(N113),1),"m"))</f>
        <v>38</v>
      </c>
      <c r="AC113" s="0" t="str">
        <f aca="false">VLOOKUP(AB113,Parameters!$A$2:$B$6,2,1)</f>
        <v>36-72</v>
      </c>
      <c r="AD113" s="22" t="n">
        <f aca="false">IF(J113&lt;=Parameters!$Y$2,INDEX('Bieu phi VCX'!$D$8:$N$33,MATCH(E113,'Bieu phi VCX'!$A$8:$A$33,0),MATCH(AC113,'Bieu phi VCX'!$D$7:$I$7,)),INDEX('Bieu phi VCX'!$J$8:$O$33,MATCH(E113,'Bieu phi VCX'!$A$8:$A$33,0),MATCH(AC113,'Bieu phi VCX'!$J$7:$O$7,)))</f>
        <v>0.019</v>
      </c>
      <c r="AE113" s="22" t="n">
        <f aca="false">IF(Q113="Y",Parameters!$Z$2,0)</f>
        <v>0.0005</v>
      </c>
      <c r="AF113" s="22" t="n">
        <f aca="false">IF(R113="Y", INDEX('Bieu phi VCX'!$R$8:$W$33,MATCH(E113,'Bieu phi VCX'!$A$8:$A$33,0),MATCH(AC113,'Bieu phi VCX'!$R$7:$V$7,0)), 0)</f>
        <v>0.001</v>
      </c>
      <c r="AG113" s="19" t="n">
        <f aca="false">VLOOKUP(S113,Parameters!$F$2:$G$5,2,0)</f>
        <v>0</v>
      </c>
      <c r="AH113" s="22" t="n">
        <f aca="false">IF(T113="Y", INDEX('Bieu phi VCX'!$X$8:$AB$33,MATCH(E113,'Bieu phi VCX'!$A$8:$A$33,0),MATCH(AC113,'Bieu phi VCX'!$X$7:$AB$7,0)),0)</f>
        <v>0.0015</v>
      </c>
      <c r="AI113" s="23" t="n">
        <f aca="false">IF(U113="Y",INDEX('Bieu phi VCX'!$AJ$8:$AL$33,MATCH(E113,'Bieu phi VCX'!$A$8:$A$33,0),MATCH(VLOOKUP(F113,Parameters!$I$2:$J$4,2),'Bieu phi VCX'!$AJ$7:$AL$7,0)), 0)</f>
        <v>0.05</v>
      </c>
      <c r="AJ113" s="0" t="n">
        <f aca="false">IF(V113="Y",Parameters!$AA$2,1)</f>
        <v>1.5</v>
      </c>
      <c r="AK113" s="22" t="n">
        <f aca="false">IF(W113="Y", INDEX('Bieu phi VCX'!$AE$8:$AE$33,MATCH(E113,'Bieu phi VCX'!$A$8:$A$33,0),0),0)</f>
        <v>0.0015</v>
      </c>
      <c r="AL113" s="22" t="n">
        <f aca="false">IF(X113="Y",IF(AB113&lt;120,IF(OR(E113='Bieu phi VCX'!$A$24,E113='Bieu phi VCX'!$A$25,E113='Bieu phi VCX'!$A$27),0.2%,IF(OR(AND(OR(H113="SEDAN",H113="HATCHBACK"),J113&gt;Parameters!$AB$2),AND(OR(H113="SEDAN",H113="HATCHBACK"),I113="GERMANY")),INDEX('Bieu phi VCX'!$AF$8:$AF$33,MATCH(E113,'Bieu phi VCX'!$A$8:$A$33,0),0),INDEX('Bieu phi VCX'!$AG$8:$AG$33,MATCH(E113,'Bieu phi VCX'!$A$8:$A$33,0),0))),INDEX('Bieu phi VCX'!$AH$8:$AH$33,MATCH(E113,'Bieu phi VCX'!$A$8:$A$33,0),0)),0)</f>
        <v>0.0005</v>
      </c>
      <c r="AM113" s="22" t="n">
        <f aca="false">IF(Y113="Y",IF(P113-O113&gt;Parameters!$AC$2,1.5%*15/365,1.5%*(P113-O113)/365),0)</f>
        <v>0.000616438356164384</v>
      </c>
      <c r="AN113" s="24" t="n">
        <f aca="false">IF(Z113="Y",Parameters!$AD$2,0)</f>
        <v>0.003</v>
      </c>
      <c r="AO113" s="25" t="n">
        <f aca="false">IF(P113&lt;=AA113,VLOOKUP(DATEDIF(O113,P113,"m"),Parameters!$L$2:$M$6,2,1),(DATEDIF(O113,P113,"m")+1)/12)</f>
        <v>1</v>
      </c>
      <c r="AP113" s="26" t="n">
        <f aca="false">(AJ113*(SUM(AD113,AE113,AF113,AH113,AI113,AK113,AL113,AN113)*K113+AG113)+AM113*K113)*AO113</f>
        <v>11611643.8356164</v>
      </c>
      <c r="AQ113" s="27" t="s">
        <v>619</v>
      </c>
    </row>
    <row r="114" customFormat="false" ht="13.8" hidden="false" customHeight="false" outlineLevel="0" collapsed="false">
      <c r="A114" s="17"/>
      <c r="B114" s="17" t="s">
        <v>621</v>
      </c>
      <c r="C114" s="0" t="s">
        <v>508</v>
      </c>
      <c r="D114" s="17" t="s">
        <v>549</v>
      </c>
      <c r="E114" s="18" t="s">
        <v>551</v>
      </c>
      <c r="F114" s="19" t="n">
        <v>0</v>
      </c>
      <c r="G114" s="18" t="s">
        <v>614</v>
      </c>
      <c r="H114" s="18" t="s">
        <v>629</v>
      </c>
      <c r="I114" s="18" t="s">
        <v>616</v>
      </c>
      <c r="J114" s="19" t="n">
        <v>400000000</v>
      </c>
      <c r="K114" s="19" t="n">
        <v>100000000</v>
      </c>
      <c r="L114" s="0" t="n">
        <v>2015</v>
      </c>
      <c r="M114" s="20" t="n">
        <f aca="true">DATE(YEAR(NOW()), MONTH(NOW())-72, DAY(NOW()))</f>
        <v>42077</v>
      </c>
      <c r="N114" s="20" t="n">
        <f aca="true">DATE(YEAR(NOW()), MONTH(NOW()), DAY(NOW()))</f>
        <v>44269</v>
      </c>
      <c r="O114" s="20" t="n">
        <v>43831</v>
      </c>
      <c r="P114" s="20" t="n">
        <v>44196</v>
      </c>
      <c r="Q114" s="21" t="s">
        <v>617</v>
      </c>
      <c r="R114" s="21" t="s">
        <v>617</v>
      </c>
      <c r="S114" s="19" t="s">
        <v>618</v>
      </c>
      <c r="T114" s="21" t="s">
        <v>617</v>
      </c>
      <c r="U114" s="21" t="s">
        <v>617</v>
      </c>
      <c r="V114" s="21" t="s">
        <v>617</v>
      </c>
      <c r="W114" s="21" t="s">
        <v>617</v>
      </c>
      <c r="X114" s="21" t="s">
        <v>617</v>
      </c>
      <c r="Y114" s="21" t="s">
        <v>617</v>
      </c>
      <c r="Z114" s="21" t="s">
        <v>617</v>
      </c>
      <c r="AA114" s="20" t="n">
        <f aca="false">DATE(YEAR(O114)+1,MONTH(O114),DAY(O114))</f>
        <v>44197</v>
      </c>
      <c r="AB114" s="0" t="n">
        <f aca="false">IF(G114="Trong nước", DATEDIF(DATE(YEAR(M114),MONTH(M114),1),DATE(YEAR(N114),MONTH(N114),1),"m"), DATEDIF(DATE(L114,1,1),DATE(YEAR(N114),MONTH(N114),1),"m"))</f>
        <v>74</v>
      </c>
      <c r="AC114" s="0" t="str">
        <f aca="false">VLOOKUP(AB114,Parameters!$A$2:$B$6,2,1)</f>
        <v>72-120</v>
      </c>
      <c r="AD114" s="22" t="n">
        <f aca="false">IF(J114&lt;=Parameters!$Y$2,INDEX('Bieu phi VCX'!$D$8:$N$33,MATCH(E114,'Bieu phi VCX'!$A$8:$A$33,0),MATCH(AC114,'Bieu phi VCX'!$D$7:$I$7,)),INDEX('Bieu phi VCX'!$J$8:$O$33,MATCH(E114,'Bieu phi VCX'!$A$8:$A$33,0),MATCH(AC114,'Bieu phi VCX'!$J$7:$O$7,)))</f>
        <v>0.041</v>
      </c>
      <c r="AE114" s="22" t="n">
        <f aca="false">IF(Q114="Y",Parameters!$Z$2,0)</f>
        <v>0.0005</v>
      </c>
      <c r="AF114" s="22" t="n">
        <f aca="false">IF(R114="Y", INDEX('Bieu phi VCX'!$R$8:$W$33,MATCH(E114,'Bieu phi VCX'!$A$8:$A$33,0),MATCH(AC114,'Bieu phi VCX'!$R$7:$V$7,0)), 0)</f>
        <v>0.002</v>
      </c>
      <c r="AG114" s="19" t="n">
        <f aca="false">VLOOKUP(S114,Parameters!$F$2:$G$5,2,0)</f>
        <v>0</v>
      </c>
      <c r="AH114" s="22" t="n">
        <f aca="false">IF(T114="Y", INDEX('Bieu phi VCX'!$X$8:$AB$33,MATCH(E114,'Bieu phi VCX'!$A$8:$A$33,0),MATCH(AC114,'Bieu phi VCX'!$X$7:$AB$7,0)),0)</f>
        <v>0.0025</v>
      </c>
      <c r="AI114" s="23" t="n">
        <f aca="false">IF(U114="Y",INDEX('Bieu phi VCX'!$AJ$8:$AL$33,MATCH(E114,'Bieu phi VCX'!$A$8:$A$33,0),MATCH(VLOOKUP(F114,Parameters!$I$2:$J$4,2),'Bieu phi VCX'!$AJ$7:$AL$7,0)), 0)</f>
        <v>0.05</v>
      </c>
      <c r="AJ114" s="0" t="n">
        <f aca="false">IF(V114="Y",Parameters!$AA$2,1)</f>
        <v>1.5</v>
      </c>
      <c r="AK114" s="22" t="n">
        <f aca="false">IF(W114="Y", INDEX('Bieu phi VCX'!$AE$8:$AE$33,MATCH(E114,'Bieu phi VCX'!$A$8:$A$33,0),0),0)</f>
        <v>0.0015</v>
      </c>
      <c r="AL114" s="22" t="n">
        <f aca="false">IF(X114="Y",IF(AB114&lt;120,IF(OR(E114='Bieu phi VCX'!$A$24,E114='Bieu phi VCX'!$A$25,E114='Bieu phi VCX'!$A$27),0.2%,IF(OR(AND(OR(H114="SEDAN",H114="HATCHBACK"),J114&gt;Parameters!$AB$2),AND(OR(H114="SEDAN",H114="HATCHBACK"),I114="GERMANY")),INDEX('Bieu phi VCX'!$AF$8:$AF$33,MATCH(E114,'Bieu phi VCX'!$A$8:$A$33,0),0),INDEX('Bieu phi VCX'!$AG$8:$AG$33,MATCH(E114,'Bieu phi VCX'!$A$8:$A$33,0),0))),INDEX('Bieu phi VCX'!$AH$8:$AH$33,MATCH(E114,'Bieu phi VCX'!$A$8:$A$33,0),0)),0)</f>
        <v>0.0005</v>
      </c>
      <c r="AM114" s="22" t="n">
        <f aca="false">IF(Y114="Y",IF(P114-O114&gt;Parameters!$AC$2,1.5%*15/365,1.5%*(P114-O114)/365),0)</f>
        <v>0.000616438356164384</v>
      </c>
      <c r="AN114" s="24" t="n">
        <f aca="false">IF(Z114="Y",Parameters!$AD$2,0)</f>
        <v>0.003</v>
      </c>
      <c r="AO114" s="25" t="n">
        <f aca="false">IF(P114&lt;=AA114,VLOOKUP(DATEDIF(O114,P114,"m"),Parameters!$L$2:$M$6,2,1),(DATEDIF(O114,P114,"m")+1)/12)</f>
        <v>1</v>
      </c>
      <c r="AP114" s="26" t="n">
        <f aca="false">(AJ114*(SUM(AD114,AE114,AF114,AH114,AI114,AK114,AL114,AN114)*K114+AG114)+AM114*K114)*AO114</f>
        <v>15211643.8356164</v>
      </c>
      <c r="AQ114" s="27" t="s">
        <v>619</v>
      </c>
    </row>
    <row r="115" customFormat="false" ht="13.8" hidden="false" customHeight="false" outlineLevel="0" collapsed="false">
      <c r="A115" s="17"/>
      <c r="B115" s="17" t="s">
        <v>622</v>
      </c>
      <c r="C115" s="0" t="s">
        <v>508</v>
      </c>
      <c r="D115" s="17" t="s">
        <v>549</v>
      </c>
      <c r="E115" s="18" t="s">
        <v>551</v>
      </c>
      <c r="F115" s="19" t="n">
        <v>0</v>
      </c>
      <c r="G115" s="18" t="s">
        <v>614</v>
      </c>
      <c r="H115" s="18" t="s">
        <v>629</v>
      </c>
      <c r="I115" s="18" t="s">
        <v>616</v>
      </c>
      <c r="J115" s="19" t="n">
        <v>400000000</v>
      </c>
      <c r="K115" s="19" t="n">
        <v>100000000</v>
      </c>
      <c r="L115" s="0" t="n">
        <v>2011</v>
      </c>
      <c r="M115" s="20" t="n">
        <f aca="true">DATE(YEAR(NOW()), MONTH(NOW())-120, DAY(NOW()))</f>
        <v>40616</v>
      </c>
      <c r="N115" s="20" t="n">
        <f aca="true">DATE(YEAR(NOW()), MONTH(NOW()), DAY(NOW()))</f>
        <v>44269</v>
      </c>
      <c r="O115" s="20" t="n">
        <v>43831</v>
      </c>
      <c r="P115" s="20" t="n">
        <v>44196</v>
      </c>
      <c r="Q115" s="21" t="s">
        <v>617</v>
      </c>
      <c r="R115" s="21" t="s">
        <v>617</v>
      </c>
      <c r="S115" s="19" t="s">
        <v>618</v>
      </c>
      <c r="T115" s="21" t="s">
        <v>617</v>
      </c>
      <c r="U115" s="21" t="s">
        <v>617</v>
      </c>
      <c r="V115" s="21" t="s">
        <v>617</v>
      </c>
      <c r="W115" s="21" t="s">
        <v>617</v>
      </c>
      <c r="X115" s="21" t="s">
        <v>617</v>
      </c>
      <c r="Y115" s="21" t="s">
        <v>617</v>
      </c>
      <c r="Z115" s="21" t="s">
        <v>617</v>
      </c>
      <c r="AA115" s="20" t="n">
        <f aca="false">DATE(YEAR(O115)+1,MONTH(O115),DAY(O115))</f>
        <v>44197</v>
      </c>
      <c r="AB115" s="0" t="n">
        <f aca="false">IF(G115="Trong nước", DATEDIF(DATE(YEAR(M115),MONTH(M115),1),DATE(YEAR(N115),MONTH(N115),1),"m"), DATEDIF(DATE(L115,1,1),DATE(YEAR(N115),MONTH(N115),1),"m"))</f>
        <v>122</v>
      </c>
      <c r="AC115" s="0" t="str">
        <f aca="false">VLOOKUP(AB115,Parameters!$A$2:$B$6,2,1)</f>
        <v>&gt;=120</v>
      </c>
      <c r="AD115" s="22" t="n">
        <f aca="false">IF(J115&lt;=Parameters!$Y$2,INDEX('Bieu phi VCX'!$D$8:$N$33,MATCH(E115,'Bieu phi VCX'!$A$8:$A$33,0),MATCH(AC115,'Bieu phi VCX'!$D$7:$I$7,)),INDEX('Bieu phi VCX'!$J$8:$O$33,MATCH(E115,'Bieu phi VCX'!$A$8:$A$33,0),MATCH(AC115,'Bieu phi VCX'!$J$7:$O$7,)))</f>
        <v>0.044</v>
      </c>
      <c r="AE115" s="22" t="n">
        <f aca="false">IF(Q115="Y",Parameters!$Z$2,0)</f>
        <v>0.0005</v>
      </c>
      <c r="AF115" s="22" t="n">
        <f aca="false">IF(R115="Y", INDEX('Bieu phi VCX'!$R$8:$W$33,MATCH(E115,'Bieu phi VCX'!$A$8:$A$33,0),MATCH(AC115,'Bieu phi VCX'!$R$7:$V$7,0)), 0)</f>
        <v>0.003</v>
      </c>
      <c r="AG115" s="19" t="n">
        <f aca="false">VLOOKUP(S115,Parameters!$F$2:$G$5,2,0)</f>
        <v>0</v>
      </c>
      <c r="AH115" s="22" t="n">
        <f aca="false">IF(T115="Y", INDEX('Bieu phi VCX'!$X$8:$AB$33,MATCH(E115,'Bieu phi VCX'!$A$8:$A$33,0),MATCH(AC115,'Bieu phi VCX'!$X$7:$AB$7,0)),0)</f>
        <v>0.0035</v>
      </c>
      <c r="AI115" s="23" t="n">
        <f aca="false">IF(U115="Y",INDEX('Bieu phi VCX'!$AJ$8:$AL$33,MATCH(E115,'Bieu phi VCX'!$A$8:$A$33,0),MATCH(VLOOKUP(F115,Parameters!$I$2:$J$4,2),'Bieu phi VCX'!$AJ$7:$AL$7,0)), 0)</f>
        <v>0.05</v>
      </c>
      <c r="AJ115" s="0" t="n">
        <f aca="false">IF(V115="Y",Parameters!$AA$2,1)</f>
        <v>1.5</v>
      </c>
      <c r="AK115" s="22" t="n">
        <f aca="false">IF(W115="Y", INDEX('Bieu phi VCX'!$AE$8:$AE$33,MATCH(E115,'Bieu phi VCX'!$A$8:$A$33,0),0),0)</f>
        <v>0.0015</v>
      </c>
      <c r="AL115" s="22" t="n">
        <f aca="false">IF(X115="Y",IF(AB115&lt;120,IF(OR(E115='Bieu phi VCX'!$A$24,E115='Bieu phi VCX'!$A$25,E115='Bieu phi VCX'!$A$27),0.2%,IF(OR(AND(OR(H115="SEDAN",H115="HATCHBACK"),J115&gt;Parameters!$AB$2),AND(OR(H115="SEDAN",H115="HATCHBACK"),I115="GERMANY")),INDEX('Bieu phi VCX'!$AF$8:$AF$33,MATCH(E115,'Bieu phi VCX'!$A$8:$A$33,0),0),INDEX('Bieu phi VCX'!$AG$8:$AG$33,MATCH(E115,'Bieu phi VCX'!$A$8:$A$33,0),0))),INDEX('Bieu phi VCX'!$AH$8:$AH$33,MATCH(E115,'Bieu phi VCX'!$A$8:$A$33,0),0)),0)</f>
        <v>0.0015</v>
      </c>
      <c r="AM115" s="22" t="n">
        <f aca="false">IF(Y115="Y",IF(P115-O115&gt;Parameters!$AC$2,1.5%*15/365,1.5%*(P115-O115)/365),0)</f>
        <v>0.000616438356164384</v>
      </c>
      <c r="AN115" s="24" t="n">
        <f aca="false">IF(Z115="Y",Parameters!$AD$2,0)</f>
        <v>0.003</v>
      </c>
      <c r="AO115" s="25" t="n">
        <f aca="false">IF(P115&lt;=AA115,VLOOKUP(DATEDIF(O115,P115,"m"),Parameters!$L$2:$M$6,2,1),(DATEDIF(O115,P115,"m")+1)/12)</f>
        <v>1</v>
      </c>
      <c r="AP115" s="26" t="n">
        <f aca="false">(AJ115*(SUM(AD115,AE115,AF115,AH115,AI115,AK115,AL115,AN115)*K115+AG115)+AM115*K115)*AO115</f>
        <v>16111643.8356164</v>
      </c>
      <c r="AQ115" s="27" t="s">
        <v>619</v>
      </c>
    </row>
    <row r="116" customFormat="false" ht="13.8" hidden="false" customHeight="false" outlineLevel="0" collapsed="false">
      <c r="A116" s="17"/>
      <c r="B116" s="17" t="s">
        <v>623</v>
      </c>
      <c r="C116" s="0" t="s">
        <v>508</v>
      </c>
      <c r="D116" s="17" t="s">
        <v>549</v>
      </c>
      <c r="E116" s="18" t="s">
        <v>551</v>
      </c>
      <c r="F116" s="19" t="n">
        <v>0</v>
      </c>
      <c r="G116" s="18" t="s">
        <v>614</v>
      </c>
      <c r="H116" s="18" t="s">
        <v>629</v>
      </c>
      <c r="I116" s="18" t="s">
        <v>616</v>
      </c>
      <c r="J116" s="19" t="n">
        <v>400000000</v>
      </c>
      <c r="K116" s="19" t="n">
        <v>400000000</v>
      </c>
      <c r="L116" s="0" t="n">
        <v>2006</v>
      </c>
      <c r="M116" s="20" t="n">
        <f aca="true">DATE(YEAR(NOW()), MONTH(NOW())-180, DAY(NOW()))</f>
        <v>38790</v>
      </c>
      <c r="N116" s="20" t="n">
        <f aca="true">DATE(YEAR(NOW()), MONTH(NOW()), DAY(NOW()))</f>
        <v>44269</v>
      </c>
      <c r="O116" s="20" t="n">
        <v>43831</v>
      </c>
      <c r="P116" s="20" t="n">
        <v>44196</v>
      </c>
      <c r="Q116" s="21" t="s">
        <v>617</v>
      </c>
      <c r="R116" s="21" t="s">
        <v>617</v>
      </c>
      <c r="S116" s="19" t="n">
        <v>9000000</v>
      </c>
      <c r="T116" s="21" t="s">
        <v>617</v>
      </c>
      <c r="U116" s="21" t="s">
        <v>617</v>
      </c>
      <c r="V116" s="21" t="s">
        <v>617</v>
      </c>
      <c r="W116" s="21" t="s">
        <v>617</v>
      </c>
      <c r="X116" s="21" t="s">
        <v>617</v>
      </c>
      <c r="Y116" s="21" t="s">
        <v>617</v>
      </c>
      <c r="Z116" s="21" t="s">
        <v>617</v>
      </c>
      <c r="AA116" s="20" t="n">
        <f aca="false">DATE(YEAR(O116)+1,MONTH(O116),DAY(O116))</f>
        <v>44197</v>
      </c>
      <c r="AB116" s="0" t="n">
        <f aca="false">IF(G116="Trong nước", DATEDIF(DATE(YEAR(M116),MONTH(M116),1),DATE(YEAR(N116),MONTH(N116),1),"m"), DATEDIF(DATE(L116,1,1),DATE(YEAR(N116),MONTH(N116),1),"m"))</f>
        <v>182</v>
      </c>
      <c r="AC116" s="0" t="str">
        <f aca="false">VLOOKUP(AB116,Parameters!$A$2:$B$7,2,1)</f>
        <v>&gt;=180</v>
      </c>
      <c r="AD116" s="22" t="n">
        <f aca="false">IF(J116&lt;=Parameters!$Y$2,INDEX('Bieu phi VCX'!$D$8:$N$33,MATCH(E116,'Bieu phi VCX'!$A$8:$A$33,0),MATCH(AC116,'Bieu phi VCX'!$D$7:$I$7,)),INDEX('Bieu phi VCX'!$J$8:$O$33,MATCH(E116,'Bieu phi VCX'!$A$8:$A$33,0),MATCH(AC116,'Bieu phi VCX'!$J$7:$O$7,)))</f>
        <v>0.044</v>
      </c>
      <c r="AE116" s="22" t="n">
        <f aca="false">IF(Q116="Y",Parameters!$Z$2,0)</f>
        <v>0.0005</v>
      </c>
      <c r="AF116" s="22" t="n">
        <f aca="false">IF(R116="Y", INDEX('Bieu phi VCX'!$R$8:$W$33,MATCH(E116,'Bieu phi VCX'!$A$8:$A$33,0),MATCH(AC116,'Bieu phi VCX'!$R$7:$W$7,0)), 0)</f>
        <v>0.004</v>
      </c>
      <c r="AG116" s="19" t="n">
        <f aca="false">VLOOKUP(S116,Parameters!$F$2:$G$5,2,0)</f>
        <v>1400000</v>
      </c>
      <c r="AH116" s="22" t="n">
        <f aca="false">IF(T116="Y", INDEX('Bieu phi VCX'!$X$8:$AC$33,MATCH(E116,'Bieu phi VCX'!$A$8:$A$33,0),MATCH(AC116,'Bieu phi VCX'!$X$7:$AC$7,0)),0)</f>
        <v>0.0035</v>
      </c>
      <c r="AI116" s="23" t="n">
        <f aca="false">IF(U116="Y",INDEX('Bieu phi VCX'!$AJ$8:$AL$33,MATCH(E116,'Bieu phi VCX'!$A$8:$A$33,0),MATCH(VLOOKUP(F116,Parameters!$I$2:$J$4,2),'Bieu phi VCX'!$AJ$7:$AL$7,0)), 0)</f>
        <v>0.05</v>
      </c>
      <c r="AJ116" s="0" t="n">
        <f aca="false">IF(V116="Y",Parameters!$AA$2,1)</f>
        <v>1.5</v>
      </c>
      <c r="AK116" s="22" t="n">
        <f aca="false">IF(W116="Y", INDEX('Bieu phi VCX'!$AE$8:$AE$33,MATCH(E116,'Bieu phi VCX'!$A$8:$A$33,0),0),0)</f>
        <v>0.0015</v>
      </c>
      <c r="AL116" s="22" t="n">
        <f aca="false">IF(X116="Y",IF(AB116&lt;120,IF(OR(E116='Bieu phi VCX'!$A$24,E116='Bieu phi VCX'!$A$25,E116='Bieu phi VCX'!$A$27),0.2%,IF(OR(AND(OR(H116="SEDAN",H116="HATCHBACK"),J116&gt;Parameters!$AB$2),AND(OR(H116="SEDAN",H116="HATCHBACK"),I116="GERMANY")),INDEX('Bieu phi VCX'!$AF$8:$AF$33,MATCH(E116,'Bieu phi VCX'!$A$8:$A$33,0),0),INDEX('Bieu phi VCX'!$AG$8:$AG$33,MATCH(E116,'Bieu phi VCX'!$A$8:$A$33,0),0))),INDEX('Bieu phi VCX'!$AH$8:$AH$33,MATCH(E116,'Bieu phi VCX'!$A$8:$A$33,0),0)),0)</f>
        <v>0.0015</v>
      </c>
      <c r="AM116" s="22" t="n">
        <f aca="false">IF(Y116="Y",IF(P116-O116&gt;Parameters!$AC$2,1.5%*15/365,1.5%*(P116-O116)/365),0)</f>
        <v>0.000616438356164384</v>
      </c>
      <c r="AN116" s="24" t="n">
        <f aca="false">IF(Z116="Y",Parameters!$AD$2,0)</f>
        <v>0.003</v>
      </c>
      <c r="AO116" s="25" t="n">
        <f aca="false">IF(P116&lt;=AA116,VLOOKUP(DATEDIF(O116,P116,"m"),Parameters!$L$2:$M$6,2,1),(DATEDIF(O116,P116,"m")+1)/12)</f>
        <v>1</v>
      </c>
      <c r="AP116" s="26" t="n">
        <f aca="false">(AJ116*(SUM(AD116,AE116,AF116,AH116,AI116,AK116,AL116,AN116)*K116+AG116)+AM116*K116)*AO116</f>
        <v>67146575.3424658</v>
      </c>
      <c r="AQ116" s="27" t="s">
        <v>619</v>
      </c>
    </row>
    <row r="117" customFormat="false" ht="13.8" hidden="false" customHeight="false" outlineLevel="0" collapsed="false">
      <c r="A117" s="17" t="s">
        <v>625</v>
      </c>
      <c r="B117" s="17" t="s">
        <v>613</v>
      </c>
      <c r="C117" s="0" t="s">
        <v>508</v>
      </c>
      <c r="D117" s="17" t="s">
        <v>549</v>
      </c>
      <c r="E117" s="18" t="s">
        <v>551</v>
      </c>
      <c r="F117" s="19" t="n">
        <v>0</v>
      </c>
      <c r="G117" s="18" t="s">
        <v>614</v>
      </c>
      <c r="H117" s="18" t="s">
        <v>629</v>
      </c>
      <c r="I117" s="18" t="s">
        <v>616</v>
      </c>
      <c r="J117" s="19" t="n">
        <v>410000000</v>
      </c>
      <c r="K117" s="19" t="n">
        <v>400000000</v>
      </c>
      <c r="L117" s="0" t="n">
        <v>2020</v>
      </c>
      <c r="M117" s="20" t="n">
        <f aca="true">DATE(YEAR(NOW()), MONTH(NOW())-12, DAY(NOW()))</f>
        <v>43904</v>
      </c>
      <c r="N117" s="20" t="n">
        <f aca="true">DATE(YEAR(NOW()), MONTH(NOW()), DAY(NOW()))</f>
        <v>44269</v>
      </c>
      <c r="O117" s="20" t="n">
        <v>43831</v>
      </c>
      <c r="P117" s="20" t="n">
        <v>44196</v>
      </c>
      <c r="Q117" s="21" t="s">
        <v>617</v>
      </c>
      <c r="R117" s="21" t="s">
        <v>617</v>
      </c>
      <c r="S117" s="19" t="s">
        <v>618</v>
      </c>
      <c r="T117" s="21" t="s">
        <v>617</v>
      </c>
      <c r="U117" s="21" t="s">
        <v>617</v>
      </c>
      <c r="V117" s="21" t="s">
        <v>617</v>
      </c>
      <c r="W117" s="21" t="s">
        <v>617</v>
      </c>
      <c r="X117" s="21" t="s">
        <v>617</v>
      </c>
      <c r="Y117" s="21" t="s">
        <v>617</v>
      </c>
      <c r="Z117" s="21" t="s">
        <v>617</v>
      </c>
      <c r="AA117" s="20" t="n">
        <f aca="false">DATE(YEAR(O117)+1,MONTH(O117),DAY(O117))</f>
        <v>44197</v>
      </c>
      <c r="AB117" s="0" t="n">
        <f aca="false">IF(G117="Trong nước", DATEDIF(DATE(YEAR(M117),MONTH(M117),1),DATE(YEAR(N117),MONTH(N117),1),"m"), DATEDIF(DATE(L117,1,1),DATE(YEAR(N117),MONTH(N117),1),"m"))</f>
        <v>14</v>
      </c>
      <c r="AC117" s="0" t="str">
        <f aca="false">VLOOKUP(AB117,Parameters!$A$2:$B$6,2,1)</f>
        <v>&lt;36</v>
      </c>
      <c r="AD117" s="22" t="n">
        <f aca="false">IF(J117&lt;=Parameters!$Y$2,INDEX('Bieu phi VCX'!$D$8:$N$33,MATCH(E117,'Bieu phi VCX'!$A$8:$A$33,0),MATCH(AC117,'Bieu phi VCX'!$D$7:$I$7,)),INDEX('Bieu phi VCX'!$J$8:$O$33,MATCH(E117,'Bieu phi VCX'!$A$8:$A$33,0),MATCH(AC117,'Bieu phi VCX'!$J$7:$O$7,)))</f>
        <v>0.015</v>
      </c>
      <c r="AE117" s="22" t="n">
        <f aca="false">IF(Q117="Y",Parameters!$Z$2,0)</f>
        <v>0.0005</v>
      </c>
      <c r="AF117" s="22" t="n">
        <f aca="false">IF(R117="Y", INDEX('Bieu phi VCX'!$R$8:$W$33,MATCH(E117,'Bieu phi VCX'!$A$8:$A$33,0),MATCH(AC117,'Bieu phi VCX'!$R$7:$V$7,0)), 0)</f>
        <v>0</v>
      </c>
      <c r="AG117" s="19" t="n">
        <f aca="false">VLOOKUP(S117,Parameters!$F$2:$G$5,2,0)</f>
        <v>0</v>
      </c>
      <c r="AH117" s="22" t="n">
        <f aca="false">IF(T117="Y", INDEX('Bieu phi VCX'!$X$8:$AB$33,MATCH(E117,'Bieu phi VCX'!$A$8:$A$33,0),MATCH(AC117,'Bieu phi VCX'!$X$7:$AB$7,0)),0)</f>
        <v>0.001</v>
      </c>
      <c r="AI117" s="23" t="n">
        <f aca="false">IF(U117="Y",INDEX('Bieu phi VCX'!$AJ$8:$AL$33,MATCH(E117,'Bieu phi VCX'!$A$8:$A$33,0),MATCH(VLOOKUP(F117,Parameters!$I$2:$J$4,2),'Bieu phi VCX'!$AJ$7:$AL$7,0)), 0)</f>
        <v>0.05</v>
      </c>
      <c r="AJ117" s="0" t="n">
        <f aca="false">IF(V117="Y",Parameters!$AA$2,1)</f>
        <v>1.5</v>
      </c>
      <c r="AK117" s="22" t="n">
        <f aca="false">IF(W117="Y", INDEX('Bieu phi VCX'!$AE$8:$AE$33,MATCH(E117,'Bieu phi VCX'!$A$8:$A$33,0),0),0)</f>
        <v>0.0015</v>
      </c>
      <c r="AL117" s="22" t="n">
        <f aca="false">IF(X117="Y",IF(AB117&lt;120,IF(OR(E117='Bieu phi VCX'!$A$24,E117='Bieu phi VCX'!$A$25,E117='Bieu phi VCX'!$A$27),0.2%,IF(OR(AND(OR(H117="SEDAN",H117="HATCHBACK"),J117&gt;Parameters!$AB$2),AND(OR(H117="SEDAN",H117="HATCHBACK"),I117="GERMANY")),INDEX('Bieu phi VCX'!$AF$8:$AF$33,MATCH(E117,'Bieu phi VCX'!$A$8:$A$33,0),0),INDEX('Bieu phi VCX'!$AG$8:$AG$33,MATCH(E117,'Bieu phi VCX'!$A$8:$A$33,0),0))),INDEX('Bieu phi VCX'!$AH$8:$AH$33,MATCH(E117,'Bieu phi VCX'!$A$8:$A$33,0),0)),0)</f>
        <v>0.0005</v>
      </c>
      <c r="AM117" s="22" t="n">
        <f aca="false">IF(Y117="Y",IF(P117-O117&gt;Parameters!$AC$2,1.5%*15/365,1.5%*(P117-O117)/365),0)</f>
        <v>0.000616438356164384</v>
      </c>
      <c r="AN117" s="24" t="n">
        <f aca="false">IF(Z117="Y",Parameters!$AD$2,0)</f>
        <v>0.003</v>
      </c>
      <c r="AO117" s="25" t="n">
        <f aca="false">IF(P117&lt;=AA117,VLOOKUP(DATEDIF(O117,P117,"m"),Parameters!$L$2:$M$6,2,1),(DATEDIF(O117,P117,"m")+1)/12)</f>
        <v>1</v>
      </c>
      <c r="AP117" s="26" t="n">
        <f aca="false">(AJ117*(SUM(AD117,AE117,AF117,AH117,AI117,AK117,AL117,AN117)*K117+AG117)+AM117*K117)*AO117</f>
        <v>43146575.3424658</v>
      </c>
      <c r="AQ117" s="27" t="s">
        <v>619</v>
      </c>
    </row>
    <row r="118" customFormat="false" ht="13.8" hidden="false" customHeight="false" outlineLevel="0" collapsed="false">
      <c r="A118" s="17"/>
      <c r="B118" s="17" t="s">
        <v>620</v>
      </c>
      <c r="C118" s="0" t="s">
        <v>508</v>
      </c>
      <c r="D118" s="17" t="s">
        <v>549</v>
      </c>
      <c r="E118" s="18" t="s">
        <v>551</v>
      </c>
      <c r="F118" s="19" t="n">
        <v>0</v>
      </c>
      <c r="G118" s="18" t="s">
        <v>614</v>
      </c>
      <c r="H118" s="18" t="s">
        <v>629</v>
      </c>
      <c r="I118" s="18" t="s">
        <v>616</v>
      </c>
      <c r="J118" s="19" t="n">
        <v>500000000</v>
      </c>
      <c r="K118" s="19" t="n">
        <v>400000000</v>
      </c>
      <c r="L118" s="0" t="n">
        <v>2018</v>
      </c>
      <c r="M118" s="20" t="n">
        <f aca="true">DATE(YEAR(NOW()), MONTH(NOW())-36, DAY(NOW()))</f>
        <v>43173</v>
      </c>
      <c r="N118" s="20" t="n">
        <f aca="true">DATE(YEAR(NOW()), MONTH(NOW()), DAY(NOW()))</f>
        <v>44269</v>
      </c>
      <c r="O118" s="20" t="n">
        <v>43831</v>
      </c>
      <c r="P118" s="20" t="n">
        <v>44196</v>
      </c>
      <c r="Q118" s="21" t="s">
        <v>617</v>
      </c>
      <c r="R118" s="21" t="s">
        <v>617</v>
      </c>
      <c r="S118" s="19" t="s">
        <v>618</v>
      </c>
      <c r="T118" s="21" t="s">
        <v>617</v>
      </c>
      <c r="U118" s="21" t="s">
        <v>617</v>
      </c>
      <c r="V118" s="21" t="s">
        <v>617</v>
      </c>
      <c r="W118" s="21" t="s">
        <v>617</v>
      </c>
      <c r="X118" s="21" t="s">
        <v>617</v>
      </c>
      <c r="Y118" s="21" t="s">
        <v>617</v>
      </c>
      <c r="Z118" s="21" t="s">
        <v>617</v>
      </c>
      <c r="AA118" s="20" t="n">
        <f aca="false">DATE(YEAR(O118)+1,MONTH(O118),DAY(O118))</f>
        <v>44197</v>
      </c>
      <c r="AB118" s="0" t="n">
        <f aca="false">IF(G118="Trong nước", DATEDIF(DATE(YEAR(M118),MONTH(M118),1),DATE(YEAR(N118),MONTH(N118),1),"m"), DATEDIF(DATE(L118,1,1),DATE(YEAR(N118),MONTH(N118),1),"m"))</f>
        <v>38</v>
      </c>
      <c r="AC118" s="0" t="str">
        <f aca="false">VLOOKUP(AB118,Parameters!$A$2:$B$6,2,1)</f>
        <v>36-72</v>
      </c>
      <c r="AD118" s="22" t="n">
        <f aca="false">IF(J118&lt;=Parameters!$Y$2,INDEX('Bieu phi VCX'!$D$8:$N$33,MATCH(E118,'Bieu phi VCX'!$A$8:$A$33,0),MATCH(AC118,'Bieu phi VCX'!$D$7:$I$7,)),INDEX('Bieu phi VCX'!$J$8:$O$33,MATCH(E118,'Bieu phi VCX'!$A$8:$A$33,0),MATCH(AC118,'Bieu phi VCX'!$J$7:$O$7,)))</f>
        <v>0.016</v>
      </c>
      <c r="AE118" s="22" t="n">
        <f aca="false">IF(Q118="Y",Parameters!$Z$2,0)</f>
        <v>0.0005</v>
      </c>
      <c r="AF118" s="22" t="n">
        <f aca="false">IF(R118="Y", INDEX('Bieu phi VCX'!$R$8:$W$33,MATCH(E118,'Bieu phi VCX'!$A$8:$A$33,0),MATCH(AC118,'Bieu phi VCX'!$R$7:$V$7,0)), 0)</f>
        <v>0.001</v>
      </c>
      <c r="AG118" s="19" t="n">
        <f aca="false">VLOOKUP(S118,Parameters!$F$2:$G$5,2,0)</f>
        <v>0</v>
      </c>
      <c r="AH118" s="22" t="n">
        <f aca="false">IF(T118="Y", INDEX('Bieu phi VCX'!$X$8:$AB$33,MATCH(E118,'Bieu phi VCX'!$A$8:$A$33,0),MATCH(AC118,'Bieu phi VCX'!$X$7:$AB$7,0)),0)</f>
        <v>0.0015</v>
      </c>
      <c r="AI118" s="23" t="n">
        <f aca="false">IF(U118="Y",INDEX('Bieu phi VCX'!$AJ$8:$AL$33,MATCH(E118,'Bieu phi VCX'!$A$8:$A$33,0),MATCH(VLOOKUP(F118,Parameters!$I$2:$J$4,2),'Bieu phi VCX'!$AJ$7:$AL$7,0)), 0)</f>
        <v>0.05</v>
      </c>
      <c r="AJ118" s="0" t="n">
        <f aca="false">IF(V118="Y",Parameters!$AA$2,1)</f>
        <v>1.5</v>
      </c>
      <c r="AK118" s="22" t="n">
        <f aca="false">IF(W118="Y", INDEX('Bieu phi VCX'!$AE$8:$AE$33,MATCH(E118,'Bieu phi VCX'!$A$8:$A$33,0),0),0)</f>
        <v>0.0015</v>
      </c>
      <c r="AL118" s="22" t="n">
        <f aca="false">IF(X118="Y",IF(AB118&lt;120,IF(OR(E118='Bieu phi VCX'!$A$24,E118='Bieu phi VCX'!$A$25,E118='Bieu phi VCX'!$A$27),0.2%,IF(OR(AND(OR(H118="SEDAN",H118="HATCHBACK"),J118&gt;Parameters!$AB$2),AND(OR(H118="SEDAN",H118="HATCHBACK"),I118="GERMANY")),INDEX('Bieu phi VCX'!$AF$8:$AF$33,MATCH(E118,'Bieu phi VCX'!$A$8:$A$33,0),0),INDEX('Bieu phi VCX'!$AG$8:$AG$33,MATCH(E118,'Bieu phi VCX'!$A$8:$A$33,0),0))),INDEX('Bieu phi VCX'!$AH$8:$AH$33,MATCH(E118,'Bieu phi VCX'!$A$8:$A$33,0),0)),0)</f>
        <v>0.0005</v>
      </c>
      <c r="AM118" s="22" t="n">
        <f aca="false">IF(Y118="Y",IF(P118-O118&gt;Parameters!$AC$2,1.5%*15/365,1.5%*(P118-O118)/365),0)</f>
        <v>0.000616438356164384</v>
      </c>
      <c r="AN118" s="24" t="n">
        <f aca="false">IF(Z118="Y",Parameters!$AD$2,0)</f>
        <v>0.003</v>
      </c>
      <c r="AO118" s="25" t="n">
        <f aca="false">IF(P118&lt;=AA118,VLOOKUP(DATEDIF(O118,P118,"m"),Parameters!$L$2:$M$6,2,1),(DATEDIF(O118,P118,"m")+1)/12)</f>
        <v>1</v>
      </c>
      <c r="AP118" s="26" t="n">
        <f aca="false">(AJ118*(SUM(AD118,AE118,AF118,AH118,AI118,AK118,AL118,AN118)*K118+AG118)+AM118*K118)*AO118</f>
        <v>44646575.3424658</v>
      </c>
      <c r="AQ118" s="27" t="s">
        <v>619</v>
      </c>
    </row>
    <row r="119" customFormat="false" ht="13.8" hidden="false" customHeight="false" outlineLevel="0" collapsed="false">
      <c r="A119" s="17"/>
      <c r="B119" s="17" t="s">
        <v>621</v>
      </c>
      <c r="C119" s="0" t="s">
        <v>508</v>
      </c>
      <c r="D119" s="17" t="s">
        <v>549</v>
      </c>
      <c r="E119" s="18" t="s">
        <v>551</v>
      </c>
      <c r="F119" s="19" t="n">
        <v>0</v>
      </c>
      <c r="G119" s="18" t="s">
        <v>614</v>
      </c>
      <c r="H119" s="18" t="s">
        <v>629</v>
      </c>
      <c r="I119" s="18" t="s">
        <v>616</v>
      </c>
      <c r="J119" s="19" t="n">
        <v>450000000</v>
      </c>
      <c r="K119" s="19" t="n">
        <v>400000000</v>
      </c>
      <c r="L119" s="0" t="n">
        <v>2015</v>
      </c>
      <c r="M119" s="20" t="n">
        <f aca="true">DATE(YEAR(NOW()), MONTH(NOW())-72, DAY(NOW()))</f>
        <v>42077</v>
      </c>
      <c r="N119" s="20" t="n">
        <f aca="true">DATE(YEAR(NOW()), MONTH(NOW()), DAY(NOW()))</f>
        <v>44269</v>
      </c>
      <c r="O119" s="20" t="n">
        <v>43831</v>
      </c>
      <c r="P119" s="20" t="n">
        <v>44196</v>
      </c>
      <c r="Q119" s="21" t="s">
        <v>617</v>
      </c>
      <c r="R119" s="21" t="s">
        <v>617</v>
      </c>
      <c r="S119" s="19" t="s">
        <v>618</v>
      </c>
      <c r="T119" s="21" t="s">
        <v>617</v>
      </c>
      <c r="U119" s="21" t="s">
        <v>617</v>
      </c>
      <c r="V119" s="21" t="s">
        <v>617</v>
      </c>
      <c r="W119" s="21" t="s">
        <v>617</v>
      </c>
      <c r="X119" s="21" t="s">
        <v>617</v>
      </c>
      <c r="Y119" s="21" t="s">
        <v>617</v>
      </c>
      <c r="Z119" s="21" t="s">
        <v>617</v>
      </c>
      <c r="AA119" s="20" t="n">
        <f aca="false">DATE(YEAR(O119)+1,MONTH(O119),DAY(O119))</f>
        <v>44197</v>
      </c>
      <c r="AB119" s="0" t="n">
        <f aca="false">IF(G119="Trong nước", DATEDIF(DATE(YEAR(M119),MONTH(M119),1),DATE(YEAR(N119),MONTH(N119),1),"m"), DATEDIF(DATE(L119,1,1),DATE(YEAR(N119),MONTH(N119),1),"m"))</f>
        <v>74</v>
      </c>
      <c r="AC119" s="0" t="str">
        <f aca="false">VLOOKUP(AB119,Parameters!$A$2:$B$6,2,1)</f>
        <v>72-120</v>
      </c>
      <c r="AD119" s="22" t="n">
        <f aca="false">IF(J119&lt;=Parameters!$Y$2,INDEX('Bieu phi VCX'!$D$8:$N$33,MATCH(E119,'Bieu phi VCX'!$A$8:$A$33,0),MATCH(AC119,'Bieu phi VCX'!$D$7:$I$7,)),INDEX('Bieu phi VCX'!$J$8:$O$33,MATCH(E119,'Bieu phi VCX'!$A$8:$A$33,0),MATCH(AC119,'Bieu phi VCX'!$J$7:$O$7,)))</f>
        <v>0.0175</v>
      </c>
      <c r="AE119" s="22" t="n">
        <f aca="false">IF(Q119="Y",Parameters!$Z$2,0)</f>
        <v>0.0005</v>
      </c>
      <c r="AF119" s="22" t="n">
        <f aca="false">IF(R119="Y", INDEX('Bieu phi VCX'!$R$8:$W$33,MATCH(E119,'Bieu phi VCX'!$A$8:$A$33,0),MATCH(AC119,'Bieu phi VCX'!$R$7:$V$7,0)), 0)</f>
        <v>0.002</v>
      </c>
      <c r="AG119" s="19" t="n">
        <f aca="false">VLOOKUP(S119,Parameters!$F$2:$G$5,2,0)</f>
        <v>0</v>
      </c>
      <c r="AH119" s="22" t="n">
        <f aca="false">IF(T119="Y", INDEX('Bieu phi VCX'!$X$8:$AB$33,MATCH(E119,'Bieu phi VCX'!$A$8:$A$33,0),MATCH(AC119,'Bieu phi VCX'!$X$7:$AB$7,0)),0)</f>
        <v>0.0025</v>
      </c>
      <c r="AI119" s="23" t="n">
        <f aca="false">IF(U119="Y",INDEX('Bieu phi VCX'!$AJ$8:$AL$33,MATCH(E119,'Bieu phi VCX'!$A$8:$A$33,0),MATCH(VLOOKUP(F119,Parameters!$I$2:$J$4,2),'Bieu phi VCX'!$AJ$7:$AL$7,0)), 0)</f>
        <v>0.05</v>
      </c>
      <c r="AJ119" s="0" t="n">
        <f aca="false">IF(V119="Y",Parameters!$AA$2,1)</f>
        <v>1.5</v>
      </c>
      <c r="AK119" s="22" t="n">
        <f aca="false">IF(W119="Y", INDEX('Bieu phi VCX'!$AE$8:$AE$33,MATCH(E119,'Bieu phi VCX'!$A$8:$A$33,0),0),0)</f>
        <v>0.0015</v>
      </c>
      <c r="AL119" s="22" t="n">
        <f aca="false">IF(X119="Y",IF(AB119&lt;120,IF(OR(E119='Bieu phi VCX'!$A$24,E119='Bieu phi VCX'!$A$25,E119='Bieu phi VCX'!$A$27),0.2%,IF(OR(AND(OR(H119="SEDAN",H119="HATCHBACK"),J119&gt;Parameters!$AB$2),AND(OR(H119="SEDAN",H119="HATCHBACK"),I119="GERMANY")),INDEX('Bieu phi VCX'!$AF$8:$AF$33,MATCH(E119,'Bieu phi VCX'!$A$8:$A$33,0),0),INDEX('Bieu phi VCX'!$AG$8:$AG$33,MATCH(E119,'Bieu phi VCX'!$A$8:$A$33,0),0))),INDEX('Bieu phi VCX'!$AH$8:$AH$33,MATCH(E119,'Bieu phi VCX'!$A$8:$A$33,0),0)),0)</f>
        <v>0.0005</v>
      </c>
      <c r="AM119" s="22" t="n">
        <f aca="false">IF(Y119="Y",IF(P119-O119&gt;Parameters!$AC$2,1.5%*15/365,1.5%*(P119-O119)/365),0)</f>
        <v>0.000616438356164384</v>
      </c>
      <c r="AN119" s="24" t="n">
        <f aca="false">IF(Z119="Y",Parameters!$AD$2,0)</f>
        <v>0.003</v>
      </c>
      <c r="AO119" s="25" t="n">
        <f aca="false">IF(P119&lt;=AA119,VLOOKUP(DATEDIF(O119,P119,"m"),Parameters!$L$2:$M$6,2,1),(DATEDIF(O119,P119,"m")+1)/12)</f>
        <v>1</v>
      </c>
      <c r="AP119" s="26" t="n">
        <f aca="false">(AJ119*(SUM(AD119,AE119,AF119,AH119,AI119,AK119,AL119,AN119)*K119+AG119)+AM119*K119)*AO119</f>
        <v>46746575.3424658</v>
      </c>
      <c r="AQ119" s="27" t="s">
        <v>619</v>
      </c>
    </row>
    <row r="120" customFormat="false" ht="13.8" hidden="false" customHeight="false" outlineLevel="0" collapsed="false">
      <c r="A120" s="17"/>
      <c r="B120" s="17" t="s">
        <v>622</v>
      </c>
      <c r="C120" s="0" t="s">
        <v>508</v>
      </c>
      <c r="D120" s="17" t="s">
        <v>549</v>
      </c>
      <c r="E120" s="18" t="s">
        <v>551</v>
      </c>
      <c r="F120" s="19" t="n">
        <v>0</v>
      </c>
      <c r="G120" s="18" t="s">
        <v>614</v>
      </c>
      <c r="H120" s="18" t="s">
        <v>629</v>
      </c>
      <c r="I120" s="18" t="s">
        <v>616</v>
      </c>
      <c r="J120" s="19" t="n">
        <v>600000000</v>
      </c>
      <c r="K120" s="19" t="n">
        <v>400000000</v>
      </c>
      <c r="L120" s="0" t="n">
        <v>2011</v>
      </c>
      <c r="M120" s="20" t="n">
        <f aca="true">DATE(YEAR(NOW()), MONTH(NOW())-120, DAY(NOW()))</f>
        <v>40616</v>
      </c>
      <c r="N120" s="20" t="n">
        <f aca="true">DATE(YEAR(NOW()), MONTH(NOW()), DAY(NOW()))</f>
        <v>44269</v>
      </c>
      <c r="O120" s="20" t="n">
        <v>43831</v>
      </c>
      <c r="P120" s="20" t="n">
        <v>44196</v>
      </c>
      <c r="Q120" s="21" t="s">
        <v>617</v>
      </c>
      <c r="R120" s="21" t="s">
        <v>617</v>
      </c>
      <c r="S120" s="19" t="s">
        <v>618</v>
      </c>
      <c r="T120" s="21" t="s">
        <v>617</v>
      </c>
      <c r="U120" s="21" t="s">
        <v>617</v>
      </c>
      <c r="V120" s="21" t="s">
        <v>617</v>
      </c>
      <c r="W120" s="21" t="s">
        <v>617</v>
      </c>
      <c r="X120" s="21" t="s">
        <v>617</v>
      </c>
      <c r="Y120" s="21" t="s">
        <v>617</v>
      </c>
      <c r="Z120" s="21" t="s">
        <v>617</v>
      </c>
      <c r="AA120" s="20" t="n">
        <f aca="false">DATE(YEAR(O120)+1,MONTH(O120),DAY(O120))</f>
        <v>44197</v>
      </c>
      <c r="AB120" s="0" t="n">
        <f aca="false">IF(G120="Trong nước", DATEDIF(DATE(YEAR(M120),MONTH(M120),1),DATE(YEAR(N120),MONTH(N120),1),"m"), DATEDIF(DATE(L120,1,1),DATE(YEAR(N120),MONTH(N120),1),"m"))</f>
        <v>122</v>
      </c>
      <c r="AC120" s="0" t="str">
        <f aca="false">VLOOKUP(AB120,Parameters!$A$2:$B$6,2,1)</f>
        <v>&gt;=120</v>
      </c>
      <c r="AD120" s="22" t="n">
        <f aca="false">IF(J120&lt;=Parameters!$Y$2,INDEX('Bieu phi VCX'!$D$8:$N$33,MATCH(E120,'Bieu phi VCX'!$A$8:$A$33,0),MATCH(AC120,'Bieu phi VCX'!$D$7:$I$7,)),INDEX('Bieu phi VCX'!$J$8:$O$33,MATCH(E120,'Bieu phi VCX'!$A$8:$A$33,0),MATCH(AC120,'Bieu phi VCX'!$J$7:$O$7,)))</f>
        <v>0.019</v>
      </c>
      <c r="AE120" s="22" t="n">
        <f aca="false">IF(Q120="Y",Parameters!$Z$2,0)</f>
        <v>0.0005</v>
      </c>
      <c r="AF120" s="22" t="n">
        <f aca="false">IF(R120="Y", INDEX('Bieu phi VCX'!$R$8:$W$33,MATCH(E120,'Bieu phi VCX'!$A$8:$A$33,0),MATCH(AC120,'Bieu phi VCX'!$R$7:$V$7,0)), 0)</f>
        <v>0.003</v>
      </c>
      <c r="AG120" s="19" t="n">
        <f aca="false">VLOOKUP(S120,Parameters!$F$2:$G$5,2,0)</f>
        <v>0</v>
      </c>
      <c r="AH120" s="22" t="n">
        <f aca="false">IF(T120="Y", INDEX('Bieu phi VCX'!$X$8:$AB$33,MATCH(E120,'Bieu phi VCX'!$A$8:$A$33,0),MATCH(AC120,'Bieu phi VCX'!$X$7:$AB$7,0)),0)</f>
        <v>0.0035</v>
      </c>
      <c r="AI120" s="23" t="n">
        <f aca="false">IF(U120="Y",INDEX('Bieu phi VCX'!$AJ$8:$AL$33,MATCH(E120,'Bieu phi VCX'!$A$8:$A$33,0),MATCH(VLOOKUP(F120,Parameters!$I$2:$J$4,2),'Bieu phi VCX'!$AJ$7:$AL$7,0)), 0)</f>
        <v>0.05</v>
      </c>
      <c r="AJ120" s="0" t="n">
        <f aca="false">IF(V120="Y",Parameters!$AA$2,1)</f>
        <v>1.5</v>
      </c>
      <c r="AK120" s="22" t="n">
        <f aca="false">IF(W120="Y", INDEX('Bieu phi VCX'!$AE$8:$AE$33,MATCH(E120,'Bieu phi VCX'!$A$8:$A$33,0),0),0)</f>
        <v>0.0015</v>
      </c>
      <c r="AL120" s="22" t="n">
        <f aca="false">IF(X120="Y",IF(AB120&lt;120,IF(OR(E120='Bieu phi VCX'!$A$24,E120='Bieu phi VCX'!$A$25,E120='Bieu phi VCX'!$A$27),0.2%,IF(OR(AND(OR(H120="SEDAN",H120="HATCHBACK"),J120&gt;Parameters!$AB$2),AND(OR(H120="SEDAN",H120="HATCHBACK"),I120="GERMANY")),INDEX('Bieu phi VCX'!$AF$8:$AF$33,MATCH(E120,'Bieu phi VCX'!$A$8:$A$33,0),0),INDEX('Bieu phi VCX'!$AG$8:$AG$33,MATCH(E120,'Bieu phi VCX'!$A$8:$A$33,0),0))),INDEX('Bieu phi VCX'!$AH$8:$AH$33,MATCH(E120,'Bieu phi VCX'!$A$8:$A$33,0),0)),0)</f>
        <v>0.0015</v>
      </c>
      <c r="AM120" s="22" t="n">
        <f aca="false">IF(Y120="Y",IF(P120-O120&gt;Parameters!$AC$2,1.5%*15/365,1.5%*(P120-O120)/365),0)</f>
        <v>0.000616438356164384</v>
      </c>
      <c r="AN120" s="24" t="n">
        <f aca="false">IF(Z120="Y",Parameters!$AD$2,0)</f>
        <v>0.003</v>
      </c>
      <c r="AO120" s="25" t="n">
        <f aca="false">IF(P120&lt;=AA120,VLOOKUP(DATEDIF(O120,P120,"m"),Parameters!$L$2:$M$6,2,1),(DATEDIF(O120,P120,"m")+1)/12)</f>
        <v>1</v>
      </c>
      <c r="AP120" s="26" t="n">
        <f aca="false">(AJ120*(SUM(AD120,AE120,AF120,AH120,AI120,AK120,AL120,AN120)*K120+AG120)+AM120*K120)*AO120</f>
        <v>49446575.3424658</v>
      </c>
      <c r="AQ120" s="27" t="s">
        <v>619</v>
      </c>
    </row>
    <row r="121" customFormat="false" ht="13.8" hidden="false" customHeight="false" outlineLevel="0" collapsed="false">
      <c r="A121" s="17"/>
      <c r="B121" s="17" t="s">
        <v>623</v>
      </c>
      <c r="C121" s="0" t="s">
        <v>508</v>
      </c>
      <c r="D121" s="17" t="s">
        <v>549</v>
      </c>
      <c r="E121" s="18" t="s">
        <v>551</v>
      </c>
      <c r="F121" s="19" t="n">
        <v>0</v>
      </c>
      <c r="G121" s="18" t="s">
        <v>614</v>
      </c>
      <c r="H121" s="18" t="s">
        <v>629</v>
      </c>
      <c r="I121" s="18" t="s">
        <v>616</v>
      </c>
      <c r="J121" s="19" t="n">
        <v>600000000</v>
      </c>
      <c r="K121" s="19" t="n">
        <v>400000000</v>
      </c>
      <c r="L121" s="0" t="n">
        <v>2006</v>
      </c>
      <c r="M121" s="20" t="n">
        <f aca="true">DATE(YEAR(NOW()), MONTH(NOW())-180, DAY(NOW()))</f>
        <v>38790</v>
      </c>
      <c r="N121" s="20" t="n">
        <f aca="true">DATE(YEAR(NOW()), MONTH(NOW()), DAY(NOW()))</f>
        <v>44269</v>
      </c>
      <c r="O121" s="20" t="n">
        <v>43831</v>
      </c>
      <c r="P121" s="20" t="n">
        <v>44196</v>
      </c>
      <c r="Q121" s="21" t="s">
        <v>617</v>
      </c>
      <c r="R121" s="21" t="s">
        <v>617</v>
      </c>
      <c r="S121" s="19" t="n">
        <v>9000000</v>
      </c>
      <c r="T121" s="21" t="s">
        <v>617</v>
      </c>
      <c r="U121" s="21" t="s">
        <v>617</v>
      </c>
      <c r="V121" s="21" t="s">
        <v>617</v>
      </c>
      <c r="W121" s="21" t="s">
        <v>617</v>
      </c>
      <c r="X121" s="21" t="s">
        <v>617</v>
      </c>
      <c r="Y121" s="21" t="s">
        <v>617</v>
      </c>
      <c r="Z121" s="21" t="s">
        <v>617</v>
      </c>
      <c r="AA121" s="20" t="n">
        <f aca="false">DATE(YEAR(O121)+1,MONTH(O121),DAY(O121))</f>
        <v>44197</v>
      </c>
      <c r="AB121" s="0" t="n">
        <f aca="false">IF(G121="Trong nước", DATEDIF(DATE(YEAR(M121),MONTH(M121),1),DATE(YEAR(N121),MONTH(N121),1),"m"), DATEDIF(DATE(L121,1,1),DATE(YEAR(N121),MONTH(N121),1),"m"))</f>
        <v>182</v>
      </c>
      <c r="AC121" s="0" t="str">
        <f aca="false">VLOOKUP(AB121,Parameters!$A$2:$B$7,2,1)</f>
        <v>&gt;=180</v>
      </c>
      <c r="AD121" s="22" t="n">
        <f aca="false">IF(J121&lt;=Parameters!$Y$2,INDEX('Bieu phi VCX'!$D$8:$N$33,MATCH(E121,'Bieu phi VCX'!$A$8:$A$33,0),MATCH(AC121,'Bieu phi VCX'!$D$7:$I$7,)),INDEX('Bieu phi VCX'!$J$8:$O$33,MATCH(E121,'Bieu phi VCX'!$A$8:$A$33,0),MATCH(AC121,'Bieu phi VCX'!$J$7:$O$7,)))</f>
        <v>0.019</v>
      </c>
      <c r="AE121" s="22" t="n">
        <f aca="false">IF(Q121="Y",Parameters!$Z$2,0)</f>
        <v>0.0005</v>
      </c>
      <c r="AF121" s="22" t="n">
        <f aca="false">IF(R121="Y", INDEX('Bieu phi VCX'!$R$8:$W$33,MATCH(E121,'Bieu phi VCX'!$A$8:$A$33,0),MATCH(AC121,'Bieu phi VCX'!$R$7:$W$7,0)), 0)</f>
        <v>0.004</v>
      </c>
      <c r="AG121" s="19" t="n">
        <f aca="false">VLOOKUP(S121,Parameters!$F$2:$G$5,2,0)</f>
        <v>1400000</v>
      </c>
      <c r="AH121" s="22" t="n">
        <f aca="false">IF(T121="Y", INDEX('Bieu phi VCX'!$X$8:$AC$33,MATCH(E121,'Bieu phi VCX'!$A$8:$A$33,0),MATCH(AC121,'Bieu phi VCX'!$X$7:$AC$7,0)),0)</f>
        <v>0.0035</v>
      </c>
      <c r="AI121" s="23" t="n">
        <f aca="false">IF(U121="Y",INDEX('Bieu phi VCX'!$AJ$8:$AL$33,MATCH(E121,'Bieu phi VCX'!$A$8:$A$33,0),MATCH(VLOOKUP(F121,Parameters!$I$2:$J$4,2),'Bieu phi VCX'!$AJ$7:$AL$7,0)), 0)</f>
        <v>0.05</v>
      </c>
      <c r="AJ121" s="0" t="n">
        <f aca="false">IF(V121="Y",Parameters!$AA$2,1)</f>
        <v>1.5</v>
      </c>
      <c r="AK121" s="22" t="n">
        <f aca="false">IF(W121="Y", INDEX('Bieu phi VCX'!$AE$8:$AE$33,MATCH(E121,'Bieu phi VCX'!$A$8:$A$33,0),0),0)</f>
        <v>0.0015</v>
      </c>
      <c r="AL121" s="22" t="n">
        <f aca="false">IF(X121="Y",IF(AB121&lt;120,IF(OR(E121='Bieu phi VCX'!$A$24,E121='Bieu phi VCX'!$A$25,E121='Bieu phi VCX'!$A$27),0.2%,IF(OR(AND(OR(H121="SEDAN",H121="HATCHBACK"),J121&gt;Parameters!$AB$2),AND(OR(H121="SEDAN",H121="HATCHBACK"),I121="GERMANY")),INDEX('Bieu phi VCX'!$AF$8:$AF$33,MATCH(E121,'Bieu phi VCX'!$A$8:$A$33,0),0),INDEX('Bieu phi VCX'!$AG$8:$AG$33,MATCH(E121,'Bieu phi VCX'!$A$8:$A$33,0),0))),INDEX('Bieu phi VCX'!$AH$8:$AH$33,MATCH(E121,'Bieu phi VCX'!$A$8:$A$33,0),0)),0)</f>
        <v>0.0015</v>
      </c>
      <c r="AM121" s="22" t="n">
        <f aca="false">IF(Y121="Y",IF(P121-O121&gt;Parameters!$AC$2,1.5%*15/365,1.5%*(P121-O121)/365),0)</f>
        <v>0.000616438356164384</v>
      </c>
      <c r="AN121" s="24" t="n">
        <f aca="false">IF(Z121="Y",Parameters!$AD$2,0)</f>
        <v>0.003</v>
      </c>
      <c r="AO121" s="25" t="n">
        <f aca="false">IF(P121&lt;=AA121,VLOOKUP(DATEDIF(O121,P121,"m"),Parameters!$L$2:$M$6,2,1),(DATEDIF(O121,P121,"m")+1)/12)</f>
        <v>1</v>
      </c>
      <c r="AP121" s="26" t="n">
        <f aca="false">(AJ121*(SUM(AD121,AE121,AF121,AH121,AI121,AK121,AL121,AN121)*K121+AG121)+AM121*K121)*AO121</f>
        <v>52146575.3424658</v>
      </c>
      <c r="AQ121" s="27" t="s">
        <v>619</v>
      </c>
    </row>
    <row r="122" customFormat="false" ht="13.8" hidden="false" customHeight="false" outlineLevel="0" collapsed="false">
      <c r="A122" s="17" t="s">
        <v>612</v>
      </c>
      <c r="B122" s="17" t="s">
        <v>613</v>
      </c>
      <c r="C122" s="0" t="s">
        <v>508</v>
      </c>
      <c r="D122" s="17" t="s">
        <v>535</v>
      </c>
      <c r="E122" s="18" t="s">
        <v>536</v>
      </c>
      <c r="F122" s="19" t="n">
        <v>0</v>
      </c>
      <c r="G122" s="18" t="s">
        <v>614</v>
      </c>
      <c r="H122" s="18" t="s">
        <v>629</v>
      </c>
      <c r="I122" s="18" t="s">
        <v>616</v>
      </c>
      <c r="J122" s="19" t="n">
        <v>390000000</v>
      </c>
      <c r="K122" s="19" t="n">
        <v>100000000</v>
      </c>
      <c r="L122" s="0" t="n">
        <v>2020</v>
      </c>
      <c r="M122" s="20" t="n">
        <f aca="true">DATE(YEAR(NOW()), MONTH(NOW())-12, DAY(NOW()))</f>
        <v>43904</v>
      </c>
      <c r="N122" s="20" t="n">
        <f aca="true">DATE(YEAR(NOW()), MONTH(NOW()), DAY(NOW()))</f>
        <v>44269</v>
      </c>
      <c r="O122" s="20" t="n">
        <v>43831</v>
      </c>
      <c r="P122" s="20" t="n">
        <v>44196</v>
      </c>
      <c r="Q122" s="21" t="s">
        <v>617</v>
      </c>
      <c r="R122" s="21" t="s">
        <v>617</v>
      </c>
      <c r="S122" s="19" t="s">
        <v>618</v>
      </c>
      <c r="T122" s="21" t="s">
        <v>617</v>
      </c>
      <c r="U122" s="21" t="s">
        <v>617</v>
      </c>
      <c r="V122" s="21" t="s">
        <v>617</v>
      </c>
      <c r="W122" s="21" t="s">
        <v>617</v>
      </c>
      <c r="X122" s="21" t="s">
        <v>617</v>
      </c>
      <c r="Y122" s="21" t="s">
        <v>617</v>
      </c>
      <c r="Z122" s="21" t="s">
        <v>617</v>
      </c>
      <c r="AA122" s="20" t="n">
        <f aca="false">DATE(YEAR(O122)+1,MONTH(O122),DAY(O122))</f>
        <v>44197</v>
      </c>
      <c r="AB122" s="0" t="n">
        <f aca="false">IF(G122="Trong nước", DATEDIF(DATE(YEAR(M122),MONTH(M122),1),DATE(YEAR(N122),MONTH(N122),1),"m"), DATEDIF(DATE(L122,1,1),DATE(YEAR(N122),MONTH(N122),1),"m"))</f>
        <v>14</v>
      </c>
      <c r="AC122" s="0" t="str">
        <f aca="false">VLOOKUP(AB122,Parameters!$A$2:$B$6,2,1)</f>
        <v>&lt;36</v>
      </c>
      <c r="AD122" s="22" t="n">
        <f aca="false">IF(J122&lt;=Parameters!$Y$2,INDEX('Bieu phi VCX'!$D$8:$N$33,MATCH(E122,'Bieu phi VCX'!$A$8:$A$33,0),MATCH(AC122,'Bieu phi VCX'!$D$7:$I$7,)),INDEX('Bieu phi VCX'!$J$8:$O$33,MATCH(E122,'Bieu phi VCX'!$A$8:$A$33,0),MATCH(AC122,'Bieu phi VCX'!$J$7:$O$7,)))</f>
        <v>0.025</v>
      </c>
      <c r="AE122" s="22" t="n">
        <f aca="false">IF(Q122="Y",Parameters!$Z$2,0)</f>
        <v>0.0005</v>
      </c>
      <c r="AF122" s="22" t="n">
        <f aca="false">IF(R122="Y", INDEX('Bieu phi VCX'!$R$8:$W$33,MATCH(E122,'Bieu phi VCX'!$A$8:$A$33,0),MATCH(AC122,'Bieu phi VCX'!$R$7:$V$7,0)), 0)</f>
        <v>0</v>
      </c>
      <c r="AG122" s="19" t="n">
        <f aca="false">VLOOKUP(S122,Parameters!$F$2:$G$5,2,0)</f>
        <v>0</v>
      </c>
      <c r="AH122" s="22" t="n">
        <f aca="false">IF(T122="Y", INDEX('Bieu phi VCX'!$X$8:$AB$33,MATCH(E122,'Bieu phi VCX'!$A$8:$A$33,0),MATCH(AC122,'Bieu phi VCX'!$X$7:$AB$7,0)),0)</f>
        <v>0.001</v>
      </c>
      <c r="AI122" s="23" t="n">
        <f aca="false">IF(U122="Y",INDEX('Bieu phi VCX'!$AJ$8:$AL$33,MATCH(E122,'Bieu phi VCX'!$A$8:$A$33,0),MATCH(VLOOKUP(F122,Parameters!$I$2:$J$4,2),'Bieu phi VCX'!$AJ$7:$AL$7,0)), 0)</f>
        <v>0.05</v>
      </c>
      <c r="AJ122" s="0" t="n">
        <f aca="false">IF(V122="Y",Parameters!$AA$2,1)</f>
        <v>1.5</v>
      </c>
      <c r="AK122" s="22" t="n">
        <f aca="false">IF(W122="Y", INDEX('Bieu phi VCX'!$AE$8:$AE$33,MATCH(E122,'Bieu phi VCX'!$A$8:$A$33,0),0),0)</f>
        <v>0.0025</v>
      </c>
      <c r="AL122" s="22" t="n">
        <f aca="false">IF(X122="Y",IF(AB122&lt;120,IF(OR(E122='Bieu phi VCX'!$A$24,E122='Bieu phi VCX'!$A$25,E122='Bieu phi VCX'!$A$27),0.2%,IF(OR(AND(OR(H122="SEDAN",H122="HATCHBACK"),J122&gt;Parameters!$AB$2),AND(OR(H122="SEDAN",H122="HATCHBACK"),I122="GERMANY")),INDEX('Bieu phi VCX'!$AF$8:$AF$33,MATCH(E122,'Bieu phi VCX'!$A$8:$A$33,0),0),INDEX('Bieu phi VCX'!$AG$8:$AG$33,MATCH(E122,'Bieu phi VCX'!$A$8:$A$33,0),0))),INDEX('Bieu phi VCX'!$AH$8:$AH$33,MATCH(E122,'Bieu phi VCX'!$A$8:$A$33,0),0)),0)</f>
        <v>0.0005</v>
      </c>
      <c r="AM122" s="22" t="n">
        <f aca="false">IF(Y122="Y",IF(P122-O122&gt;Parameters!$AC$2,1.5%*15/365,1.5%*(P122-O122)/365),0)</f>
        <v>0.000616438356164384</v>
      </c>
      <c r="AN122" s="24" t="n">
        <f aca="false">IF(Z122="Y",Parameters!$AD$2,0)</f>
        <v>0.003</v>
      </c>
      <c r="AO122" s="25" t="n">
        <f aca="false">IF(P122&lt;=AA122,VLOOKUP(DATEDIF(O122,P122,"m"),Parameters!$L$2:$M$6,2,1),(DATEDIF(O122,P122,"m")+1)/12)</f>
        <v>1</v>
      </c>
      <c r="AP122" s="26" t="n">
        <f aca="false">(AJ122*(SUM(AD122,AE122,AF122,AH122,AI122,AK122,AL122,AN122)*K122+AG122)+AM122*K122)*AO122</f>
        <v>12436643.8356164</v>
      </c>
      <c r="AQ122" s="27" t="s">
        <v>619</v>
      </c>
    </row>
    <row r="123" customFormat="false" ht="13.8" hidden="false" customHeight="false" outlineLevel="0" collapsed="false">
      <c r="A123" s="17"/>
      <c r="B123" s="17" t="s">
        <v>620</v>
      </c>
      <c r="C123" s="0" t="s">
        <v>508</v>
      </c>
      <c r="D123" s="17" t="s">
        <v>535</v>
      </c>
      <c r="E123" s="18" t="s">
        <v>536</v>
      </c>
      <c r="F123" s="19" t="n">
        <v>0</v>
      </c>
      <c r="G123" s="18" t="s">
        <v>614</v>
      </c>
      <c r="H123" s="18" t="s">
        <v>629</v>
      </c>
      <c r="I123" s="18" t="s">
        <v>616</v>
      </c>
      <c r="J123" s="19" t="n">
        <v>390000000</v>
      </c>
      <c r="K123" s="19" t="n">
        <v>100000000</v>
      </c>
      <c r="L123" s="0" t="n">
        <v>2018</v>
      </c>
      <c r="M123" s="20" t="n">
        <f aca="true">DATE(YEAR(NOW()), MONTH(NOW())-36, DAY(NOW()))</f>
        <v>43173</v>
      </c>
      <c r="N123" s="20" t="n">
        <f aca="true">DATE(YEAR(NOW()), MONTH(NOW()), DAY(NOW()))</f>
        <v>44269</v>
      </c>
      <c r="O123" s="20" t="n">
        <v>43831</v>
      </c>
      <c r="P123" s="20" t="n">
        <v>44196</v>
      </c>
      <c r="Q123" s="21" t="s">
        <v>617</v>
      </c>
      <c r="R123" s="21" t="s">
        <v>617</v>
      </c>
      <c r="S123" s="19" t="s">
        <v>618</v>
      </c>
      <c r="T123" s="21" t="s">
        <v>617</v>
      </c>
      <c r="U123" s="21" t="s">
        <v>617</v>
      </c>
      <c r="V123" s="21" t="s">
        <v>617</v>
      </c>
      <c r="W123" s="21" t="s">
        <v>617</v>
      </c>
      <c r="X123" s="21" t="s">
        <v>617</v>
      </c>
      <c r="Y123" s="21" t="s">
        <v>617</v>
      </c>
      <c r="Z123" s="21" t="s">
        <v>617</v>
      </c>
      <c r="AA123" s="20" t="n">
        <f aca="false">DATE(YEAR(O123)+1,MONTH(O123),DAY(O123))</f>
        <v>44197</v>
      </c>
      <c r="AB123" s="0" t="n">
        <f aca="false">IF(G123="Trong nước", DATEDIF(DATE(YEAR(M123),MONTH(M123),1),DATE(YEAR(N123),MONTH(N123),1),"m"), DATEDIF(DATE(L123,1,1),DATE(YEAR(N123),MONTH(N123),1),"m"))</f>
        <v>38</v>
      </c>
      <c r="AC123" s="0" t="str">
        <f aca="false">VLOOKUP(AB123,Parameters!$A$2:$B$6,2,1)</f>
        <v>36-72</v>
      </c>
      <c r="AD123" s="22" t="n">
        <f aca="false">IF(J123&lt;=Parameters!$Y$2,INDEX('Bieu phi VCX'!$D$8:$N$33,MATCH(E123,'Bieu phi VCX'!$A$8:$A$33,0),MATCH(AC123,'Bieu phi VCX'!$D$7:$I$7,)),INDEX('Bieu phi VCX'!$J$8:$O$33,MATCH(E123,'Bieu phi VCX'!$A$8:$A$33,0),MATCH(AC123,'Bieu phi VCX'!$J$7:$O$7,)))</f>
        <v>0.0275</v>
      </c>
      <c r="AE123" s="22" t="n">
        <f aca="false">IF(Q123="Y",Parameters!$Z$2,0)</f>
        <v>0.0005</v>
      </c>
      <c r="AF123" s="22" t="n">
        <f aca="false">IF(R123="Y", INDEX('Bieu phi VCX'!$R$8:$W$33,MATCH(E123,'Bieu phi VCX'!$A$8:$A$33,0),MATCH(AC123,'Bieu phi VCX'!$R$7:$V$7,0)), 0)</f>
        <v>0.001</v>
      </c>
      <c r="AG123" s="19" t="n">
        <f aca="false">VLOOKUP(S123,Parameters!$F$2:$G$5,2,0)</f>
        <v>0</v>
      </c>
      <c r="AH123" s="22" t="n">
        <f aca="false">IF(T123="Y", INDEX('Bieu phi VCX'!$X$8:$AB$33,MATCH(E123,'Bieu phi VCX'!$A$8:$A$33,0),MATCH(AC123,'Bieu phi VCX'!$X$7:$AB$7,0)),0)</f>
        <v>0.0015</v>
      </c>
      <c r="AI123" s="23" t="n">
        <f aca="false">IF(U123="Y",INDEX('Bieu phi VCX'!$AJ$8:$AL$33,MATCH(E123,'Bieu phi VCX'!$A$8:$A$33,0),MATCH(VLOOKUP(F123,Parameters!$I$2:$J$4,2),'Bieu phi VCX'!$AJ$7:$AL$7,0)), 0)</f>
        <v>0.05</v>
      </c>
      <c r="AJ123" s="0" t="n">
        <f aca="false">IF(V123="Y",Parameters!$AA$2,1)</f>
        <v>1.5</v>
      </c>
      <c r="AK123" s="22" t="n">
        <f aca="false">IF(W123="Y", INDEX('Bieu phi VCX'!$AE$8:$AE$33,MATCH(E123,'Bieu phi VCX'!$A$8:$A$33,0),0),0)</f>
        <v>0.0025</v>
      </c>
      <c r="AL123" s="22" t="n">
        <f aca="false">IF(X123="Y",IF(AB123&lt;120,IF(OR(E123='Bieu phi VCX'!$A$24,E123='Bieu phi VCX'!$A$25,E123='Bieu phi VCX'!$A$27),0.2%,IF(OR(AND(OR(H123="SEDAN",H123="HATCHBACK"),J123&gt;Parameters!$AB$2),AND(OR(H123="SEDAN",H123="HATCHBACK"),I123="GERMANY")),INDEX('Bieu phi VCX'!$AF$8:$AF$33,MATCH(E123,'Bieu phi VCX'!$A$8:$A$33,0),0),INDEX('Bieu phi VCX'!$AG$8:$AG$33,MATCH(E123,'Bieu phi VCX'!$A$8:$A$33,0),0))),INDEX('Bieu phi VCX'!$AH$8:$AH$33,MATCH(E123,'Bieu phi VCX'!$A$8:$A$33,0),0)),0)</f>
        <v>0.0005</v>
      </c>
      <c r="AM123" s="22" t="n">
        <f aca="false">IF(Y123="Y",IF(P123-O123&gt;Parameters!$AC$2,1.5%*15/365,1.5%*(P123-O123)/365),0)</f>
        <v>0.000616438356164384</v>
      </c>
      <c r="AN123" s="24" t="n">
        <f aca="false">IF(Z123="Y",Parameters!$AD$2,0)</f>
        <v>0.003</v>
      </c>
      <c r="AO123" s="25" t="n">
        <f aca="false">IF(P123&lt;=AA123,VLOOKUP(DATEDIF(O123,P123,"m"),Parameters!$L$2:$M$6,2,1),(DATEDIF(O123,P123,"m")+1)/12)</f>
        <v>1</v>
      </c>
      <c r="AP123" s="26" t="n">
        <f aca="false">(AJ123*(SUM(AD123,AE123,AF123,AH123,AI123,AK123,AL123,AN123)*K123+AG123)+AM123*K123)*AO123</f>
        <v>13036643.8356164</v>
      </c>
      <c r="AQ123" s="27" t="s">
        <v>619</v>
      </c>
    </row>
    <row r="124" customFormat="false" ht="13.8" hidden="false" customHeight="false" outlineLevel="0" collapsed="false">
      <c r="A124" s="17"/>
      <c r="B124" s="17" t="s">
        <v>621</v>
      </c>
      <c r="C124" s="0" t="s">
        <v>508</v>
      </c>
      <c r="D124" s="17" t="s">
        <v>535</v>
      </c>
      <c r="E124" s="18" t="s">
        <v>536</v>
      </c>
      <c r="F124" s="19" t="n">
        <v>0</v>
      </c>
      <c r="G124" s="18" t="s">
        <v>614</v>
      </c>
      <c r="H124" s="18" t="s">
        <v>629</v>
      </c>
      <c r="I124" s="18" t="s">
        <v>616</v>
      </c>
      <c r="J124" s="19" t="n">
        <v>390000000</v>
      </c>
      <c r="K124" s="19" t="n">
        <v>100000000</v>
      </c>
      <c r="L124" s="0" t="n">
        <v>2015</v>
      </c>
      <c r="M124" s="20" t="n">
        <f aca="true">DATE(YEAR(NOW()), MONTH(NOW())-72, DAY(NOW()))</f>
        <v>42077</v>
      </c>
      <c r="N124" s="20" t="n">
        <f aca="true">DATE(YEAR(NOW()), MONTH(NOW()), DAY(NOW()))</f>
        <v>44269</v>
      </c>
      <c r="O124" s="20" t="n">
        <v>43831</v>
      </c>
      <c r="P124" s="20" t="n">
        <v>44196</v>
      </c>
      <c r="Q124" s="21" t="s">
        <v>617</v>
      </c>
      <c r="R124" s="21" t="s">
        <v>617</v>
      </c>
      <c r="S124" s="19" t="s">
        <v>618</v>
      </c>
      <c r="T124" s="21" t="s">
        <v>617</v>
      </c>
      <c r="U124" s="21" t="s">
        <v>617</v>
      </c>
      <c r="V124" s="21" t="s">
        <v>617</v>
      </c>
      <c r="W124" s="21" t="s">
        <v>617</v>
      </c>
      <c r="X124" s="21" t="s">
        <v>617</v>
      </c>
      <c r="Y124" s="21" t="s">
        <v>617</v>
      </c>
      <c r="Z124" s="21" t="s">
        <v>617</v>
      </c>
      <c r="AA124" s="20" t="n">
        <f aca="false">DATE(YEAR(O124)+1,MONTH(O124),DAY(O124))</f>
        <v>44197</v>
      </c>
      <c r="AB124" s="0" t="n">
        <f aca="false">IF(G124="Trong nước", DATEDIF(DATE(YEAR(M124),MONTH(M124),1),DATE(YEAR(N124),MONTH(N124),1),"m"), DATEDIF(DATE(L124,1,1),DATE(YEAR(N124),MONTH(N124),1),"m"))</f>
        <v>74</v>
      </c>
      <c r="AC124" s="0" t="str">
        <f aca="false">VLOOKUP(AB124,Parameters!$A$2:$B$6,2,1)</f>
        <v>72-120</v>
      </c>
      <c r="AD124" s="22" t="n">
        <f aca="false">IF(J124&lt;=Parameters!$Y$2,INDEX('Bieu phi VCX'!$D$8:$N$33,MATCH(E124,'Bieu phi VCX'!$A$8:$A$33,0),MATCH(AC124,'Bieu phi VCX'!$D$7:$I$7,)),INDEX('Bieu phi VCX'!$J$8:$O$33,MATCH(E124,'Bieu phi VCX'!$A$8:$A$33,0),MATCH(AC124,'Bieu phi VCX'!$J$7:$O$7,)))</f>
        <v>0.041</v>
      </c>
      <c r="AE124" s="22" t="n">
        <f aca="false">IF(Q124="Y",Parameters!$Z$2,0)</f>
        <v>0.0005</v>
      </c>
      <c r="AF124" s="22" t="n">
        <f aca="false">IF(R124="Y", INDEX('Bieu phi VCX'!$R$8:$W$33,MATCH(E124,'Bieu phi VCX'!$A$8:$A$33,0),MATCH(AC124,'Bieu phi VCX'!$R$7:$V$7,0)), 0)</f>
        <v>0.002</v>
      </c>
      <c r="AG124" s="19" t="n">
        <f aca="false">VLOOKUP(S124,Parameters!$F$2:$G$5,2,0)</f>
        <v>0</v>
      </c>
      <c r="AH124" s="22" t="n">
        <f aca="false">IF(T124="Y", INDEX('Bieu phi VCX'!$X$8:$AB$33,MATCH(E124,'Bieu phi VCX'!$A$8:$A$33,0),MATCH(AC124,'Bieu phi VCX'!$X$7:$AB$7,0)),0)</f>
        <v>0.0025</v>
      </c>
      <c r="AI124" s="23" t="n">
        <f aca="false">IF(U124="Y",INDEX('Bieu phi VCX'!$AJ$8:$AL$33,MATCH(E124,'Bieu phi VCX'!$A$8:$A$33,0),MATCH(VLOOKUP(F124,Parameters!$I$2:$J$4,2),'Bieu phi VCX'!$AJ$7:$AL$7,0)), 0)</f>
        <v>0.05</v>
      </c>
      <c r="AJ124" s="0" t="n">
        <f aca="false">IF(V124="Y",Parameters!$AA$2,1)</f>
        <v>1.5</v>
      </c>
      <c r="AK124" s="22" t="n">
        <f aca="false">IF(W124="Y", INDEX('Bieu phi VCX'!$AE$8:$AE$33,MATCH(E124,'Bieu phi VCX'!$A$8:$A$33,0),0),0)</f>
        <v>0.0025</v>
      </c>
      <c r="AL124" s="22" t="n">
        <f aca="false">IF(X124="Y",IF(AB124&lt;120,IF(OR(E124='Bieu phi VCX'!$A$24,E124='Bieu phi VCX'!$A$25,E124='Bieu phi VCX'!$A$27),0.2%,IF(OR(AND(OR(H124="SEDAN",H124="HATCHBACK"),J124&gt;Parameters!$AB$2),AND(OR(H124="SEDAN",H124="HATCHBACK"),I124="GERMANY")),INDEX('Bieu phi VCX'!$AF$8:$AF$33,MATCH(E124,'Bieu phi VCX'!$A$8:$A$33,0),0),INDEX('Bieu phi VCX'!$AG$8:$AG$33,MATCH(E124,'Bieu phi VCX'!$A$8:$A$33,0),0))),INDEX('Bieu phi VCX'!$AH$8:$AH$33,MATCH(E124,'Bieu phi VCX'!$A$8:$A$33,0),0)),0)</f>
        <v>0.0005</v>
      </c>
      <c r="AM124" s="22" t="n">
        <f aca="false">IF(Y124="Y",IF(P124-O124&gt;Parameters!$AC$2,1.5%*15/365,1.5%*(P124-O124)/365),0)</f>
        <v>0.000616438356164384</v>
      </c>
      <c r="AN124" s="24" t="n">
        <f aca="false">IF(Z124="Y",Parameters!$AD$2,0)</f>
        <v>0.003</v>
      </c>
      <c r="AO124" s="25" t="n">
        <f aca="false">IF(P124&lt;=AA124,VLOOKUP(DATEDIF(O124,P124,"m"),Parameters!$L$2:$M$6,2,1),(DATEDIF(O124,P124,"m")+1)/12)</f>
        <v>1</v>
      </c>
      <c r="AP124" s="26" t="n">
        <f aca="false">(AJ124*(SUM(AD124,AE124,AF124,AH124,AI124,AK124,AL124,AN124)*K124+AG124)+AM124*K124)*AO124</f>
        <v>15361643.8356164</v>
      </c>
      <c r="AQ124" s="27" t="s">
        <v>619</v>
      </c>
    </row>
    <row r="125" customFormat="false" ht="13.8" hidden="false" customHeight="false" outlineLevel="0" collapsed="false">
      <c r="A125" s="17"/>
      <c r="B125" s="17" t="s">
        <v>622</v>
      </c>
      <c r="C125" s="0" t="s">
        <v>508</v>
      </c>
      <c r="D125" s="17" t="s">
        <v>535</v>
      </c>
      <c r="E125" s="18" t="s">
        <v>536</v>
      </c>
      <c r="F125" s="19" t="n">
        <v>0</v>
      </c>
      <c r="G125" s="18" t="s">
        <v>614</v>
      </c>
      <c r="H125" s="18" t="s">
        <v>629</v>
      </c>
      <c r="I125" s="18" t="s">
        <v>616</v>
      </c>
      <c r="J125" s="19" t="n">
        <v>390000000</v>
      </c>
      <c r="K125" s="19" t="n">
        <v>100000000</v>
      </c>
      <c r="L125" s="0" t="n">
        <v>2011</v>
      </c>
      <c r="M125" s="20" t="n">
        <f aca="true">DATE(YEAR(NOW()), MONTH(NOW())-120, DAY(NOW()))</f>
        <v>40616</v>
      </c>
      <c r="N125" s="20" t="n">
        <f aca="true">DATE(YEAR(NOW()), MONTH(NOW()), DAY(NOW()))</f>
        <v>44269</v>
      </c>
      <c r="O125" s="20" t="n">
        <v>43831</v>
      </c>
      <c r="P125" s="20" t="n">
        <v>44196</v>
      </c>
      <c r="Q125" s="21" t="s">
        <v>617</v>
      </c>
      <c r="R125" s="21" t="s">
        <v>617</v>
      </c>
      <c r="S125" s="19" t="s">
        <v>618</v>
      </c>
      <c r="T125" s="21" t="s">
        <v>617</v>
      </c>
      <c r="U125" s="21" t="s">
        <v>617</v>
      </c>
      <c r="V125" s="21" t="s">
        <v>617</v>
      </c>
      <c r="W125" s="21" t="s">
        <v>617</v>
      </c>
      <c r="X125" s="21" t="s">
        <v>617</v>
      </c>
      <c r="Y125" s="21" t="s">
        <v>617</v>
      </c>
      <c r="Z125" s="21" t="s">
        <v>617</v>
      </c>
      <c r="AA125" s="20" t="n">
        <f aca="false">DATE(YEAR(O125)+1,MONTH(O125),DAY(O125))</f>
        <v>44197</v>
      </c>
      <c r="AB125" s="0" t="n">
        <f aca="false">IF(G125="Trong nước", DATEDIF(DATE(YEAR(M125),MONTH(M125),1),DATE(YEAR(N125),MONTH(N125),1),"m"), DATEDIF(DATE(L125,1,1),DATE(YEAR(N125),MONTH(N125),1),"m"))</f>
        <v>122</v>
      </c>
      <c r="AC125" s="0" t="str">
        <f aca="false">VLOOKUP(AB125,Parameters!$A$2:$B$6,2,1)</f>
        <v>&gt;=120</v>
      </c>
      <c r="AD125" s="22" t="n">
        <f aca="false">IF(J125&lt;=Parameters!$Y$2,INDEX('Bieu phi VCX'!$D$8:$N$33,MATCH(E125,'Bieu phi VCX'!$A$8:$A$33,0),MATCH(AC125,'Bieu phi VCX'!$D$7:$I$7,)),INDEX('Bieu phi VCX'!$J$8:$O$33,MATCH(E125,'Bieu phi VCX'!$A$8:$A$33,0),MATCH(AC125,'Bieu phi VCX'!$J$7:$O$7,)))</f>
        <v>0.044</v>
      </c>
      <c r="AE125" s="22" t="n">
        <f aca="false">IF(Q125="Y",Parameters!$Z$2,0)</f>
        <v>0.0005</v>
      </c>
      <c r="AF125" s="22" t="n">
        <f aca="false">IF(R125="Y", INDEX('Bieu phi VCX'!$R$8:$W$33,MATCH(E125,'Bieu phi VCX'!$A$8:$A$33,0),MATCH(AC125,'Bieu phi VCX'!$R$7:$V$7,0)), 0)</f>
        <v>0.003</v>
      </c>
      <c r="AG125" s="19" t="n">
        <f aca="false">VLOOKUP(S125,Parameters!$F$2:$G$5,2,0)</f>
        <v>0</v>
      </c>
      <c r="AH125" s="22" t="n">
        <f aca="false">IF(T125="Y", INDEX('Bieu phi VCX'!$X$8:$AB$33,MATCH(E125,'Bieu phi VCX'!$A$8:$A$33,0),MATCH(AC125,'Bieu phi VCX'!$X$7:$AB$7,0)),0)</f>
        <v>0.0035</v>
      </c>
      <c r="AI125" s="23" t="n">
        <f aca="false">IF(U125="Y",INDEX('Bieu phi VCX'!$AJ$8:$AL$33,MATCH(E125,'Bieu phi VCX'!$A$8:$A$33,0),MATCH(VLOOKUP(F125,Parameters!$I$2:$J$4,2),'Bieu phi VCX'!$AJ$7:$AL$7,0)), 0)</f>
        <v>0.05</v>
      </c>
      <c r="AJ125" s="0" t="n">
        <f aca="false">IF(V125="Y",Parameters!$AA$2,1)</f>
        <v>1.5</v>
      </c>
      <c r="AK125" s="22" t="n">
        <f aca="false">IF(W125="Y", INDEX('Bieu phi VCX'!$AE$8:$AE$33,MATCH(E125,'Bieu phi VCX'!$A$8:$A$33,0),0),0)</f>
        <v>0.0025</v>
      </c>
      <c r="AL125" s="22" t="n">
        <f aca="false">IF(X125="Y",IF(AB125&lt;120,IF(OR(E125='Bieu phi VCX'!$A$24,E125='Bieu phi VCX'!$A$25,E125='Bieu phi VCX'!$A$27),0.2%,IF(OR(AND(OR(H125="SEDAN",H125="HATCHBACK"),J125&gt;Parameters!$AB$2),AND(OR(H125="SEDAN",H125="HATCHBACK"),I125="GERMANY")),INDEX('Bieu phi VCX'!$AF$8:$AF$33,MATCH(E125,'Bieu phi VCX'!$A$8:$A$33,0),0),INDEX('Bieu phi VCX'!$AG$8:$AG$33,MATCH(E125,'Bieu phi VCX'!$A$8:$A$33,0),0))),INDEX('Bieu phi VCX'!$AH$8:$AH$33,MATCH(E125,'Bieu phi VCX'!$A$8:$A$33,0),0)),0)</f>
        <v>0.0015</v>
      </c>
      <c r="AM125" s="22" t="n">
        <f aca="false">IF(Y125="Y",IF(P125-O125&gt;Parameters!$AC$2,1.5%*15/365,1.5%*(P125-O125)/365),0)</f>
        <v>0.000616438356164384</v>
      </c>
      <c r="AN125" s="24" t="n">
        <f aca="false">IF(Z125="Y",Parameters!$AD$2,0)</f>
        <v>0.003</v>
      </c>
      <c r="AO125" s="25" t="n">
        <f aca="false">IF(P125&lt;=AA125,VLOOKUP(DATEDIF(O125,P125,"m"),Parameters!$L$2:$M$6,2,1),(DATEDIF(O125,P125,"m")+1)/12)</f>
        <v>1</v>
      </c>
      <c r="AP125" s="26" t="n">
        <f aca="false">(AJ125*(SUM(AD125,AE125,AF125,AH125,AI125,AK125,AL125,AN125)*K125+AG125)+AM125*K125)*AO125</f>
        <v>16261643.8356164</v>
      </c>
      <c r="AQ125" s="27" t="s">
        <v>619</v>
      </c>
    </row>
    <row r="126" customFormat="false" ht="13.8" hidden="false" customHeight="false" outlineLevel="0" collapsed="false">
      <c r="A126" s="17"/>
      <c r="B126" s="17" t="s">
        <v>623</v>
      </c>
      <c r="C126" s="0" t="s">
        <v>508</v>
      </c>
      <c r="D126" s="17" t="s">
        <v>535</v>
      </c>
      <c r="E126" s="18" t="s">
        <v>536</v>
      </c>
      <c r="F126" s="19" t="n">
        <v>0</v>
      </c>
      <c r="G126" s="18" t="s">
        <v>614</v>
      </c>
      <c r="H126" s="18" t="s">
        <v>629</v>
      </c>
      <c r="I126" s="18" t="s">
        <v>616</v>
      </c>
      <c r="J126" s="19" t="n">
        <v>390000000</v>
      </c>
      <c r="K126" s="19" t="n">
        <v>400000000</v>
      </c>
      <c r="L126" s="0" t="n">
        <v>2006</v>
      </c>
      <c r="M126" s="20" t="n">
        <f aca="true">DATE(YEAR(NOW()), MONTH(NOW())-180, DAY(NOW()))</f>
        <v>38790</v>
      </c>
      <c r="N126" s="20" t="n">
        <f aca="true">DATE(YEAR(NOW()), MONTH(NOW()), DAY(NOW()))</f>
        <v>44269</v>
      </c>
      <c r="O126" s="20" t="n">
        <v>43831</v>
      </c>
      <c r="P126" s="20" t="n">
        <v>44196</v>
      </c>
      <c r="Q126" s="21" t="s">
        <v>617</v>
      </c>
      <c r="R126" s="21" t="s">
        <v>617</v>
      </c>
      <c r="S126" s="19" t="n">
        <v>9000000</v>
      </c>
      <c r="T126" s="21" t="s">
        <v>617</v>
      </c>
      <c r="U126" s="21" t="s">
        <v>617</v>
      </c>
      <c r="V126" s="21" t="s">
        <v>617</v>
      </c>
      <c r="W126" s="21" t="s">
        <v>617</v>
      </c>
      <c r="X126" s="21" t="s">
        <v>617</v>
      </c>
      <c r="Y126" s="21" t="s">
        <v>617</v>
      </c>
      <c r="Z126" s="21" t="s">
        <v>617</v>
      </c>
      <c r="AA126" s="20" t="n">
        <f aca="false">DATE(YEAR(O126)+1,MONTH(O126),DAY(O126))</f>
        <v>44197</v>
      </c>
      <c r="AB126" s="0" t="n">
        <f aca="false">IF(G126="Trong nước", DATEDIF(DATE(YEAR(M126),MONTH(M126),1),DATE(YEAR(N126),MONTH(N126),1),"m"), DATEDIF(DATE(L126,1,1),DATE(YEAR(N126),MONTH(N126),1),"m"))</f>
        <v>182</v>
      </c>
      <c r="AC126" s="0" t="str">
        <f aca="false">VLOOKUP(AB126,Parameters!$A$2:$B$7,2,1)</f>
        <v>&gt;=180</v>
      </c>
      <c r="AD126" s="22" t="n">
        <f aca="false">IF(J126&lt;=Parameters!$Y$2,INDEX('Bieu phi VCX'!$D$8:$N$33,MATCH(E126,'Bieu phi VCX'!$A$8:$A$33,0),MATCH(AC126,'Bieu phi VCX'!$D$7:$I$7,)),INDEX('Bieu phi VCX'!$J$8:$O$33,MATCH(E126,'Bieu phi VCX'!$A$8:$A$33,0),MATCH(AC126,'Bieu phi VCX'!$J$7:$O$7,)))</f>
        <v>0.044</v>
      </c>
      <c r="AE126" s="22" t="n">
        <f aca="false">IF(Q126="Y",Parameters!$Z$2,0)</f>
        <v>0.0005</v>
      </c>
      <c r="AF126" s="22" t="n">
        <f aca="false">IF(R126="Y", INDEX('Bieu phi VCX'!$R$8:$W$33,MATCH(E126,'Bieu phi VCX'!$A$8:$A$33,0),MATCH(AC126,'Bieu phi VCX'!$R$7:$W$7,0)), 0)</f>
        <v>0.004</v>
      </c>
      <c r="AG126" s="19" t="n">
        <f aca="false">VLOOKUP(S126,Parameters!$F$2:$G$5,2,0)</f>
        <v>1400000</v>
      </c>
      <c r="AH126" s="22" t="n">
        <f aca="false">IF(T126="Y", INDEX('Bieu phi VCX'!$X$8:$AC$33,MATCH(E126,'Bieu phi VCX'!$A$8:$A$33,0),MATCH(AC126,'Bieu phi VCX'!$X$7:$AC$7,0)),0)</f>
        <v>0.0035</v>
      </c>
      <c r="AI126" s="23" t="n">
        <f aca="false">IF(U126="Y",INDEX('Bieu phi VCX'!$AJ$8:$AL$33,MATCH(E126,'Bieu phi VCX'!$A$8:$A$33,0),MATCH(VLOOKUP(F126,Parameters!$I$2:$J$4,2),'Bieu phi VCX'!$AJ$7:$AL$7,0)), 0)</f>
        <v>0.05</v>
      </c>
      <c r="AJ126" s="0" t="n">
        <f aca="false">IF(V126="Y",Parameters!$AA$2,1)</f>
        <v>1.5</v>
      </c>
      <c r="AK126" s="22" t="n">
        <f aca="false">IF(W126="Y", INDEX('Bieu phi VCX'!$AE$8:$AE$33,MATCH(E126,'Bieu phi VCX'!$A$8:$A$33,0),0),0)</f>
        <v>0.0025</v>
      </c>
      <c r="AL126" s="22" t="n">
        <f aca="false">IF(X126="Y",IF(AB126&lt;120,IF(OR(E126='Bieu phi VCX'!$A$24,E126='Bieu phi VCX'!$A$25,E126='Bieu phi VCX'!$A$27),0.2%,IF(OR(AND(OR(H126="SEDAN",H126="HATCHBACK"),J126&gt;Parameters!$AB$2),AND(OR(H126="SEDAN",H126="HATCHBACK"),I126="GERMANY")),INDEX('Bieu phi VCX'!$AF$8:$AF$33,MATCH(E126,'Bieu phi VCX'!$A$8:$A$33,0),0),INDEX('Bieu phi VCX'!$AG$8:$AG$33,MATCH(E126,'Bieu phi VCX'!$A$8:$A$33,0),0))),INDEX('Bieu phi VCX'!$AH$8:$AH$33,MATCH(E126,'Bieu phi VCX'!$A$8:$A$33,0),0)),0)</f>
        <v>0.0015</v>
      </c>
      <c r="AM126" s="22" t="n">
        <f aca="false">IF(Y126="Y",IF(P126-O126&gt;Parameters!$AC$2,1.5%*15/365,1.5%*(P126-O126)/365),0)</f>
        <v>0.000616438356164384</v>
      </c>
      <c r="AN126" s="24" t="n">
        <f aca="false">IF(Z126="Y",Parameters!$AD$2,0)</f>
        <v>0.003</v>
      </c>
      <c r="AO126" s="25" t="n">
        <f aca="false">IF(P126&lt;=AA126,VLOOKUP(DATEDIF(O126,P126,"m"),Parameters!$L$2:$M$6,2,1),(DATEDIF(O126,P126,"m")+1)/12)</f>
        <v>1</v>
      </c>
      <c r="AP126" s="26" t="n">
        <f aca="false">(AJ126*(SUM(AD126,AE126,AF126,AH126,AI126,AK126,AL126,AN126)*K126+AG126)+AM126*K126)*AO126</f>
        <v>67746575.3424658</v>
      </c>
      <c r="AQ126" s="27" t="s">
        <v>619</v>
      </c>
    </row>
    <row r="127" customFormat="false" ht="13.8" hidden="false" customHeight="false" outlineLevel="0" collapsed="false">
      <c r="A127" s="17" t="s">
        <v>624</v>
      </c>
      <c r="B127" s="17" t="s">
        <v>613</v>
      </c>
      <c r="C127" s="0" t="s">
        <v>508</v>
      </c>
      <c r="D127" s="17" t="s">
        <v>535</v>
      </c>
      <c r="E127" s="18" t="s">
        <v>536</v>
      </c>
      <c r="F127" s="19" t="n">
        <v>0</v>
      </c>
      <c r="G127" s="18" t="s">
        <v>614</v>
      </c>
      <c r="H127" s="18" t="s">
        <v>629</v>
      </c>
      <c r="I127" s="18" t="s">
        <v>616</v>
      </c>
      <c r="J127" s="19" t="n">
        <v>400000000</v>
      </c>
      <c r="K127" s="19" t="n">
        <v>100000000</v>
      </c>
      <c r="L127" s="0" t="n">
        <v>2020</v>
      </c>
      <c r="M127" s="20" t="n">
        <f aca="true">DATE(YEAR(NOW()), MONTH(NOW())-12, DAY(NOW()))</f>
        <v>43904</v>
      </c>
      <c r="N127" s="20" t="n">
        <f aca="true">DATE(YEAR(NOW()), MONTH(NOW()), DAY(NOW()))</f>
        <v>44269</v>
      </c>
      <c r="O127" s="20" t="n">
        <v>43831</v>
      </c>
      <c r="P127" s="20" t="n">
        <v>44196</v>
      </c>
      <c r="Q127" s="21" t="s">
        <v>617</v>
      </c>
      <c r="R127" s="21" t="s">
        <v>617</v>
      </c>
      <c r="S127" s="19" t="s">
        <v>618</v>
      </c>
      <c r="T127" s="21" t="s">
        <v>617</v>
      </c>
      <c r="U127" s="21" t="s">
        <v>617</v>
      </c>
      <c r="V127" s="21" t="s">
        <v>617</v>
      </c>
      <c r="W127" s="21" t="s">
        <v>617</v>
      </c>
      <c r="X127" s="21" t="s">
        <v>617</v>
      </c>
      <c r="Y127" s="21" t="s">
        <v>617</v>
      </c>
      <c r="Z127" s="21" t="s">
        <v>617</v>
      </c>
      <c r="AA127" s="20" t="n">
        <f aca="false">DATE(YEAR(O127)+1,MONTH(O127),DAY(O127))</f>
        <v>44197</v>
      </c>
      <c r="AB127" s="0" t="n">
        <f aca="false">IF(G127="Trong nước", DATEDIF(DATE(YEAR(M127),MONTH(M127),1),DATE(YEAR(N127),MONTH(N127),1),"m"), DATEDIF(DATE(L127,1,1),DATE(YEAR(N127),MONTH(N127),1),"m"))</f>
        <v>14</v>
      </c>
      <c r="AC127" s="0" t="str">
        <f aca="false">VLOOKUP(AB127,Parameters!$A$2:$B$6,2,1)</f>
        <v>&lt;36</v>
      </c>
      <c r="AD127" s="22" t="n">
        <f aca="false">IF(J127&lt;=Parameters!$Y$2,INDEX('Bieu phi VCX'!$D$8:$N$33,MATCH(E127,'Bieu phi VCX'!$A$8:$A$33,0),MATCH(AC127,'Bieu phi VCX'!$D$7:$I$7,)),INDEX('Bieu phi VCX'!$J$8:$O$33,MATCH(E127,'Bieu phi VCX'!$A$8:$A$33,0),MATCH(AC127,'Bieu phi VCX'!$J$7:$O$7,)))</f>
        <v>0.025</v>
      </c>
      <c r="AE127" s="22" t="n">
        <f aca="false">IF(Q127="Y",Parameters!$Z$2,0)</f>
        <v>0.0005</v>
      </c>
      <c r="AF127" s="22" t="n">
        <f aca="false">IF(R127="Y", INDEX('Bieu phi VCX'!$R$8:$W$33,MATCH(E127,'Bieu phi VCX'!$A$8:$A$33,0),MATCH(AC127,'Bieu phi VCX'!$R$7:$V$7,0)), 0)</f>
        <v>0</v>
      </c>
      <c r="AG127" s="19" t="n">
        <f aca="false">VLOOKUP(S127,Parameters!$F$2:$G$5,2,0)</f>
        <v>0</v>
      </c>
      <c r="AH127" s="22" t="n">
        <f aca="false">IF(T127="Y", INDEX('Bieu phi VCX'!$X$8:$AB$33,MATCH(E127,'Bieu phi VCX'!$A$8:$A$33,0),MATCH(AC127,'Bieu phi VCX'!$X$7:$AB$7,0)),0)</f>
        <v>0.001</v>
      </c>
      <c r="AI127" s="23" t="n">
        <f aca="false">IF(U127="Y",INDEX('Bieu phi VCX'!$AJ$8:$AL$33,MATCH(E127,'Bieu phi VCX'!$A$8:$A$33,0),MATCH(VLOOKUP(F127,Parameters!$I$2:$J$4,2),'Bieu phi VCX'!$AJ$7:$AL$7,0)), 0)</f>
        <v>0.05</v>
      </c>
      <c r="AJ127" s="0" t="n">
        <f aca="false">IF(V127="Y",Parameters!$AA$2,1)</f>
        <v>1.5</v>
      </c>
      <c r="AK127" s="22" t="n">
        <f aca="false">IF(W127="Y", INDEX('Bieu phi VCX'!$AE$8:$AE$33,MATCH(E127,'Bieu phi VCX'!$A$8:$A$33,0),0),0)</f>
        <v>0.0025</v>
      </c>
      <c r="AL127" s="22" t="n">
        <f aca="false">IF(X127="Y",IF(AB127&lt;120,IF(OR(E127='Bieu phi VCX'!$A$24,E127='Bieu phi VCX'!$A$25,E127='Bieu phi VCX'!$A$27),0.2%,IF(OR(AND(OR(H127="SEDAN",H127="HATCHBACK"),J127&gt;Parameters!$AB$2),AND(OR(H127="SEDAN",H127="HATCHBACK"),I127="GERMANY")),INDEX('Bieu phi VCX'!$AF$8:$AF$33,MATCH(E127,'Bieu phi VCX'!$A$8:$A$33,0),0),INDEX('Bieu phi VCX'!$AG$8:$AG$33,MATCH(E127,'Bieu phi VCX'!$A$8:$A$33,0),0))),INDEX('Bieu phi VCX'!$AH$8:$AH$33,MATCH(E127,'Bieu phi VCX'!$A$8:$A$33,0),0)),0)</f>
        <v>0.0005</v>
      </c>
      <c r="AM127" s="22" t="n">
        <f aca="false">IF(Y127="Y",IF(P127-O127&gt;Parameters!$AC$2,1.5%*15/365,1.5%*(P127-O127)/365),0)</f>
        <v>0.000616438356164384</v>
      </c>
      <c r="AN127" s="24" t="n">
        <f aca="false">IF(Z127="Y",Parameters!$AD$2,0)</f>
        <v>0.003</v>
      </c>
      <c r="AO127" s="25" t="n">
        <f aca="false">IF(P127&lt;=AA127,VLOOKUP(DATEDIF(O127,P127,"m"),Parameters!$L$2:$M$6,2,1),(DATEDIF(O127,P127,"m")+1)/12)</f>
        <v>1</v>
      </c>
      <c r="AP127" s="26" t="n">
        <f aca="false">(AJ127*(SUM(AD127,AE127,AF127,AH127,AI127,AK127,AL127,AN127)*K127+AG127)+AM127*K127)*AO127</f>
        <v>12436643.8356164</v>
      </c>
      <c r="AQ127" s="27" t="s">
        <v>619</v>
      </c>
    </row>
    <row r="128" customFormat="false" ht="13.8" hidden="false" customHeight="false" outlineLevel="0" collapsed="false">
      <c r="A128" s="17"/>
      <c r="B128" s="17" t="s">
        <v>620</v>
      </c>
      <c r="C128" s="0" t="s">
        <v>508</v>
      </c>
      <c r="D128" s="17" t="s">
        <v>535</v>
      </c>
      <c r="E128" s="18" t="s">
        <v>536</v>
      </c>
      <c r="F128" s="19" t="n">
        <v>0</v>
      </c>
      <c r="G128" s="18" t="s">
        <v>614</v>
      </c>
      <c r="H128" s="18" t="s">
        <v>629</v>
      </c>
      <c r="I128" s="18" t="s">
        <v>616</v>
      </c>
      <c r="J128" s="19" t="n">
        <v>400000000</v>
      </c>
      <c r="K128" s="19" t="n">
        <v>100000000</v>
      </c>
      <c r="L128" s="0" t="n">
        <v>2018</v>
      </c>
      <c r="M128" s="20" t="n">
        <f aca="true">DATE(YEAR(NOW()), MONTH(NOW())-36, DAY(NOW()))</f>
        <v>43173</v>
      </c>
      <c r="N128" s="20" t="n">
        <f aca="true">DATE(YEAR(NOW()), MONTH(NOW()), DAY(NOW()))</f>
        <v>44269</v>
      </c>
      <c r="O128" s="20" t="n">
        <v>43831</v>
      </c>
      <c r="P128" s="20" t="n">
        <v>44196</v>
      </c>
      <c r="Q128" s="21" t="s">
        <v>617</v>
      </c>
      <c r="R128" s="21" t="s">
        <v>617</v>
      </c>
      <c r="S128" s="19" t="s">
        <v>618</v>
      </c>
      <c r="T128" s="21" t="s">
        <v>617</v>
      </c>
      <c r="U128" s="21" t="s">
        <v>617</v>
      </c>
      <c r="V128" s="21" t="s">
        <v>617</v>
      </c>
      <c r="W128" s="21" t="s">
        <v>617</v>
      </c>
      <c r="X128" s="21" t="s">
        <v>617</v>
      </c>
      <c r="Y128" s="21" t="s">
        <v>617</v>
      </c>
      <c r="Z128" s="21" t="s">
        <v>617</v>
      </c>
      <c r="AA128" s="20" t="n">
        <f aca="false">DATE(YEAR(O128)+1,MONTH(O128),DAY(O128))</f>
        <v>44197</v>
      </c>
      <c r="AB128" s="0" t="n">
        <f aca="false">IF(G128="Trong nước", DATEDIF(DATE(YEAR(M128),MONTH(M128),1),DATE(YEAR(N128),MONTH(N128),1),"m"), DATEDIF(DATE(L128,1,1),DATE(YEAR(N128),MONTH(N128),1),"m"))</f>
        <v>38</v>
      </c>
      <c r="AC128" s="0" t="str">
        <f aca="false">VLOOKUP(AB128,Parameters!$A$2:$B$6,2,1)</f>
        <v>36-72</v>
      </c>
      <c r="AD128" s="22" t="n">
        <f aca="false">IF(J128&lt;=Parameters!$Y$2,INDEX('Bieu phi VCX'!$D$8:$N$33,MATCH(E128,'Bieu phi VCX'!$A$8:$A$33,0),MATCH(AC128,'Bieu phi VCX'!$D$7:$I$7,)),INDEX('Bieu phi VCX'!$J$8:$O$33,MATCH(E128,'Bieu phi VCX'!$A$8:$A$33,0),MATCH(AC128,'Bieu phi VCX'!$J$7:$O$7,)))</f>
        <v>0.0275</v>
      </c>
      <c r="AE128" s="22" t="n">
        <f aca="false">IF(Q128="Y",Parameters!$Z$2,0)</f>
        <v>0.0005</v>
      </c>
      <c r="AF128" s="22" t="n">
        <f aca="false">IF(R128="Y", INDEX('Bieu phi VCX'!$R$8:$W$33,MATCH(E128,'Bieu phi VCX'!$A$8:$A$33,0),MATCH(AC128,'Bieu phi VCX'!$R$7:$V$7,0)), 0)</f>
        <v>0.001</v>
      </c>
      <c r="AG128" s="19" t="n">
        <f aca="false">VLOOKUP(S128,Parameters!$F$2:$G$5,2,0)</f>
        <v>0</v>
      </c>
      <c r="AH128" s="22" t="n">
        <f aca="false">IF(T128="Y", INDEX('Bieu phi VCX'!$X$8:$AB$33,MATCH(E128,'Bieu phi VCX'!$A$8:$A$33,0),MATCH(AC128,'Bieu phi VCX'!$X$7:$AB$7,0)),0)</f>
        <v>0.0015</v>
      </c>
      <c r="AI128" s="23" t="n">
        <f aca="false">IF(U128="Y",INDEX('Bieu phi VCX'!$AJ$8:$AL$33,MATCH(E128,'Bieu phi VCX'!$A$8:$A$33,0),MATCH(VLOOKUP(F128,Parameters!$I$2:$J$4,2),'Bieu phi VCX'!$AJ$7:$AL$7,0)), 0)</f>
        <v>0.05</v>
      </c>
      <c r="AJ128" s="0" t="n">
        <f aca="false">IF(V128="Y",Parameters!$AA$2,1)</f>
        <v>1.5</v>
      </c>
      <c r="AK128" s="22" t="n">
        <f aca="false">IF(W128="Y", INDEX('Bieu phi VCX'!$AE$8:$AE$33,MATCH(E128,'Bieu phi VCX'!$A$8:$A$33,0),0),0)</f>
        <v>0.0025</v>
      </c>
      <c r="AL128" s="22" t="n">
        <f aca="false">IF(X128="Y",IF(AB128&lt;120,IF(OR(E128='Bieu phi VCX'!$A$24,E128='Bieu phi VCX'!$A$25,E128='Bieu phi VCX'!$A$27),0.2%,IF(OR(AND(OR(H128="SEDAN",H128="HATCHBACK"),J128&gt;Parameters!$AB$2),AND(OR(H128="SEDAN",H128="HATCHBACK"),I128="GERMANY")),INDEX('Bieu phi VCX'!$AF$8:$AF$33,MATCH(E128,'Bieu phi VCX'!$A$8:$A$33,0),0),INDEX('Bieu phi VCX'!$AG$8:$AG$33,MATCH(E128,'Bieu phi VCX'!$A$8:$A$33,0),0))),INDEX('Bieu phi VCX'!$AH$8:$AH$33,MATCH(E128,'Bieu phi VCX'!$A$8:$A$33,0),0)),0)</f>
        <v>0.0005</v>
      </c>
      <c r="AM128" s="22" t="n">
        <f aca="false">IF(Y128="Y",IF(P128-O128&gt;Parameters!$AC$2,1.5%*15/365,1.5%*(P128-O128)/365),0)</f>
        <v>0.000616438356164384</v>
      </c>
      <c r="AN128" s="24" t="n">
        <f aca="false">IF(Z128="Y",Parameters!$AD$2,0)</f>
        <v>0.003</v>
      </c>
      <c r="AO128" s="25" t="n">
        <f aca="false">IF(P128&lt;=AA128,VLOOKUP(DATEDIF(O128,P128,"m"),Parameters!$L$2:$M$6,2,1),(DATEDIF(O128,P128,"m")+1)/12)</f>
        <v>1</v>
      </c>
      <c r="AP128" s="26" t="n">
        <f aca="false">(AJ128*(SUM(AD128,AE128,AF128,AH128,AI128,AK128,AL128,AN128)*K128+AG128)+AM128*K128)*AO128</f>
        <v>13036643.8356164</v>
      </c>
      <c r="AQ128" s="27" t="s">
        <v>619</v>
      </c>
    </row>
    <row r="129" customFormat="false" ht="13.8" hidden="false" customHeight="false" outlineLevel="0" collapsed="false">
      <c r="A129" s="17"/>
      <c r="B129" s="17" t="s">
        <v>621</v>
      </c>
      <c r="C129" s="0" t="s">
        <v>508</v>
      </c>
      <c r="D129" s="17" t="s">
        <v>535</v>
      </c>
      <c r="E129" s="18" t="s">
        <v>536</v>
      </c>
      <c r="F129" s="19" t="n">
        <v>0</v>
      </c>
      <c r="G129" s="18" t="s">
        <v>614</v>
      </c>
      <c r="H129" s="18" t="s">
        <v>629</v>
      </c>
      <c r="I129" s="18" t="s">
        <v>616</v>
      </c>
      <c r="J129" s="19" t="n">
        <v>400000000</v>
      </c>
      <c r="K129" s="19" t="n">
        <v>100000000</v>
      </c>
      <c r="L129" s="0" t="n">
        <v>2015</v>
      </c>
      <c r="M129" s="20" t="n">
        <f aca="true">DATE(YEAR(NOW()), MONTH(NOW())-72, DAY(NOW()))</f>
        <v>42077</v>
      </c>
      <c r="N129" s="20" t="n">
        <f aca="true">DATE(YEAR(NOW()), MONTH(NOW()), DAY(NOW()))</f>
        <v>44269</v>
      </c>
      <c r="O129" s="20" t="n">
        <v>43831</v>
      </c>
      <c r="P129" s="20" t="n">
        <v>44196</v>
      </c>
      <c r="Q129" s="21" t="s">
        <v>617</v>
      </c>
      <c r="R129" s="21" t="s">
        <v>617</v>
      </c>
      <c r="S129" s="19" t="s">
        <v>618</v>
      </c>
      <c r="T129" s="21" t="s">
        <v>617</v>
      </c>
      <c r="U129" s="21" t="s">
        <v>617</v>
      </c>
      <c r="V129" s="21" t="s">
        <v>617</v>
      </c>
      <c r="W129" s="21" t="s">
        <v>617</v>
      </c>
      <c r="X129" s="21" t="s">
        <v>617</v>
      </c>
      <c r="Y129" s="21" t="s">
        <v>617</v>
      </c>
      <c r="Z129" s="21" t="s">
        <v>617</v>
      </c>
      <c r="AA129" s="20" t="n">
        <f aca="false">DATE(YEAR(O129)+1,MONTH(O129),DAY(O129))</f>
        <v>44197</v>
      </c>
      <c r="AB129" s="0" t="n">
        <f aca="false">IF(G129="Trong nước", DATEDIF(DATE(YEAR(M129),MONTH(M129),1),DATE(YEAR(N129),MONTH(N129),1),"m"), DATEDIF(DATE(L129,1,1),DATE(YEAR(N129),MONTH(N129),1),"m"))</f>
        <v>74</v>
      </c>
      <c r="AC129" s="0" t="str">
        <f aca="false">VLOOKUP(AB129,Parameters!$A$2:$B$6,2,1)</f>
        <v>72-120</v>
      </c>
      <c r="AD129" s="22" t="n">
        <f aca="false">IF(J129&lt;=Parameters!$Y$2,INDEX('Bieu phi VCX'!$D$8:$N$33,MATCH(E129,'Bieu phi VCX'!$A$8:$A$33,0),MATCH(AC129,'Bieu phi VCX'!$D$7:$I$7,)),INDEX('Bieu phi VCX'!$J$8:$O$33,MATCH(E129,'Bieu phi VCX'!$A$8:$A$33,0),MATCH(AC129,'Bieu phi VCX'!$J$7:$O$7,)))</f>
        <v>0.041</v>
      </c>
      <c r="AE129" s="22" t="n">
        <f aca="false">IF(Q129="Y",Parameters!$Z$2,0)</f>
        <v>0.0005</v>
      </c>
      <c r="AF129" s="22" t="n">
        <f aca="false">IF(R129="Y", INDEX('Bieu phi VCX'!$R$8:$W$33,MATCH(E129,'Bieu phi VCX'!$A$8:$A$33,0),MATCH(AC129,'Bieu phi VCX'!$R$7:$V$7,0)), 0)</f>
        <v>0.002</v>
      </c>
      <c r="AG129" s="19" t="n">
        <f aca="false">VLOOKUP(S129,Parameters!$F$2:$G$5,2,0)</f>
        <v>0</v>
      </c>
      <c r="AH129" s="22" t="n">
        <f aca="false">IF(T129="Y", INDEX('Bieu phi VCX'!$X$8:$AB$33,MATCH(E129,'Bieu phi VCX'!$A$8:$A$33,0),MATCH(AC129,'Bieu phi VCX'!$X$7:$AB$7,0)),0)</f>
        <v>0.0025</v>
      </c>
      <c r="AI129" s="23" t="n">
        <f aca="false">IF(U129="Y",INDEX('Bieu phi VCX'!$AJ$8:$AL$33,MATCH(E129,'Bieu phi VCX'!$A$8:$A$33,0),MATCH(VLOOKUP(F129,Parameters!$I$2:$J$4,2),'Bieu phi VCX'!$AJ$7:$AL$7,0)), 0)</f>
        <v>0.05</v>
      </c>
      <c r="AJ129" s="0" t="n">
        <f aca="false">IF(V129="Y",Parameters!$AA$2,1)</f>
        <v>1.5</v>
      </c>
      <c r="AK129" s="22" t="n">
        <f aca="false">IF(W129="Y", INDEX('Bieu phi VCX'!$AE$8:$AE$33,MATCH(E129,'Bieu phi VCX'!$A$8:$A$33,0),0),0)</f>
        <v>0.0025</v>
      </c>
      <c r="AL129" s="22" t="n">
        <f aca="false">IF(X129="Y",IF(AB129&lt;120,IF(OR(E129='Bieu phi VCX'!$A$24,E129='Bieu phi VCX'!$A$25,E129='Bieu phi VCX'!$A$27),0.2%,IF(OR(AND(OR(H129="SEDAN",H129="HATCHBACK"),J129&gt;Parameters!$AB$2),AND(OR(H129="SEDAN",H129="HATCHBACK"),I129="GERMANY")),INDEX('Bieu phi VCX'!$AF$8:$AF$33,MATCH(E129,'Bieu phi VCX'!$A$8:$A$33,0),0),INDEX('Bieu phi VCX'!$AG$8:$AG$33,MATCH(E129,'Bieu phi VCX'!$A$8:$A$33,0),0))),INDEX('Bieu phi VCX'!$AH$8:$AH$33,MATCH(E129,'Bieu phi VCX'!$A$8:$A$33,0),0)),0)</f>
        <v>0.0005</v>
      </c>
      <c r="AM129" s="22" t="n">
        <f aca="false">IF(Y129="Y",IF(P129-O129&gt;Parameters!$AC$2,1.5%*15/365,1.5%*(P129-O129)/365),0)</f>
        <v>0.000616438356164384</v>
      </c>
      <c r="AN129" s="24" t="n">
        <f aca="false">IF(Z129="Y",Parameters!$AD$2,0)</f>
        <v>0.003</v>
      </c>
      <c r="AO129" s="25" t="n">
        <f aca="false">IF(P129&lt;=AA129,VLOOKUP(DATEDIF(O129,P129,"m"),Parameters!$L$2:$M$6,2,1),(DATEDIF(O129,P129,"m")+1)/12)</f>
        <v>1</v>
      </c>
      <c r="AP129" s="26" t="n">
        <f aca="false">(AJ129*(SUM(AD129,AE129,AF129,AH129,AI129,AK129,AL129,AN129)*K129+AG129)+AM129*K129)*AO129</f>
        <v>15361643.8356164</v>
      </c>
      <c r="AQ129" s="27" t="s">
        <v>619</v>
      </c>
    </row>
    <row r="130" customFormat="false" ht="13.8" hidden="false" customHeight="false" outlineLevel="0" collapsed="false">
      <c r="A130" s="17"/>
      <c r="B130" s="17" t="s">
        <v>622</v>
      </c>
      <c r="C130" s="0" t="s">
        <v>508</v>
      </c>
      <c r="D130" s="17" t="s">
        <v>535</v>
      </c>
      <c r="E130" s="18" t="s">
        <v>536</v>
      </c>
      <c r="F130" s="19" t="n">
        <v>0</v>
      </c>
      <c r="G130" s="18" t="s">
        <v>614</v>
      </c>
      <c r="H130" s="18" t="s">
        <v>629</v>
      </c>
      <c r="I130" s="18" t="s">
        <v>616</v>
      </c>
      <c r="J130" s="19" t="n">
        <v>400000000</v>
      </c>
      <c r="K130" s="19" t="n">
        <v>100000000</v>
      </c>
      <c r="L130" s="0" t="n">
        <v>2011</v>
      </c>
      <c r="M130" s="20" t="n">
        <f aca="true">DATE(YEAR(NOW()), MONTH(NOW())-120, DAY(NOW()))</f>
        <v>40616</v>
      </c>
      <c r="N130" s="20" t="n">
        <f aca="true">DATE(YEAR(NOW()), MONTH(NOW()), DAY(NOW()))</f>
        <v>44269</v>
      </c>
      <c r="O130" s="20" t="n">
        <v>43831</v>
      </c>
      <c r="P130" s="20" t="n">
        <v>44196</v>
      </c>
      <c r="Q130" s="21" t="s">
        <v>617</v>
      </c>
      <c r="R130" s="21" t="s">
        <v>617</v>
      </c>
      <c r="S130" s="19" t="s">
        <v>618</v>
      </c>
      <c r="T130" s="21" t="s">
        <v>617</v>
      </c>
      <c r="U130" s="21" t="s">
        <v>617</v>
      </c>
      <c r="V130" s="21" t="s">
        <v>617</v>
      </c>
      <c r="W130" s="21" t="s">
        <v>617</v>
      </c>
      <c r="X130" s="21" t="s">
        <v>617</v>
      </c>
      <c r="Y130" s="21" t="s">
        <v>617</v>
      </c>
      <c r="Z130" s="21" t="s">
        <v>617</v>
      </c>
      <c r="AA130" s="20" t="n">
        <f aca="false">DATE(YEAR(O130)+1,MONTH(O130),DAY(O130))</f>
        <v>44197</v>
      </c>
      <c r="AB130" s="0" t="n">
        <f aca="false">IF(G130="Trong nước", DATEDIF(DATE(YEAR(M130),MONTH(M130),1),DATE(YEAR(N130),MONTH(N130),1),"m"), DATEDIF(DATE(L130,1,1),DATE(YEAR(N130),MONTH(N130),1),"m"))</f>
        <v>122</v>
      </c>
      <c r="AC130" s="0" t="str">
        <f aca="false">VLOOKUP(AB130,Parameters!$A$2:$B$6,2,1)</f>
        <v>&gt;=120</v>
      </c>
      <c r="AD130" s="22" t="n">
        <f aca="false">IF(J130&lt;=Parameters!$Y$2,INDEX('Bieu phi VCX'!$D$8:$N$33,MATCH(E130,'Bieu phi VCX'!$A$8:$A$33,0),MATCH(AC130,'Bieu phi VCX'!$D$7:$I$7,)),INDEX('Bieu phi VCX'!$J$8:$O$33,MATCH(E130,'Bieu phi VCX'!$A$8:$A$33,0),MATCH(AC130,'Bieu phi VCX'!$J$7:$O$7,)))</f>
        <v>0.044</v>
      </c>
      <c r="AE130" s="22" t="n">
        <f aca="false">IF(Q130="Y",Parameters!$Z$2,0)</f>
        <v>0.0005</v>
      </c>
      <c r="AF130" s="22" t="n">
        <f aca="false">IF(R130="Y", INDEX('Bieu phi VCX'!$R$8:$W$33,MATCH(E130,'Bieu phi VCX'!$A$8:$A$33,0),MATCH(AC130,'Bieu phi VCX'!$R$7:$V$7,0)), 0)</f>
        <v>0.003</v>
      </c>
      <c r="AG130" s="19" t="n">
        <f aca="false">VLOOKUP(S130,Parameters!$F$2:$G$5,2,0)</f>
        <v>0</v>
      </c>
      <c r="AH130" s="22" t="n">
        <f aca="false">IF(T130="Y", INDEX('Bieu phi VCX'!$X$8:$AB$33,MATCH(E130,'Bieu phi VCX'!$A$8:$A$33,0),MATCH(AC130,'Bieu phi VCX'!$X$7:$AB$7,0)),0)</f>
        <v>0.0035</v>
      </c>
      <c r="AI130" s="23" t="n">
        <f aca="false">IF(U130="Y",INDEX('Bieu phi VCX'!$AJ$8:$AL$33,MATCH(E130,'Bieu phi VCX'!$A$8:$A$33,0),MATCH(VLOOKUP(F130,Parameters!$I$2:$J$4,2),'Bieu phi VCX'!$AJ$7:$AL$7,0)), 0)</f>
        <v>0.05</v>
      </c>
      <c r="AJ130" s="0" t="n">
        <f aca="false">IF(V130="Y",Parameters!$AA$2,1)</f>
        <v>1.5</v>
      </c>
      <c r="AK130" s="22" t="n">
        <f aca="false">IF(W130="Y", INDEX('Bieu phi VCX'!$AE$8:$AE$33,MATCH(E130,'Bieu phi VCX'!$A$8:$A$33,0),0),0)</f>
        <v>0.0025</v>
      </c>
      <c r="AL130" s="22" t="n">
        <f aca="false">IF(X130="Y",IF(AB130&lt;120,IF(OR(E130='Bieu phi VCX'!$A$24,E130='Bieu phi VCX'!$A$25,E130='Bieu phi VCX'!$A$27),0.2%,IF(OR(AND(OR(H130="SEDAN",H130="HATCHBACK"),J130&gt;Parameters!$AB$2),AND(OR(H130="SEDAN",H130="HATCHBACK"),I130="GERMANY")),INDEX('Bieu phi VCX'!$AF$8:$AF$33,MATCH(E130,'Bieu phi VCX'!$A$8:$A$33,0),0),INDEX('Bieu phi VCX'!$AG$8:$AG$33,MATCH(E130,'Bieu phi VCX'!$A$8:$A$33,0),0))),INDEX('Bieu phi VCX'!$AH$8:$AH$33,MATCH(E130,'Bieu phi VCX'!$A$8:$A$33,0),0)),0)</f>
        <v>0.0015</v>
      </c>
      <c r="AM130" s="22" t="n">
        <f aca="false">IF(Y130="Y",IF(P130-O130&gt;Parameters!$AC$2,1.5%*15/365,1.5%*(P130-O130)/365),0)</f>
        <v>0.000616438356164384</v>
      </c>
      <c r="AN130" s="24" t="n">
        <f aca="false">IF(Z130="Y",Parameters!$AD$2,0)</f>
        <v>0.003</v>
      </c>
      <c r="AO130" s="25" t="n">
        <f aca="false">IF(P130&lt;=AA130,VLOOKUP(DATEDIF(O130,P130,"m"),Parameters!$L$2:$M$6,2,1),(DATEDIF(O130,P130,"m")+1)/12)</f>
        <v>1</v>
      </c>
      <c r="AP130" s="26" t="n">
        <f aca="false">(AJ130*(SUM(AD130,AE130,AF130,AH130,AI130,AK130,AL130,AN130)*K130+AG130)+AM130*K130)*AO130</f>
        <v>16261643.8356164</v>
      </c>
      <c r="AQ130" s="27" t="s">
        <v>619</v>
      </c>
    </row>
    <row r="131" customFormat="false" ht="13.8" hidden="false" customHeight="false" outlineLevel="0" collapsed="false">
      <c r="A131" s="17"/>
      <c r="B131" s="17" t="s">
        <v>623</v>
      </c>
      <c r="C131" s="0" t="s">
        <v>508</v>
      </c>
      <c r="D131" s="17" t="s">
        <v>535</v>
      </c>
      <c r="E131" s="18" t="s">
        <v>536</v>
      </c>
      <c r="F131" s="19" t="n">
        <v>0</v>
      </c>
      <c r="G131" s="18" t="s">
        <v>614</v>
      </c>
      <c r="H131" s="18" t="s">
        <v>629</v>
      </c>
      <c r="I131" s="18" t="s">
        <v>616</v>
      </c>
      <c r="J131" s="19" t="n">
        <v>400000000</v>
      </c>
      <c r="K131" s="19" t="n">
        <v>400000000</v>
      </c>
      <c r="L131" s="0" t="n">
        <v>2006</v>
      </c>
      <c r="M131" s="20" t="n">
        <f aca="true">DATE(YEAR(NOW()), MONTH(NOW())-180, DAY(NOW()))</f>
        <v>38790</v>
      </c>
      <c r="N131" s="20" t="n">
        <f aca="true">DATE(YEAR(NOW()), MONTH(NOW()), DAY(NOW()))</f>
        <v>44269</v>
      </c>
      <c r="O131" s="20" t="n">
        <v>43831</v>
      </c>
      <c r="P131" s="20" t="n">
        <v>44196</v>
      </c>
      <c r="Q131" s="21" t="s">
        <v>617</v>
      </c>
      <c r="R131" s="21" t="s">
        <v>617</v>
      </c>
      <c r="S131" s="19" t="n">
        <v>9000000</v>
      </c>
      <c r="T131" s="21" t="s">
        <v>617</v>
      </c>
      <c r="U131" s="21" t="s">
        <v>617</v>
      </c>
      <c r="V131" s="21" t="s">
        <v>617</v>
      </c>
      <c r="W131" s="21" t="s">
        <v>617</v>
      </c>
      <c r="X131" s="21" t="s">
        <v>617</v>
      </c>
      <c r="Y131" s="21" t="s">
        <v>617</v>
      </c>
      <c r="Z131" s="21" t="s">
        <v>617</v>
      </c>
      <c r="AA131" s="20" t="n">
        <f aca="false">DATE(YEAR(O131)+1,MONTH(O131),DAY(O131))</f>
        <v>44197</v>
      </c>
      <c r="AB131" s="0" t="n">
        <f aca="false">IF(G131="Trong nước", DATEDIF(DATE(YEAR(M131),MONTH(M131),1),DATE(YEAR(N131),MONTH(N131),1),"m"), DATEDIF(DATE(L131,1,1),DATE(YEAR(N131),MONTH(N131),1),"m"))</f>
        <v>182</v>
      </c>
      <c r="AC131" s="0" t="str">
        <f aca="false">VLOOKUP(AB131,Parameters!$A$2:$B$7,2,1)</f>
        <v>&gt;=180</v>
      </c>
      <c r="AD131" s="22" t="n">
        <f aca="false">IF(J131&lt;=Parameters!$Y$2,INDEX('Bieu phi VCX'!$D$8:$N$33,MATCH(E131,'Bieu phi VCX'!$A$8:$A$33,0),MATCH(AC131,'Bieu phi VCX'!$D$7:$I$7,)),INDEX('Bieu phi VCX'!$J$8:$O$33,MATCH(E131,'Bieu phi VCX'!$A$8:$A$33,0),MATCH(AC131,'Bieu phi VCX'!$J$7:$O$7,)))</f>
        <v>0.044</v>
      </c>
      <c r="AE131" s="22" t="n">
        <f aca="false">IF(Q131="Y",Parameters!$Z$2,0)</f>
        <v>0.0005</v>
      </c>
      <c r="AF131" s="22" t="n">
        <f aca="false">IF(R131="Y", INDEX('Bieu phi VCX'!$R$8:$W$33,MATCH(E131,'Bieu phi VCX'!$A$8:$A$33,0),MATCH(AC131,'Bieu phi VCX'!$R$7:$W$7,0)), 0)</f>
        <v>0.004</v>
      </c>
      <c r="AG131" s="19" t="n">
        <f aca="false">VLOOKUP(S131,Parameters!$F$2:$G$5,2,0)</f>
        <v>1400000</v>
      </c>
      <c r="AH131" s="22" t="n">
        <f aca="false">IF(T131="Y", INDEX('Bieu phi VCX'!$X$8:$AC$33,MATCH(E131,'Bieu phi VCX'!$A$8:$A$33,0),MATCH(AC131,'Bieu phi VCX'!$X$7:$AC$7,0)),0)</f>
        <v>0.0035</v>
      </c>
      <c r="AI131" s="23" t="n">
        <f aca="false">IF(U131="Y",INDEX('Bieu phi VCX'!$AJ$8:$AL$33,MATCH(E131,'Bieu phi VCX'!$A$8:$A$33,0),MATCH(VLOOKUP(F131,Parameters!$I$2:$J$4,2),'Bieu phi VCX'!$AJ$7:$AL$7,0)), 0)</f>
        <v>0.05</v>
      </c>
      <c r="AJ131" s="0" t="n">
        <f aca="false">IF(V131="Y",Parameters!$AA$2,1)</f>
        <v>1.5</v>
      </c>
      <c r="AK131" s="22" t="n">
        <f aca="false">IF(W131="Y", INDEX('Bieu phi VCX'!$AE$8:$AE$33,MATCH(E131,'Bieu phi VCX'!$A$8:$A$33,0),0),0)</f>
        <v>0.0025</v>
      </c>
      <c r="AL131" s="22" t="n">
        <f aca="false">IF(X131="Y",IF(AB131&lt;120,IF(OR(E131='Bieu phi VCX'!$A$24,E131='Bieu phi VCX'!$A$25,E131='Bieu phi VCX'!$A$27),0.2%,IF(OR(AND(OR(H131="SEDAN",H131="HATCHBACK"),J131&gt;Parameters!$AB$2),AND(OR(H131="SEDAN",H131="HATCHBACK"),I131="GERMANY")),INDEX('Bieu phi VCX'!$AF$8:$AF$33,MATCH(E131,'Bieu phi VCX'!$A$8:$A$33,0),0),INDEX('Bieu phi VCX'!$AG$8:$AG$33,MATCH(E131,'Bieu phi VCX'!$A$8:$A$33,0),0))),INDEX('Bieu phi VCX'!$AH$8:$AH$33,MATCH(E131,'Bieu phi VCX'!$A$8:$A$33,0),0)),0)</f>
        <v>0.0015</v>
      </c>
      <c r="AM131" s="22" t="n">
        <f aca="false">IF(Y131="Y",IF(P131-O131&gt;Parameters!$AC$2,1.5%*15/365,1.5%*(P131-O131)/365),0)</f>
        <v>0.000616438356164384</v>
      </c>
      <c r="AN131" s="24" t="n">
        <f aca="false">IF(Z131="Y",Parameters!$AD$2,0)</f>
        <v>0.003</v>
      </c>
      <c r="AO131" s="25" t="n">
        <f aca="false">IF(P131&lt;=AA131,VLOOKUP(DATEDIF(O131,P131,"m"),Parameters!$L$2:$M$6,2,1),(DATEDIF(O131,P131,"m")+1)/12)</f>
        <v>1</v>
      </c>
      <c r="AP131" s="26" t="n">
        <f aca="false">(AJ131*(SUM(AD131,AE131,AF131,AH131,AI131,AK131,AL131,AN131)*K131+AG131)+AM131*K131)*AO131</f>
        <v>67746575.3424658</v>
      </c>
      <c r="AQ131" s="27" t="s">
        <v>619</v>
      </c>
    </row>
    <row r="132" customFormat="false" ht="13.8" hidden="false" customHeight="false" outlineLevel="0" collapsed="false">
      <c r="A132" s="17" t="s">
        <v>625</v>
      </c>
      <c r="B132" s="17" t="s">
        <v>613</v>
      </c>
      <c r="C132" s="0" t="s">
        <v>508</v>
      </c>
      <c r="D132" s="17" t="s">
        <v>535</v>
      </c>
      <c r="E132" s="18" t="s">
        <v>536</v>
      </c>
      <c r="F132" s="19" t="n">
        <v>0</v>
      </c>
      <c r="G132" s="18" t="s">
        <v>614</v>
      </c>
      <c r="H132" s="18" t="s">
        <v>629</v>
      </c>
      <c r="I132" s="18" t="s">
        <v>616</v>
      </c>
      <c r="J132" s="19" t="n">
        <v>410000000</v>
      </c>
      <c r="K132" s="19" t="n">
        <v>400000000</v>
      </c>
      <c r="L132" s="0" t="n">
        <v>2020</v>
      </c>
      <c r="M132" s="20" t="n">
        <f aca="true">DATE(YEAR(NOW()), MONTH(NOW())-12, DAY(NOW()))</f>
        <v>43904</v>
      </c>
      <c r="N132" s="20" t="n">
        <f aca="true">DATE(YEAR(NOW()), MONTH(NOW()), DAY(NOW()))</f>
        <v>44269</v>
      </c>
      <c r="O132" s="20" t="n">
        <v>43831</v>
      </c>
      <c r="P132" s="20" t="n">
        <v>44196</v>
      </c>
      <c r="Q132" s="21" t="s">
        <v>617</v>
      </c>
      <c r="R132" s="21" t="s">
        <v>617</v>
      </c>
      <c r="S132" s="19" t="s">
        <v>618</v>
      </c>
      <c r="T132" s="21" t="s">
        <v>617</v>
      </c>
      <c r="U132" s="21" t="s">
        <v>617</v>
      </c>
      <c r="V132" s="21" t="s">
        <v>617</v>
      </c>
      <c r="W132" s="21" t="s">
        <v>617</v>
      </c>
      <c r="X132" s="21" t="s">
        <v>617</v>
      </c>
      <c r="Y132" s="21" t="s">
        <v>617</v>
      </c>
      <c r="Z132" s="21" t="s">
        <v>617</v>
      </c>
      <c r="AA132" s="20" t="n">
        <f aca="false">DATE(YEAR(O132)+1,MONTH(O132),DAY(O132))</f>
        <v>44197</v>
      </c>
      <c r="AB132" s="0" t="n">
        <f aca="false">IF(G132="Trong nước", DATEDIF(DATE(YEAR(M132),MONTH(M132),1),DATE(YEAR(N132),MONTH(N132),1),"m"), DATEDIF(DATE(L132,1,1),DATE(YEAR(N132),MONTH(N132),1),"m"))</f>
        <v>14</v>
      </c>
      <c r="AC132" s="0" t="str">
        <f aca="false">VLOOKUP(AB132,Parameters!$A$2:$B$6,2,1)</f>
        <v>&lt;36</v>
      </c>
      <c r="AD132" s="22" t="n">
        <f aca="false">IF(J132&lt;=Parameters!$Y$2,INDEX('Bieu phi VCX'!$D$8:$N$33,MATCH(E132,'Bieu phi VCX'!$A$8:$A$33,0),MATCH(AC132,'Bieu phi VCX'!$D$7:$I$7,)),INDEX('Bieu phi VCX'!$J$8:$O$33,MATCH(E132,'Bieu phi VCX'!$A$8:$A$33,0),MATCH(AC132,'Bieu phi VCX'!$J$7:$O$7,)))</f>
        <v>0.015</v>
      </c>
      <c r="AE132" s="22" t="n">
        <f aca="false">IF(Q132="Y",Parameters!$Z$2,0)</f>
        <v>0.0005</v>
      </c>
      <c r="AF132" s="22" t="n">
        <f aca="false">IF(R132="Y", INDEX('Bieu phi VCX'!$R$8:$W$33,MATCH(E132,'Bieu phi VCX'!$A$8:$A$33,0),MATCH(AC132,'Bieu phi VCX'!$R$7:$V$7,0)), 0)</f>
        <v>0</v>
      </c>
      <c r="AG132" s="19" t="n">
        <f aca="false">VLOOKUP(S132,Parameters!$F$2:$G$5,2,0)</f>
        <v>0</v>
      </c>
      <c r="AH132" s="22" t="n">
        <f aca="false">IF(T132="Y", INDEX('Bieu phi VCX'!$X$8:$AB$33,MATCH(E132,'Bieu phi VCX'!$A$8:$A$33,0),MATCH(AC132,'Bieu phi VCX'!$X$7:$AB$7,0)),0)</f>
        <v>0.001</v>
      </c>
      <c r="AI132" s="23" t="n">
        <f aca="false">IF(U132="Y",INDEX('Bieu phi VCX'!$AJ$8:$AL$33,MATCH(E132,'Bieu phi VCX'!$A$8:$A$33,0),MATCH(VLOOKUP(F132,Parameters!$I$2:$J$4,2),'Bieu phi VCX'!$AJ$7:$AL$7,0)), 0)</f>
        <v>0.05</v>
      </c>
      <c r="AJ132" s="0" t="n">
        <f aca="false">IF(V132="Y",Parameters!$AA$2,1)</f>
        <v>1.5</v>
      </c>
      <c r="AK132" s="22" t="n">
        <f aca="false">IF(W132="Y", INDEX('Bieu phi VCX'!$AE$8:$AE$33,MATCH(E132,'Bieu phi VCX'!$A$8:$A$33,0),0),0)</f>
        <v>0.0025</v>
      </c>
      <c r="AL132" s="22" t="n">
        <f aca="false">IF(X132="Y",IF(AB132&lt;120,IF(OR(E132='Bieu phi VCX'!$A$24,E132='Bieu phi VCX'!$A$25,E132='Bieu phi VCX'!$A$27),0.2%,IF(OR(AND(OR(H132="SEDAN",H132="HATCHBACK"),J132&gt;Parameters!$AB$2),AND(OR(H132="SEDAN",H132="HATCHBACK"),I132="GERMANY")),INDEX('Bieu phi VCX'!$AF$8:$AF$33,MATCH(E132,'Bieu phi VCX'!$A$8:$A$33,0),0),INDEX('Bieu phi VCX'!$AG$8:$AG$33,MATCH(E132,'Bieu phi VCX'!$A$8:$A$33,0),0))),INDEX('Bieu phi VCX'!$AH$8:$AH$33,MATCH(E132,'Bieu phi VCX'!$A$8:$A$33,0),0)),0)</f>
        <v>0.0005</v>
      </c>
      <c r="AM132" s="22" t="n">
        <f aca="false">IF(Y132="Y",IF(P132-O132&gt;Parameters!$AC$2,1.5%*15/365,1.5%*(P132-O132)/365),0)</f>
        <v>0.000616438356164384</v>
      </c>
      <c r="AN132" s="24" t="n">
        <f aca="false">IF(Z132="Y",Parameters!$AD$2,0)</f>
        <v>0.003</v>
      </c>
      <c r="AO132" s="25" t="n">
        <f aca="false">IF(P132&lt;=AA132,VLOOKUP(DATEDIF(O132,P132,"m"),Parameters!$L$2:$M$6,2,1),(DATEDIF(O132,P132,"m")+1)/12)</f>
        <v>1</v>
      </c>
      <c r="AP132" s="26" t="n">
        <f aca="false">(AJ132*(SUM(AD132,AE132,AF132,AH132,AI132,AK132,AL132,AN132)*K132+AG132)+AM132*K132)*AO132</f>
        <v>43746575.3424658</v>
      </c>
      <c r="AQ132" s="27" t="s">
        <v>619</v>
      </c>
    </row>
    <row r="133" customFormat="false" ht="13.8" hidden="false" customHeight="false" outlineLevel="0" collapsed="false">
      <c r="A133" s="17"/>
      <c r="B133" s="17" t="s">
        <v>620</v>
      </c>
      <c r="C133" s="0" t="s">
        <v>508</v>
      </c>
      <c r="D133" s="17" t="s">
        <v>535</v>
      </c>
      <c r="E133" s="18" t="s">
        <v>536</v>
      </c>
      <c r="F133" s="19" t="n">
        <v>0</v>
      </c>
      <c r="G133" s="18" t="s">
        <v>614</v>
      </c>
      <c r="H133" s="18" t="s">
        <v>629</v>
      </c>
      <c r="I133" s="18" t="s">
        <v>616</v>
      </c>
      <c r="J133" s="19" t="n">
        <v>500000000</v>
      </c>
      <c r="K133" s="19" t="n">
        <v>400000000</v>
      </c>
      <c r="L133" s="0" t="n">
        <v>2018</v>
      </c>
      <c r="M133" s="20" t="n">
        <f aca="true">DATE(YEAR(NOW()), MONTH(NOW())-36, DAY(NOW()))</f>
        <v>43173</v>
      </c>
      <c r="N133" s="20" t="n">
        <f aca="true">DATE(YEAR(NOW()), MONTH(NOW()), DAY(NOW()))</f>
        <v>44269</v>
      </c>
      <c r="O133" s="20" t="n">
        <v>43831</v>
      </c>
      <c r="P133" s="20" t="n">
        <v>44196</v>
      </c>
      <c r="Q133" s="21" t="s">
        <v>617</v>
      </c>
      <c r="R133" s="21" t="s">
        <v>617</v>
      </c>
      <c r="S133" s="19" t="s">
        <v>618</v>
      </c>
      <c r="T133" s="21" t="s">
        <v>617</v>
      </c>
      <c r="U133" s="21" t="s">
        <v>617</v>
      </c>
      <c r="V133" s="21" t="s">
        <v>617</v>
      </c>
      <c r="W133" s="21" t="s">
        <v>617</v>
      </c>
      <c r="X133" s="21" t="s">
        <v>617</v>
      </c>
      <c r="Y133" s="21" t="s">
        <v>617</v>
      </c>
      <c r="Z133" s="21" t="s">
        <v>617</v>
      </c>
      <c r="AA133" s="20" t="n">
        <f aca="false">DATE(YEAR(O133)+1,MONTH(O133),DAY(O133))</f>
        <v>44197</v>
      </c>
      <c r="AB133" s="0" t="n">
        <f aca="false">IF(G133="Trong nước", DATEDIF(DATE(YEAR(M133),MONTH(M133),1),DATE(YEAR(N133),MONTH(N133),1),"m"), DATEDIF(DATE(L133,1,1),DATE(YEAR(N133),MONTH(N133),1),"m"))</f>
        <v>38</v>
      </c>
      <c r="AC133" s="0" t="str">
        <f aca="false">VLOOKUP(AB133,Parameters!$A$2:$B$6,2,1)</f>
        <v>36-72</v>
      </c>
      <c r="AD133" s="22" t="n">
        <f aca="false">IF(J133&lt;=Parameters!$Y$2,INDEX('Bieu phi VCX'!$D$8:$N$33,MATCH(E133,'Bieu phi VCX'!$A$8:$A$33,0),MATCH(AC133,'Bieu phi VCX'!$D$7:$I$7,)),INDEX('Bieu phi VCX'!$J$8:$O$33,MATCH(E133,'Bieu phi VCX'!$A$8:$A$33,0),MATCH(AC133,'Bieu phi VCX'!$J$7:$O$7,)))</f>
        <v>0.016</v>
      </c>
      <c r="AE133" s="22" t="n">
        <f aca="false">IF(Q133="Y",Parameters!$Z$2,0)</f>
        <v>0.0005</v>
      </c>
      <c r="AF133" s="22" t="n">
        <f aca="false">IF(R133="Y", INDEX('Bieu phi VCX'!$R$8:$W$33,MATCH(E133,'Bieu phi VCX'!$A$8:$A$33,0),MATCH(AC133,'Bieu phi VCX'!$R$7:$V$7,0)), 0)</f>
        <v>0.001</v>
      </c>
      <c r="AG133" s="19" t="n">
        <f aca="false">VLOOKUP(S133,Parameters!$F$2:$G$5,2,0)</f>
        <v>0</v>
      </c>
      <c r="AH133" s="22" t="n">
        <f aca="false">IF(T133="Y", INDEX('Bieu phi VCX'!$X$8:$AB$33,MATCH(E133,'Bieu phi VCX'!$A$8:$A$33,0),MATCH(AC133,'Bieu phi VCX'!$X$7:$AB$7,0)),0)</f>
        <v>0.0015</v>
      </c>
      <c r="AI133" s="23" t="n">
        <f aca="false">IF(U133="Y",INDEX('Bieu phi VCX'!$AJ$8:$AL$33,MATCH(E133,'Bieu phi VCX'!$A$8:$A$33,0),MATCH(VLOOKUP(F133,Parameters!$I$2:$J$4,2),'Bieu phi VCX'!$AJ$7:$AL$7,0)), 0)</f>
        <v>0.05</v>
      </c>
      <c r="AJ133" s="0" t="n">
        <f aca="false">IF(V133="Y",Parameters!$AA$2,1)</f>
        <v>1.5</v>
      </c>
      <c r="AK133" s="22" t="n">
        <f aca="false">IF(W133="Y", INDEX('Bieu phi VCX'!$AE$8:$AE$33,MATCH(E133,'Bieu phi VCX'!$A$8:$A$33,0),0),0)</f>
        <v>0.0025</v>
      </c>
      <c r="AL133" s="22" t="n">
        <f aca="false">IF(X133="Y",IF(AB133&lt;120,IF(OR(E133='Bieu phi VCX'!$A$24,E133='Bieu phi VCX'!$A$25,E133='Bieu phi VCX'!$A$27),0.2%,IF(OR(AND(OR(H133="SEDAN",H133="HATCHBACK"),J133&gt;Parameters!$AB$2),AND(OR(H133="SEDAN",H133="HATCHBACK"),I133="GERMANY")),INDEX('Bieu phi VCX'!$AF$8:$AF$33,MATCH(E133,'Bieu phi VCX'!$A$8:$A$33,0),0),INDEX('Bieu phi VCX'!$AG$8:$AG$33,MATCH(E133,'Bieu phi VCX'!$A$8:$A$33,0),0))),INDEX('Bieu phi VCX'!$AH$8:$AH$33,MATCH(E133,'Bieu phi VCX'!$A$8:$A$33,0),0)),0)</f>
        <v>0.0005</v>
      </c>
      <c r="AM133" s="22" t="n">
        <f aca="false">IF(Y133="Y",IF(P133-O133&gt;Parameters!$AC$2,1.5%*15/365,1.5%*(P133-O133)/365),0)</f>
        <v>0.000616438356164384</v>
      </c>
      <c r="AN133" s="24" t="n">
        <f aca="false">IF(Z133="Y",Parameters!$AD$2,0)</f>
        <v>0.003</v>
      </c>
      <c r="AO133" s="25" t="n">
        <f aca="false">IF(P133&lt;=AA133,VLOOKUP(DATEDIF(O133,P133,"m"),Parameters!$L$2:$M$6,2,1),(DATEDIF(O133,P133,"m")+1)/12)</f>
        <v>1</v>
      </c>
      <c r="AP133" s="26" t="n">
        <f aca="false">(AJ133*(SUM(AD133,AE133,AF133,AH133,AI133,AK133,AL133,AN133)*K133+AG133)+AM133*K133)*AO133</f>
        <v>45246575.3424658</v>
      </c>
      <c r="AQ133" s="27" t="s">
        <v>619</v>
      </c>
    </row>
    <row r="134" customFormat="false" ht="13.8" hidden="false" customHeight="false" outlineLevel="0" collapsed="false">
      <c r="A134" s="17"/>
      <c r="B134" s="17" t="s">
        <v>621</v>
      </c>
      <c r="C134" s="0" t="s">
        <v>508</v>
      </c>
      <c r="D134" s="17" t="s">
        <v>535</v>
      </c>
      <c r="E134" s="18" t="s">
        <v>536</v>
      </c>
      <c r="F134" s="19" t="n">
        <v>0</v>
      </c>
      <c r="G134" s="18" t="s">
        <v>614</v>
      </c>
      <c r="H134" s="18" t="s">
        <v>629</v>
      </c>
      <c r="I134" s="18" t="s">
        <v>616</v>
      </c>
      <c r="J134" s="19" t="n">
        <v>450000000</v>
      </c>
      <c r="K134" s="19" t="n">
        <v>400000000</v>
      </c>
      <c r="L134" s="0" t="n">
        <v>2015</v>
      </c>
      <c r="M134" s="20" t="n">
        <f aca="true">DATE(YEAR(NOW()), MONTH(NOW())-72, DAY(NOW()))</f>
        <v>42077</v>
      </c>
      <c r="N134" s="20" t="n">
        <f aca="true">DATE(YEAR(NOW()), MONTH(NOW()), DAY(NOW()))</f>
        <v>44269</v>
      </c>
      <c r="O134" s="20" t="n">
        <v>43831</v>
      </c>
      <c r="P134" s="20" t="n">
        <v>44196</v>
      </c>
      <c r="Q134" s="21" t="s">
        <v>617</v>
      </c>
      <c r="R134" s="21" t="s">
        <v>617</v>
      </c>
      <c r="S134" s="19" t="s">
        <v>618</v>
      </c>
      <c r="T134" s="21" t="s">
        <v>617</v>
      </c>
      <c r="U134" s="21" t="s">
        <v>617</v>
      </c>
      <c r="V134" s="21" t="s">
        <v>617</v>
      </c>
      <c r="W134" s="21" t="s">
        <v>617</v>
      </c>
      <c r="X134" s="21" t="s">
        <v>617</v>
      </c>
      <c r="Y134" s="21" t="s">
        <v>617</v>
      </c>
      <c r="Z134" s="21" t="s">
        <v>617</v>
      </c>
      <c r="AA134" s="20" t="n">
        <f aca="false">DATE(YEAR(O134)+1,MONTH(O134),DAY(O134))</f>
        <v>44197</v>
      </c>
      <c r="AB134" s="0" t="n">
        <f aca="false">IF(G134="Trong nước", DATEDIF(DATE(YEAR(M134),MONTH(M134),1),DATE(YEAR(N134),MONTH(N134),1),"m"), DATEDIF(DATE(L134,1,1),DATE(YEAR(N134),MONTH(N134),1),"m"))</f>
        <v>74</v>
      </c>
      <c r="AC134" s="0" t="str">
        <f aca="false">VLOOKUP(AB134,Parameters!$A$2:$B$6,2,1)</f>
        <v>72-120</v>
      </c>
      <c r="AD134" s="22" t="n">
        <f aca="false">IF(J134&lt;=Parameters!$Y$2,INDEX('Bieu phi VCX'!$D$8:$N$33,MATCH(E134,'Bieu phi VCX'!$A$8:$A$33,0),MATCH(AC134,'Bieu phi VCX'!$D$7:$I$7,)),INDEX('Bieu phi VCX'!$J$8:$O$33,MATCH(E134,'Bieu phi VCX'!$A$8:$A$33,0),MATCH(AC134,'Bieu phi VCX'!$J$7:$O$7,)))</f>
        <v>0.0175</v>
      </c>
      <c r="AE134" s="22" t="n">
        <f aca="false">IF(Q134="Y",Parameters!$Z$2,0)</f>
        <v>0.0005</v>
      </c>
      <c r="AF134" s="22" t="n">
        <f aca="false">IF(R134="Y", INDEX('Bieu phi VCX'!$R$8:$W$33,MATCH(E134,'Bieu phi VCX'!$A$8:$A$33,0),MATCH(AC134,'Bieu phi VCX'!$R$7:$V$7,0)), 0)</f>
        <v>0.002</v>
      </c>
      <c r="AG134" s="19" t="n">
        <f aca="false">VLOOKUP(S134,Parameters!$F$2:$G$5,2,0)</f>
        <v>0</v>
      </c>
      <c r="AH134" s="22" t="n">
        <f aca="false">IF(T134="Y", INDEX('Bieu phi VCX'!$X$8:$AB$33,MATCH(E134,'Bieu phi VCX'!$A$8:$A$33,0),MATCH(AC134,'Bieu phi VCX'!$X$7:$AB$7,0)),0)</f>
        <v>0.0025</v>
      </c>
      <c r="AI134" s="23" t="n">
        <f aca="false">IF(U134="Y",INDEX('Bieu phi VCX'!$AJ$8:$AL$33,MATCH(E134,'Bieu phi VCX'!$A$8:$A$33,0),MATCH(VLOOKUP(F134,Parameters!$I$2:$J$4,2),'Bieu phi VCX'!$AJ$7:$AL$7,0)), 0)</f>
        <v>0.05</v>
      </c>
      <c r="AJ134" s="0" t="n">
        <f aca="false">IF(V134="Y",Parameters!$AA$2,1)</f>
        <v>1.5</v>
      </c>
      <c r="AK134" s="22" t="n">
        <f aca="false">IF(W134="Y", INDEX('Bieu phi VCX'!$AE$8:$AE$33,MATCH(E134,'Bieu phi VCX'!$A$8:$A$33,0),0),0)</f>
        <v>0.0025</v>
      </c>
      <c r="AL134" s="22" t="n">
        <f aca="false">IF(X134="Y",IF(AB134&lt;120,IF(OR(E134='Bieu phi VCX'!$A$24,E134='Bieu phi VCX'!$A$25,E134='Bieu phi VCX'!$A$27),0.2%,IF(OR(AND(OR(H134="SEDAN",H134="HATCHBACK"),J134&gt;Parameters!$AB$2),AND(OR(H134="SEDAN",H134="HATCHBACK"),I134="GERMANY")),INDEX('Bieu phi VCX'!$AF$8:$AF$33,MATCH(E134,'Bieu phi VCX'!$A$8:$A$33,0),0),INDEX('Bieu phi VCX'!$AG$8:$AG$33,MATCH(E134,'Bieu phi VCX'!$A$8:$A$33,0),0))),INDEX('Bieu phi VCX'!$AH$8:$AH$33,MATCH(E134,'Bieu phi VCX'!$A$8:$A$33,0),0)),0)</f>
        <v>0.0005</v>
      </c>
      <c r="AM134" s="22" t="n">
        <f aca="false">IF(Y134="Y",IF(P134-O134&gt;Parameters!$AC$2,1.5%*15/365,1.5%*(P134-O134)/365),0)</f>
        <v>0.000616438356164384</v>
      </c>
      <c r="AN134" s="24" t="n">
        <f aca="false">IF(Z134="Y",Parameters!$AD$2,0)</f>
        <v>0.003</v>
      </c>
      <c r="AO134" s="25" t="n">
        <f aca="false">IF(P134&lt;=AA134,VLOOKUP(DATEDIF(O134,P134,"m"),Parameters!$L$2:$M$6,2,1),(DATEDIF(O134,P134,"m")+1)/12)</f>
        <v>1</v>
      </c>
      <c r="AP134" s="26" t="n">
        <f aca="false">(AJ134*(SUM(AD134,AE134,AF134,AH134,AI134,AK134,AL134,AN134)*K134+AG134)+AM134*K134)*AO134</f>
        <v>47346575.3424658</v>
      </c>
      <c r="AQ134" s="27" t="s">
        <v>619</v>
      </c>
    </row>
    <row r="135" customFormat="false" ht="13.8" hidden="false" customHeight="false" outlineLevel="0" collapsed="false">
      <c r="A135" s="17"/>
      <c r="B135" s="17" t="s">
        <v>622</v>
      </c>
      <c r="C135" s="0" t="s">
        <v>508</v>
      </c>
      <c r="D135" s="17" t="s">
        <v>535</v>
      </c>
      <c r="E135" s="18" t="s">
        <v>536</v>
      </c>
      <c r="F135" s="19" t="n">
        <v>0</v>
      </c>
      <c r="G135" s="18" t="s">
        <v>614</v>
      </c>
      <c r="H135" s="18" t="s">
        <v>629</v>
      </c>
      <c r="I135" s="18" t="s">
        <v>616</v>
      </c>
      <c r="J135" s="19" t="n">
        <v>600000000</v>
      </c>
      <c r="K135" s="19" t="n">
        <v>400000000</v>
      </c>
      <c r="L135" s="0" t="n">
        <v>2011</v>
      </c>
      <c r="M135" s="20" t="n">
        <f aca="true">DATE(YEAR(NOW()), MONTH(NOW())-120, DAY(NOW()))</f>
        <v>40616</v>
      </c>
      <c r="N135" s="20" t="n">
        <f aca="true">DATE(YEAR(NOW()), MONTH(NOW()), DAY(NOW()))</f>
        <v>44269</v>
      </c>
      <c r="O135" s="20" t="n">
        <v>43831</v>
      </c>
      <c r="P135" s="20" t="n">
        <v>44196</v>
      </c>
      <c r="Q135" s="21" t="s">
        <v>617</v>
      </c>
      <c r="R135" s="21" t="s">
        <v>617</v>
      </c>
      <c r="S135" s="19" t="s">
        <v>618</v>
      </c>
      <c r="T135" s="21" t="s">
        <v>617</v>
      </c>
      <c r="U135" s="21" t="s">
        <v>617</v>
      </c>
      <c r="V135" s="21" t="s">
        <v>617</v>
      </c>
      <c r="W135" s="21" t="s">
        <v>617</v>
      </c>
      <c r="X135" s="21" t="s">
        <v>617</v>
      </c>
      <c r="Y135" s="21" t="s">
        <v>617</v>
      </c>
      <c r="Z135" s="21" t="s">
        <v>617</v>
      </c>
      <c r="AA135" s="20" t="n">
        <f aca="false">DATE(YEAR(O135)+1,MONTH(O135),DAY(O135))</f>
        <v>44197</v>
      </c>
      <c r="AB135" s="0" t="n">
        <f aca="false">IF(G135="Trong nước", DATEDIF(DATE(YEAR(M135),MONTH(M135),1),DATE(YEAR(N135),MONTH(N135),1),"m"), DATEDIF(DATE(L135,1,1),DATE(YEAR(N135),MONTH(N135),1),"m"))</f>
        <v>122</v>
      </c>
      <c r="AC135" s="0" t="str">
        <f aca="false">VLOOKUP(AB135,Parameters!$A$2:$B$6,2,1)</f>
        <v>&gt;=120</v>
      </c>
      <c r="AD135" s="22" t="n">
        <f aca="false">IF(J135&lt;=Parameters!$Y$2,INDEX('Bieu phi VCX'!$D$8:$N$33,MATCH(E135,'Bieu phi VCX'!$A$8:$A$33,0),MATCH(AC135,'Bieu phi VCX'!$D$7:$I$7,)),INDEX('Bieu phi VCX'!$J$8:$O$33,MATCH(E135,'Bieu phi VCX'!$A$8:$A$33,0),MATCH(AC135,'Bieu phi VCX'!$J$7:$O$7,)))</f>
        <v>0.019</v>
      </c>
      <c r="AE135" s="22" t="n">
        <f aca="false">IF(Q135="Y",Parameters!$Z$2,0)</f>
        <v>0.0005</v>
      </c>
      <c r="AF135" s="22" t="n">
        <f aca="false">IF(R135="Y", INDEX('Bieu phi VCX'!$R$8:$W$33,MATCH(E135,'Bieu phi VCX'!$A$8:$A$33,0),MATCH(AC135,'Bieu phi VCX'!$R$7:$V$7,0)), 0)</f>
        <v>0.003</v>
      </c>
      <c r="AG135" s="19" t="n">
        <f aca="false">VLOOKUP(S135,Parameters!$F$2:$G$5,2,0)</f>
        <v>0</v>
      </c>
      <c r="AH135" s="22" t="n">
        <f aca="false">IF(T135="Y", INDEX('Bieu phi VCX'!$X$8:$AB$33,MATCH(E135,'Bieu phi VCX'!$A$8:$A$33,0),MATCH(AC135,'Bieu phi VCX'!$X$7:$AB$7,0)),0)</f>
        <v>0.0035</v>
      </c>
      <c r="AI135" s="23" t="n">
        <f aca="false">IF(U135="Y",INDEX('Bieu phi VCX'!$AJ$8:$AL$33,MATCH(E135,'Bieu phi VCX'!$A$8:$A$33,0),MATCH(VLOOKUP(F135,Parameters!$I$2:$J$4,2),'Bieu phi VCX'!$AJ$7:$AL$7,0)), 0)</f>
        <v>0.05</v>
      </c>
      <c r="AJ135" s="0" t="n">
        <f aca="false">IF(V135="Y",Parameters!$AA$2,1)</f>
        <v>1.5</v>
      </c>
      <c r="AK135" s="22" t="n">
        <f aca="false">IF(W135="Y", INDEX('Bieu phi VCX'!$AE$8:$AE$33,MATCH(E135,'Bieu phi VCX'!$A$8:$A$33,0),0),0)</f>
        <v>0.0025</v>
      </c>
      <c r="AL135" s="22" t="n">
        <f aca="false">IF(X135="Y",IF(AB135&lt;120,IF(OR(E135='Bieu phi VCX'!$A$24,E135='Bieu phi VCX'!$A$25,E135='Bieu phi VCX'!$A$27),0.2%,IF(OR(AND(OR(H135="SEDAN",H135="HATCHBACK"),J135&gt;Parameters!$AB$2),AND(OR(H135="SEDAN",H135="HATCHBACK"),I135="GERMANY")),INDEX('Bieu phi VCX'!$AF$8:$AF$33,MATCH(E135,'Bieu phi VCX'!$A$8:$A$33,0),0),INDEX('Bieu phi VCX'!$AG$8:$AG$33,MATCH(E135,'Bieu phi VCX'!$A$8:$A$33,0),0))),INDEX('Bieu phi VCX'!$AH$8:$AH$33,MATCH(E135,'Bieu phi VCX'!$A$8:$A$33,0),0)),0)</f>
        <v>0.0015</v>
      </c>
      <c r="AM135" s="22" t="n">
        <f aca="false">IF(Y135="Y",IF(P135-O135&gt;Parameters!$AC$2,1.5%*15/365,1.5%*(P135-O135)/365),0)</f>
        <v>0.000616438356164384</v>
      </c>
      <c r="AN135" s="24" t="n">
        <f aca="false">IF(Z135="Y",Parameters!$AD$2,0)</f>
        <v>0.003</v>
      </c>
      <c r="AO135" s="25" t="n">
        <f aca="false">IF(P135&lt;=AA135,VLOOKUP(DATEDIF(O135,P135,"m"),Parameters!$L$2:$M$6,2,1),(DATEDIF(O135,P135,"m")+1)/12)</f>
        <v>1</v>
      </c>
      <c r="AP135" s="26" t="n">
        <f aca="false">(AJ135*(SUM(AD135,AE135,AF135,AH135,AI135,AK135,AL135,AN135)*K135+AG135)+AM135*K135)*AO135</f>
        <v>50046575.3424658</v>
      </c>
      <c r="AQ135" s="27" t="s">
        <v>619</v>
      </c>
    </row>
    <row r="136" customFormat="false" ht="13.8" hidden="false" customHeight="false" outlineLevel="0" collapsed="false">
      <c r="A136" s="17"/>
      <c r="B136" s="17" t="s">
        <v>623</v>
      </c>
      <c r="C136" s="0" t="s">
        <v>508</v>
      </c>
      <c r="D136" s="17" t="s">
        <v>535</v>
      </c>
      <c r="E136" s="18" t="s">
        <v>536</v>
      </c>
      <c r="F136" s="19" t="n">
        <v>0</v>
      </c>
      <c r="G136" s="18" t="s">
        <v>614</v>
      </c>
      <c r="H136" s="18" t="s">
        <v>629</v>
      </c>
      <c r="I136" s="18" t="s">
        <v>616</v>
      </c>
      <c r="J136" s="19" t="n">
        <v>600000000</v>
      </c>
      <c r="K136" s="19" t="n">
        <v>400000000</v>
      </c>
      <c r="L136" s="0" t="n">
        <v>2006</v>
      </c>
      <c r="M136" s="20" t="n">
        <f aca="true">DATE(YEAR(NOW()), MONTH(NOW())-180, DAY(NOW()))</f>
        <v>38790</v>
      </c>
      <c r="N136" s="20" t="n">
        <f aca="true">DATE(YEAR(NOW()), MONTH(NOW()), DAY(NOW()))</f>
        <v>44269</v>
      </c>
      <c r="O136" s="20" t="n">
        <v>43831</v>
      </c>
      <c r="P136" s="20" t="n">
        <v>44196</v>
      </c>
      <c r="Q136" s="21" t="s">
        <v>617</v>
      </c>
      <c r="R136" s="21" t="s">
        <v>617</v>
      </c>
      <c r="S136" s="19" t="n">
        <v>9000000</v>
      </c>
      <c r="T136" s="21" t="s">
        <v>617</v>
      </c>
      <c r="U136" s="21" t="s">
        <v>617</v>
      </c>
      <c r="V136" s="21" t="s">
        <v>617</v>
      </c>
      <c r="W136" s="21" t="s">
        <v>617</v>
      </c>
      <c r="X136" s="21" t="s">
        <v>617</v>
      </c>
      <c r="Y136" s="21" t="s">
        <v>617</v>
      </c>
      <c r="Z136" s="21" t="s">
        <v>617</v>
      </c>
      <c r="AA136" s="20" t="n">
        <f aca="false">DATE(YEAR(O136)+1,MONTH(O136),DAY(O136))</f>
        <v>44197</v>
      </c>
      <c r="AB136" s="0" t="n">
        <f aca="false">IF(G136="Trong nước", DATEDIF(DATE(YEAR(M136),MONTH(M136),1),DATE(YEAR(N136),MONTH(N136),1),"m"), DATEDIF(DATE(L136,1,1),DATE(YEAR(N136),MONTH(N136),1),"m"))</f>
        <v>182</v>
      </c>
      <c r="AC136" s="0" t="str">
        <f aca="false">VLOOKUP(AB136,Parameters!$A$2:$B$7,2,1)</f>
        <v>&gt;=180</v>
      </c>
      <c r="AD136" s="22" t="n">
        <f aca="false">IF(J136&lt;=Parameters!$Y$2,INDEX('Bieu phi VCX'!$D$8:$N$33,MATCH(E136,'Bieu phi VCX'!$A$8:$A$33,0),MATCH(AC136,'Bieu phi VCX'!$D$7:$I$7,)),INDEX('Bieu phi VCX'!$J$8:$O$33,MATCH(E136,'Bieu phi VCX'!$A$8:$A$33,0),MATCH(AC136,'Bieu phi VCX'!$J$7:$O$7,)))</f>
        <v>0.019</v>
      </c>
      <c r="AE136" s="22" t="n">
        <f aca="false">IF(Q136="Y",Parameters!$Z$2,0)</f>
        <v>0.0005</v>
      </c>
      <c r="AF136" s="22" t="n">
        <f aca="false">IF(R136="Y", INDEX('Bieu phi VCX'!$R$8:$W$33,MATCH(E136,'Bieu phi VCX'!$A$8:$A$33,0),MATCH(AC136,'Bieu phi VCX'!$R$7:$W$7,0)), 0)</f>
        <v>0.004</v>
      </c>
      <c r="AG136" s="19" t="n">
        <f aca="false">VLOOKUP(S136,Parameters!$F$2:$G$5,2,0)</f>
        <v>1400000</v>
      </c>
      <c r="AH136" s="22" t="n">
        <f aca="false">IF(T136="Y", INDEX('Bieu phi VCX'!$X$8:$AC$33,MATCH(E136,'Bieu phi VCX'!$A$8:$A$33,0),MATCH(AC136,'Bieu phi VCX'!$X$7:$AC$7,0)),0)</f>
        <v>0.0035</v>
      </c>
      <c r="AI136" s="23" t="n">
        <f aca="false">IF(U136="Y",INDEX('Bieu phi VCX'!$AJ$8:$AL$33,MATCH(E136,'Bieu phi VCX'!$A$8:$A$33,0),MATCH(VLOOKUP(F136,Parameters!$I$2:$J$4,2),'Bieu phi VCX'!$AJ$7:$AL$7,0)), 0)</f>
        <v>0.05</v>
      </c>
      <c r="AJ136" s="0" t="n">
        <f aca="false">IF(V136="Y",Parameters!$AA$2,1)</f>
        <v>1.5</v>
      </c>
      <c r="AK136" s="22" t="n">
        <f aca="false">IF(W136="Y", INDEX('Bieu phi VCX'!$AE$8:$AE$33,MATCH(E136,'Bieu phi VCX'!$A$8:$A$33,0),0),0)</f>
        <v>0.0025</v>
      </c>
      <c r="AL136" s="22" t="n">
        <f aca="false">IF(X136="Y",IF(AB136&lt;120,IF(OR(E136='Bieu phi VCX'!$A$24,E136='Bieu phi VCX'!$A$25,E136='Bieu phi VCX'!$A$27),0.2%,IF(OR(AND(OR(H136="SEDAN",H136="HATCHBACK"),J136&gt;Parameters!$AB$2),AND(OR(H136="SEDAN",H136="HATCHBACK"),I136="GERMANY")),INDEX('Bieu phi VCX'!$AF$8:$AF$33,MATCH(E136,'Bieu phi VCX'!$A$8:$A$33,0),0),INDEX('Bieu phi VCX'!$AG$8:$AG$33,MATCH(E136,'Bieu phi VCX'!$A$8:$A$33,0),0))),INDEX('Bieu phi VCX'!$AH$8:$AH$33,MATCH(E136,'Bieu phi VCX'!$A$8:$A$33,0),0)),0)</f>
        <v>0.0015</v>
      </c>
      <c r="AM136" s="22" t="n">
        <f aca="false">IF(Y136="Y",IF(P136-O136&gt;Parameters!$AC$2,1.5%*15/365,1.5%*(P136-O136)/365),0)</f>
        <v>0.000616438356164384</v>
      </c>
      <c r="AN136" s="24" t="n">
        <f aca="false">IF(Z136="Y",Parameters!$AD$2,0)</f>
        <v>0.003</v>
      </c>
      <c r="AO136" s="25" t="n">
        <f aca="false">IF(P136&lt;=AA136,VLOOKUP(DATEDIF(O136,P136,"m"),Parameters!$L$2:$M$6,2,1),(DATEDIF(O136,P136,"m")+1)/12)</f>
        <v>1</v>
      </c>
      <c r="AP136" s="26" t="n">
        <f aca="false">(AJ136*(SUM(AD136,AE136,AF136,AH136,AI136,AK136,AL136,AN136)*K136+AG136)+AM136*K136)*AO136</f>
        <v>52746575.3424658</v>
      </c>
      <c r="AQ136" s="27" t="s">
        <v>619</v>
      </c>
    </row>
    <row r="137" customFormat="false" ht="13.8" hidden="false" customHeight="false" outlineLevel="0" collapsed="false">
      <c r="A137" s="17" t="s">
        <v>612</v>
      </c>
      <c r="B137" s="17" t="s">
        <v>613</v>
      </c>
      <c r="C137" s="0" t="s">
        <v>508</v>
      </c>
      <c r="D137" s="17" t="s">
        <v>554</v>
      </c>
      <c r="E137" s="18" t="s">
        <v>555</v>
      </c>
      <c r="F137" s="19" t="n">
        <v>0</v>
      </c>
      <c r="G137" s="18" t="s">
        <v>614</v>
      </c>
      <c r="H137" s="18" t="s">
        <v>629</v>
      </c>
      <c r="I137" s="18" t="s">
        <v>616</v>
      </c>
      <c r="J137" s="19" t="n">
        <v>390000000</v>
      </c>
      <c r="K137" s="19" t="n">
        <v>100000000</v>
      </c>
      <c r="L137" s="0" t="n">
        <v>2020</v>
      </c>
      <c r="M137" s="20" t="n">
        <f aca="true">DATE(YEAR(NOW()), MONTH(NOW())-12, DAY(NOW()))</f>
        <v>43904</v>
      </c>
      <c r="N137" s="20" t="n">
        <f aca="true">DATE(YEAR(NOW()), MONTH(NOW()), DAY(NOW()))</f>
        <v>44269</v>
      </c>
      <c r="O137" s="20" t="n">
        <v>43831</v>
      </c>
      <c r="P137" s="20" t="n">
        <v>44196</v>
      </c>
      <c r="Q137" s="21" t="s">
        <v>617</v>
      </c>
      <c r="R137" s="21" t="s">
        <v>617</v>
      </c>
      <c r="S137" s="19" t="s">
        <v>618</v>
      </c>
      <c r="T137" s="21" t="s">
        <v>617</v>
      </c>
      <c r="U137" s="21" t="s">
        <v>617</v>
      </c>
      <c r="V137" s="21" t="s">
        <v>617</v>
      </c>
      <c r="W137" s="21" t="s">
        <v>617</v>
      </c>
      <c r="X137" s="21" t="s">
        <v>617</v>
      </c>
      <c r="Y137" s="21" t="s">
        <v>617</v>
      </c>
      <c r="Z137" s="21" t="s">
        <v>617</v>
      </c>
      <c r="AA137" s="20" t="n">
        <f aca="false">DATE(YEAR(O137)+1,MONTH(O137),DAY(O137))</f>
        <v>44197</v>
      </c>
      <c r="AB137" s="0" t="n">
        <f aca="false">IF(G137="Trong nước", DATEDIF(DATE(YEAR(M137),MONTH(M137),1),DATE(YEAR(N137),MONTH(N137),1),"m"), DATEDIF(DATE(L137,1,1),DATE(YEAR(N137),MONTH(N137),1),"m"))</f>
        <v>14</v>
      </c>
      <c r="AC137" s="0" t="str">
        <f aca="false">VLOOKUP(AB137,Parameters!$A$2:$B$6,2,1)</f>
        <v>&lt;36</v>
      </c>
      <c r="AD137" s="22" t="n">
        <f aca="false">IF(J137&lt;=Parameters!$Y$2,INDEX('Bieu phi VCX'!$D$8:$N$33,MATCH(E137,'Bieu phi VCX'!$A$8:$A$33,0),MATCH(AC137,'Bieu phi VCX'!$D$7:$I$7,)),INDEX('Bieu phi VCX'!$J$8:$O$33,MATCH(E137,'Bieu phi VCX'!$A$8:$A$33,0),MATCH(AC137,'Bieu phi VCX'!$J$7:$O$7,)))</f>
        <v>0.027</v>
      </c>
      <c r="AE137" s="22" t="n">
        <f aca="false">IF(Q137="Y",Parameters!$Z$2,0)</f>
        <v>0.0005</v>
      </c>
      <c r="AF137" s="22" t="n">
        <f aca="false">IF(R137="Y", INDEX('Bieu phi VCX'!$R$8:$W$33,MATCH(E137,'Bieu phi VCX'!$A$8:$A$33,0),MATCH(AC137,'Bieu phi VCX'!$R$7:$V$7,0)), 0)</f>
        <v>0</v>
      </c>
      <c r="AG137" s="19" t="n">
        <f aca="false">VLOOKUP(S137,Parameters!$F$2:$G$5,2,0)</f>
        <v>0</v>
      </c>
      <c r="AH137" s="22" t="n">
        <f aca="false">IF(T137="Y", INDEX('Bieu phi VCX'!$X$8:$AB$33,MATCH(E137,'Bieu phi VCX'!$A$8:$A$33,0),MATCH(AC137,'Bieu phi VCX'!$X$7:$AB$7,0)),0)</f>
        <v>0.001</v>
      </c>
      <c r="AI137" s="23" t="n">
        <f aca="false">IF(U137="Y",INDEX('Bieu phi VCX'!$AJ$8:$AL$33,MATCH(E137,'Bieu phi VCX'!$A$8:$A$33,0),MATCH(VLOOKUP(F137,Parameters!$I$2:$J$4,2),'Bieu phi VCX'!$AJ$7:$AL$7,0)), 0)</f>
        <v>0.05</v>
      </c>
      <c r="AJ137" s="0" t="n">
        <f aca="false">IF(V137="Y",Parameters!$AA$2,1)</f>
        <v>1.5</v>
      </c>
      <c r="AK137" s="22" t="n">
        <f aca="false">IF(W137="Y", INDEX('Bieu phi VCX'!$AE$8:$AE$33,MATCH(E137,'Bieu phi VCX'!$A$8:$A$33,0),0),0)</f>
        <v>0.0025</v>
      </c>
      <c r="AL137" s="22" t="n">
        <f aca="false">IF(X137="Y",IF(AB137&lt;120,IF(OR(E137='Bieu phi VCX'!$A$24,E137='Bieu phi VCX'!$A$25,E137='Bieu phi VCX'!$A$27),0.2%,IF(OR(AND(OR(H137="SEDAN",H137="HATCHBACK"),J137&gt;Parameters!$AB$2),AND(OR(H137="SEDAN",H137="HATCHBACK"),I137="GERMANY")),INDEX('Bieu phi VCX'!$AF$8:$AF$33,MATCH(E137,'Bieu phi VCX'!$A$8:$A$33,0),0),INDEX('Bieu phi VCX'!$AG$8:$AG$33,MATCH(E137,'Bieu phi VCX'!$A$8:$A$33,0),0))),INDEX('Bieu phi VCX'!$AH$8:$AH$33,MATCH(E137,'Bieu phi VCX'!$A$8:$A$33,0),0)),0)</f>
        <v>0.0005</v>
      </c>
      <c r="AM137" s="22" t="n">
        <f aca="false">IF(Y137="Y",IF(P137-O137&gt;Parameters!$AC$2,1.5%*15/365,1.5%*(P137-O137)/365),0)</f>
        <v>0.000616438356164384</v>
      </c>
      <c r="AN137" s="24" t="n">
        <f aca="false">IF(Z137="Y",Parameters!$AD$2,0)</f>
        <v>0.003</v>
      </c>
      <c r="AO137" s="25" t="n">
        <f aca="false">IF(P137&lt;=AA137,VLOOKUP(DATEDIF(O137,P137,"m"),Parameters!$L$2:$M$6,2,1),(DATEDIF(O137,P137,"m")+1)/12)</f>
        <v>1</v>
      </c>
      <c r="AP137" s="26" t="n">
        <f aca="false">(AJ137*(SUM(AD137,AE137,AF137,AH137,AI137,AK137,AL137,AN137)*K137+AG137)+AM137*K137)*AO137</f>
        <v>12736643.8356164</v>
      </c>
      <c r="AQ137" s="27" t="s">
        <v>619</v>
      </c>
    </row>
    <row r="138" customFormat="false" ht="13.8" hidden="false" customHeight="false" outlineLevel="0" collapsed="false">
      <c r="A138" s="17"/>
      <c r="B138" s="17" t="s">
        <v>620</v>
      </c>
      <c r="C138" s="0" t="s">
        <v>508</v>
      </c>
      <c r="D138" s="17" t="s">
        <v>554</v>
      </c>
      <c r="E138" s="18" t="s">
        <v>555</v>
      </c>
      <c r="F138" s="19" t="n">
        <v>0</v>
      </c>
      <c r="G138" s="18" t="s">
        <v>614</v>
      </c>
      <c r="H138" s="18" t="s">
        <v>629</v>
      </c>
      <c r="I138" s="18" t="s">
        <v>616</v>
      </c>
      <c r="J138" s="19" t="n">
        <v>390000000</v>
      </c>
      <c r="K138" s="19" t="n">
        <v>100000000</v>
      </c>
      <c r="L138" s="0" t="n">
        <v>2018</v>
      </c>
      <c r="M138" s="20" t="n">
        <f aca="true">DATE(YEAR(NOW()), MONTH(NOW())-36, DAY(NOW()))</f>
        <v>43173</v>
      </c>
      <c r="N138" s="20" t="n">
        <f aca="true">DATE(YEAR(NOW()), MONTH(NOW()), DAY(NOW()))</f>
        <v>44269</v>
      </c>
      <c r="O138" s="20" t="n">
        <v>43831</v>
      </c>
      <c r="P138" s="20" t="n">
        <v>44196</v>
      </c>
      <c r="Q138" s="21" t="s">
        <v>617</v>
      </c>
      <c r="R138" s="21" t="s">
        <v>617</v>
      </c>
      <c r="S138" s="19" t="s">
        <v>618</v>
      </c>
      <c r="T138" s="21" t="s">
        <v>617</v>
      </c>
      <c r="U138" s="21" t="s">
        <v>617</v>
      </c>
      <c r="V138" s="21" t="s">
        <v>617</v>
      </c>
      <c r="W138" s="21" t="s">
        <v>617</v>
      </c>
      <c r="X138" s="21" t="s">
        <v>617</v>
      </c>
      <c r="Y138" s="21" t="s">
        <v>617</v>
      </c>
      <c r="Z138" s="21" t="s">
        <v>617</v>
      </c>
      <c r="AA138" s="20" t="n">
        <f aca="false">DATE(YEAR(O138)+1,MONTH(O138),DAY(O138))</f>
        <v>44197</v>
      </c>
      <c r="AB138" s="0" t="n">
        <f aca="false">IF(G138="Trong nước", DATEDIF(DATE(YEAR(M138),MONTH(M138),1),DATE(YEAR(N138),MONTH(N138),1),"m"), DATEDIF(DATE(L138,1,1),DATE(YEAR(N138),MONTH(N138),1),"m"))</f>
        <v>38</v>
      </c>
      <c r="AC138" s="0" t="str">
        <f aca="false">VLOOKUP(AB138,Parameters!$A$2:$B$6,2,1)</f>
        <v>36-72</v>
      </c>
      <c r="AD138" s="22" t="n">
        <f aca="false">IF(J138&lt;=Parameters!$Y$2,INDEX('Bieu phi VCX'!$D$8:$N$33,MATCH(E138,'Bieu phi VCX'!$A$8:$A$33,0),MATCH(AC138,'Bieu phi VCX'!$D$7:$I$7,)),INDEX('Bieu phi VCX'!$J$8:$O$33,MATCH(E138,'Bieu phi VCX'!$A$8:$A$33,0),MATCH(AC138,'Bieu phi VCX'!$J$7:$O$7,)))</f>
        <v>0.029</v>
      </c>
      <c r="AE138" s="22" t="n">
        <f aca="false">IF(Q138="Y",Parameters!$Z$2,0)</f>
        <v>0.0005</v>
      </c>
      <c r="AF138" s="22" t="n">
        <f aca="false">IF(R138="Y", INDEX('Bieu phi VCX'!$R$8:$W$33,MATCH(E138,'Bieu phi VCX'!$A$8:$A$33,0),MATCH(AC138,'Bieu phi VCX'!$R$7:$V$7,0)), 0)</f>
        <v>0.002</v>
      </c>
      <c r="AG138" s="19" t="n">
        <f aca="false">VLOOKUP(S138,Parameters!$F$2:$G$5,2,0)</f>
        <v>0</v>
      </c>
      <c r="AH138" s="22" t="n">
        <f aca="false">IF(T138="Y", INDEX('Bieu phi VCX'!$X$8:$AB$33,MATCH(E138,'Bieu phi VCX'!$A$8:$A$33,0),MATCH(AC138,'Bieu phi VCX'!$X$7:$AB$7,0)),0)</f>
        <v>0.002</v>
      </c>
      <c r="AI138" s="23" t="n">
        <f aca="false">IF(U138="Y",INDEX('Bieu phi VCX'!$AJ$8:$AL$33,MATCH(E138,'Bieu phi VCX'!$A$8:$A$33,0),MATCH(VLOOKUP(F138,Parameters!$I$2:$J$4,2),'Bieu phi VCX'!$AJ$7:$AL$7,0)), 0)</f>
        <v>0.05</v>
      </c>
      <c r="AJ138" s="0" t="n">
        <f aca="false">IF(V138="Y",Parameters!$AA$2,1)</f>
        <v>1.5</v>
      </c>
      <c r="AK138" s="22" t="n">
        <f aca="false">IF(W138="Y", INDEX('Bieu phi VCX'!$AE$8:$AE$33,MATCH(E138,'Bieu phi VCX'!$A$8:$A$33,0),0),0)</f>
        <v>0.0025</v>
      </c>
      <c r="AL138" s="22" t="n">
        <f aca="false">IF(X138="Y",IF(AB138&lt;120,IF(OR(E138='Bieu phi VCX'!$A$24,E138='Bieu phi VCX'!$A$25,E138='Bieu phi VCX'!$A$27),0.2%,IF(OR(AND(OR(H138="SEDAN",H138="HATCHBACK"),J138&gt;Parameters!$AB$2),AND(OR(H138="SEDAN",H138="HATCHBACK"),I138="GERMANY")),INDEX('Bieu phi VCX'!$AF$8:$AF$33,MATCH(E138,'Bieu phi VCX'!$A$8:$A$33,0),0),INDEX('Bieu phi VCX'!$AG$8:$AG$33,MATCH(E138,'Bieu phi VCX'!$A$8:$A$33,0),0))),INDEX('Bieu phi VCX'!$AH$8:$AH$33,MATCH(E138,'Bieu phi VCX'!$A$8:$A$33,0),0)),0)</f>
        <v>0.0005</v>
      </c>
      <c r="AM138" s="22" t="n">
        <f aca="false">IF(Y138="Y",IF(P138-O138&gt;Parameters!$AC$2,1.5%*15/365,1.5%*(P138-O138)/365),0)</f>
        <v>0.000616438356164384</v>
      </c>
      <c r="AN138" s="24" t="n">
        <f aca="false">IF(Z138="Y",Parameters!$AD$2,0)</f>
        <v>0.003</v>
      </c>
      <c r="AO138" s="25" t="n">
        <f aca="false">IF(P138&lt;=AA138,VLOOKUP(DATEDIF(O138,P138,"m"),Parameters!$L$2:$M$6,2,1),(DATEDIF(O138,P138,"m")+1)/12)</f>
        <v>1</v>
      </c>
      <c r="AP138" s="26" t="n">
        <f aca="false">(AJ138*(SUM(AD138,AE138,AF138,AH138,AI138,AK138,AL138,AN138)*K138+AG138)+AM138*K138)*AO138</f>
        <v>13486643.8356164</v>
      </c>
      <c r="AQ138" s="27" t="s">
        <v>619</v>
      </c>
    </row>
    <row r="139" customFormat="false" ht="13.8" hidden="false" customHeight="false" outlineLevel="0" collapsed="false">
      <c r="A139" s="17"/>
      <c r="B139" s="17" t="s">
        <v>621</v>
      </c>
      <c r="C139" s="0" t="s">
        <v>508</v>
      </c>
      <c r="D139" s="17" t="s">
        <v>554</v>
      </c>
      <c r="E139" s="18" t="s">
        <v>555</v>
      </c>
      <c r="F139" s="19" t="n">
        <v>0</v>
      </c>
      <c r="G139" s="18" t="s">
        <v>614</v>
      </c>
      <c r="H139" s="18" t="s">
        <v>629</v>
      </c>
      <c r="I139" s="18" t="s">
        <v>616</v>
      </c>
      <c r="J139" s="19" t="n">
        <v>390000000</v>
      </c>
      <c r="K139" s="19" t="n">
        <v>100000000</v>
      </c>
      <c r="L139" s="0" t="n">
        <v>2015</v>
      </c>
      <c r="M139" s="20" t="n">
        <f aca="true">DATE(YEAR(NOW()), MONTH(NOW())-72, DAY(NOW()))</f>
        <v>42077</v>
      </c>
      <c r="N139" s="20" t="n">
        <f aca="true">DATE(YEAR(NOW()), MONTH(NOW()), DAY(NOW()))</f>
        <v>44269</v>
      </c>
      <c r="O139" s="20" t="n">
        <v>43831</v>
      </c>
      <c r="P139" s="20" t="n">
        <v>44196</v>
      </c>
      <c r="Q139" s="21" t="s">
        <v>617</v>
      </c>
      <c r="R139" s="21" t="s">
        <v>617</v>
      </c>
      <c r="S139" s="19" t="s">
        <v>618</v>
      </c>
      <c r="T139" s="21" t="s">
        <v>617</v>
      </c>
      <c r="U139" s="21" t="s">
        <v>617</v>
      </c>
      <c r="V139" s="21" t="s">
        <v>617</v>
      </c>
      <c r="W139" s="21" t="s">
        <v>617</v>
      </c>
      <c r="X139" s="21" t="s">
        <v>617</v>
      </c>
      <c r="Y139" s="21" t="s">
        <v>617</v>
      </c>
      <c r="Z139" s="21" t="s">
        <v>617</v>
      </c>
      <c r="AA139" s="20" t="n">
        <f aca="false">DATE(YEAR(O139)+1,MONTH(O139),DAY(O139))</f>
        <v>44197</v>
      </c>
      <c r="AB139" s="0" t="n">
        <f aca="false">IF(G139="Trong nước", DATEDIF(DATE(YEAR(M139),MONTH(M139),1),DATE(YEAR(N139),MONTH(N139),1),"m"), DATEDIF(DATE(L139,1,1),DATE(YEAR(N139),MONTH(N139),1),"m"))</f>
        <v>74</v>
      </c>
      <c r="AC139" s="0" t="str">
        <f aca="false">VLOOKUP(AB139,Parameters!$A$2:$B$6,2,1)</f>
        <v>72-120</v>
      </c>
      <c r="AD139" s="22" t="n">
        <f aca="false">IF(J139&lt;=Parameters!$Y$2,INDEX('Bieu phi VCX'!$D$8:$N$33,MATCH(E139,'Bieu phi VCX'!$A$8:$A$33,0),MATCH(AC139,'Bieu phi VCX'!$D$7:$I$7,)),INDEX('Bieu phi VCX'!$J$8:$O$33,MATCH(E139,'Bieu phi VCX'!$A$8:$A$33,0),MATCH(AC139,'Bieu phi VCX'!$J$7:$O$7,)))</f>
        <v>0.052</v>
      </c>
      <c r="AE139" s="22" t="n">
        <f aca="false">IF(Q139="Y",Parameters!$Z$2,0)</f>
        <v>0.0005</v>
      </c>
      <c r="AF139" s="22" t="n">
        <f aca="false">IF(R139="Y", INDEX('Bieu phi VCX'!$R$8:$W$33,MATCH(E139,'Bieu phi VCX'!$A$8:$A$33,0),MATCH(AC139,'Bieu phi VCX'!$R$7:$V$7,0)), 0)</f>
        <v>0.003</v>
      </c>
      <c r="AG139" s="19" t="n">
        <f aca="false">VLOOKUP(S139,Parameters!$F$2:$G$5,2,0)</f>
        <v>0</v>
      </c>
      <c r="AH139" s="22" t="n">
        <f aca="false">IF(T139="Y", INDEX('Bieu phi VCX'!$X$8:$AB$33,MATCH(E139,'Bieu phi VCX'!$A$8:$A$33,0),MATCH(AC139,'Bieu phi VCX'!$X$7:$AB$7,0)),0)</f>
        <v>0.003</v>
      </c>
      <c r="AI139" s="23" t="n">
        <f aca="false">IF(U139="Y",INDEX('Bieu phi VCX'!$AJ$8:$AL$33,MATCH(E139,'Bieu phi VCX'!$A$8:$A$33,0),MATCH(VLOOKUP(F139,Parameters!$I$2:$J$4,2),'Bieu phi VCX'!$AJ$7:$AL$7,0)), 0)</f>
        <v>0.05</v>
      </c>
      <c r="AJ139" s="0" t="n">
        <f aca="false">IF(V139="Y",Parameters!$AA$2,1)</f>
        <v>1.5</v>
      </c>
      <c r="AK139" s="22" t="n">
        <f aca="false">IF(W139="Y", INDEX('Bieu phi VCX'!$AE$8:$AE$33,MATCH(E139,'Bieu phi VCX'!$A$8:$A$33,0),0),0)</f>
        <v>0.0025</v>
      </c>
      <c r="AL139" s="22" t="n">
        <f aca="false">IF(X139="Y",IF(AB139&lt;120,IF(OR(E139='Bieu phi VCX'!$A$24,E139='Bieu phi VCX'!$A$25,E139='Bieu phi VCX'!$A$27),0.2%,IF(OR(AND(OR(H139="SEDAN",H139="HATCHBACK"),J139&gt;Parameters!$AB$2),AND(OR(H139="SEDAN",H139="HATCHBACK"),I139="GERMANY")),INDEX('Bieu phi VCX'!$AF$8:$AF$33,MATCH(E139,'Bieu phi VCX'!$A$8:$A$33,0),0),INDEX('Bieu phi VCX'!$AG$8:$AG$33,MATCH(E139,'Bieu phi VCX'!$A$8:$A$33,0),0))),INDEX('Bieu phi VCX'!$AH$8:$AH$33,MATCH(E139,'Bieu phi VCX'!$A$8:$A$33,0),0)),0)</f>
        <v>0.0005</v>
      </c>
      <c r="AM139" s="22" t="n">
        <f aca="false">IF(Y139="Y",IF(P139-O139&gt;Parameters!$AC$2,1.5%*15/365,1.5%*(P139-O139)/365),0)</f>
        <v>0.000616438356164384</v>
      </c>
      <c r="AN139" s="24" t="n">
        <f aca="false">IF(Z139="Y",Parameters!$AD$2,0)</f>
        <v>0.003</v>
      </c>
      <c r="AO139" s="25" t="n">
        <f aca="false">IF(P139&lt;=AA139,VLOOKUP(DATEDIF(O139,P139,"m"),Parameters!$L$2:$M$6,2,1),(DATEDIF(O139,P139,"m")+1)/12)</f>
        <v>1</v>
      </c>
      <c r="AP139" s="26" t="n">
        <f aca="false">(AJ139*(SUM(AD139,AE139,AF139,AH139,AI139,AK139,AL139,AN139)*K139+AG139)+AM139*K139)*AO139</f>
        <v>17236643.8356164</v>
      </c>
      <c r="AQ139" s="27" t="s">
        <v>619</v>
      </c>
    </row>
    <row r="140" customFormat="false" ht="13.8" hidden="false" customHeight="false" outlineLevel="0" collapsed="false">
      <c r="A140" s="17"/>
      <c r="B140" s="17" t="s">
        <v>622</v>
      </c>
      <c r="C140" s="0" t="s">
        <v>508</v>
      </c>
      <c r="D140" s="17" t="s">
        <v>554</v>
      </c>
      <c r="E140" s="18" t="s">
        <v>555</v>
      </c>
      <c r="F140" s="19" t="n">
        <v>0</v>
      </c>
      <c r="G140" s="18" t="s">
        <v>614</v>
      </c>
      <c r="H140" s="18" t="s">
        <v>629</v>
      </c>
      <c r="I140" s="18" t="s">
        <v>616</v>
      </c>
      <c r="J140" s="19" t="n">
        <v>390000000</v>
      </c>
      <c r="K140" s="19" t="n">
        <v>100000000</v>
      </c>
      <c r="L140" s="0" t="n">
        <v>2011</v>
      </c>
      <c r="M140" s="20" t="n">
        <f aca="true">DATE(YEAR(NOW()), MONTH(NOW())-120, DAY(NOW()))</f>
        <v>40616</v>
      </c>
      <c r="N140" s="20" t="n">
        <f aca="true">DATE(YEAR(NOW()), MONTH(NOW()), DAY(NOW()))</f>
        <v>44269</v>
      </c>
      <c r="O140" s="20" t="n">
        <v>43831</v>
      </c>
      <c r="P140" s="20" t="n">
        <v>44196</v>
      </c>
      <c r="Q140" s="21" t="s">
        <v>617</v>
      </c>
      <c r="R140" s="21" t="s">
        <v>617</v>
      </c>
      <c r="S140" s="19" t="s">
        <v>618</v>
      </c>
      <c r="T140" s="21" t="s">
        <v>617</v>
      </c>
      <c r="U140" s="21" t="s">
        <v>617</v>
      </c>
      <c r="V140" s="21" t="s">
        <v>617</v>
      </c>
      <c r="W140" s="21" t="s">
        <v>617</v>
      </c>
      <c r="X140" s="21" t="s">
        <v>617</v>
      </c>
      <c r="Y140" s="21" t="s">
        <v>617</v>
      </c>
      <c r="Z140" s="21" t="s">
        <v>617</v>
      </c>
      <c r="AA140" s="20" t="n">
        <f aca="false">DATE(YEAR(O140)+1,MONTH(O140),DAY(O140))</f>
        <v>44197</v>
      </c>
      <c r="AB140" s="0" t="n">
        <f aca="false">IF(G140="Trong nước", DATEDIF(DATE(YEAR(M140),MONTH(M140),1),DATE(YEAR(N140),MONTH(N140),1),"m"), DATEDIF(DATE(L140,1,1),DATE(YEAR(N140),MONTH(N140),1),"m"))</f>
        <v>122</v>
      </c>
      <c r="AC140" s="0" t="str">
        <f aca="false">VLOOKUP(AB140,Parameters!$A$2:$B$6,2,1)</f>
        <v>&gt;=120</v>
      </c>
      <c r="AD140" s="22" t="n">
        <f aca="false">IF(J140&lt;=Parameters!$Y$2,INDEX('Bieu phi VCX'!$D$8:$N$33,MATCH(E140,'Bieu phi VCX'!$A$8:$A$33,0),MATCH(AC140,'Bieu phi VCX'!$D$7:$I$7,)),INDEX('Bieu phi VCX'!$J$8:$O$33,MATCH(E140,'Bieu phi VCX'!$A$8:$A$33,0),MATCH(AC140,'Bieu phi VCX'!$J$7:$O$7,)))</f>
        <v>0.06</v>
      </c>
      <c r="AE140" s="22" t="n">
        <f aca="false">IF(Q140="Y",Parameters!$Z$2,0)</f>
        <v>0.0005</v>
      </c>
      <c r="AF140" s="22" t="n">
        <f aca="false">IF(R140="Y", INDEX('Bieu phi VCX'!$R$8:$W$33,MATCH(E140,'Bieu phi VCX'!$A$8:$A$33,0),MATCH(AC140,'Bieu phi VCX'!$R$7:$V$7,0)), 0)</f>
        <v>0.004</v>
      </c>
      <c r="AG140" s="19" t="n">
        <f aca="false">VLOOKUP(S140,Parameters!$F$2:$G$5,2,0)</f>
        <v>0</v>
      </c>
      <c r="AH140" s="22" t="n">
        <f aca="false">IF(T140="Y", INDEX('Bieu phi VCX'!$X$8:$AB$33,MATCH(E140,'Bieu phi VCX'!$A$8:$A$33,0),MATCH(AC140,'Bieu phi VCX'!$X$7:$AB$7,0)),0)</f>
        <v>0.004</v>
      </c>
      <c r="AI140" s="23" t="n">
        <f aca="false">IF(U140="Y",INDEX('Bieu phi VCX'!$AJ$8:$AL$33,MATCH(E140,'Bieu phi VCX'!$A$8:$A$33,0),MATCH(VLOOKUP(F140,Parameters!$I$2:$J$4,2),'Bieu phi VCX'!$AJ$7:$AL$7,0)), 0)</f>
        <v>0.05</v>
      </c>
      <c r="AJ140" s="0" t="n">
        <f aca="false">IF(V140="Y",Parameters!$AA$2,1)</f>
        <v>1.5</v>
      </c>
      <c r="AK140" s="22" t="n">
        <f aca="false">IF(W140="Y", INDEX('Bieu phi VCX'!$AE$8:$AE$33,MATCH(E140,'Bieu phi VCX'!$A$8:$A$33,0),0),0)</f>
        <v>0.0025</v>
      </c>
      <c r="AL140" s="22" t="n">
        <f aca="false">IF(X140="Y",IF(AB140&lt;120,IF(OR(E140='Bieu phi VCX'!$A$24,E140='Bieu phi VCX'!$A$25,E140='Bieu phi VCX'!$A$27),0.2%,IF(OR(AND(OR(H140="SEDAN",H140="HATCHBACK"),J140&gt;Parameters!$AB$2),AND(OR(H140="SEDAN",H140="HATCHBACK"),I140="GERMANY")),INDEX('Bieu phi VCX'!$AF$8:$AF$33,MATCH(E140,'Bieu phi VCX'!$A$8:$A$33,0),0),INDEX('Bieu phi VCX'!$AG$8:$AG$33,MATCH(E140,'Bieu phi VCX'!$A$8:$A$33,0),0))),INDEX('Bieu phi VCX'!$AH$8:$AH$33,MATCH(E140,'Bieu phi VCX'!$A$8:$A$33,0),0)),0)</f>
        <v>0.0015</v>
      </c>
      <c r="AM140" s="22" t="n">
        <f aca="false">IF(Y140="Y",IF(P140-O140&gt;Parameters!$AC$2,1.5%*15/365,1.5%*(P140-O140)/365),0)</f>
        <v>0.000616438356164384</v>
      </c>
      <c r="AN140" s="24" t="n">
        <f aca="false">IF(Z140="Y",Parameters!$AD$2,0)</f>
        <v>0.003</v>
      </c>
      <c r="AO140" s="25" t="n">
        <f aca="false">IF(P140&lt;=AA140,VLOOKUP(DATEDIF(O140,P140,"m"),Parameters!$L$2:$M$6,2,1),(DATEDIF(O140,P140,"m")+1)/12)</f>
        <v>1</v>
      </c>
      <c r="AP140" s="26" t="n">
        <f aca="false">(AJ140*(SUM(AD140,AE140,AF140,AH140,AI140,AK140,AL140,AN140)*K140+AG140)+AM140*K140)*AO140</f>
        <v>18886643.8356164</v>
      </c>
      <c r="AQ140" s="27" t="s">
        <v>619</v>
      </c>
    </row>
    <row r="141" customFormat="false" ht="13.8" hidden="false" customHeight="false" outlineLevel="0" collapsed="false">
      <c r="A141" s="17"/>
      <c r="B141" s="17" t="s">
        <v>623</v>
      </c>
      <c r="C141" s="0" t="s">
        <v>508</v>
      </c>
      <c r="D141" s="17" t="s">
        <v>554</v>
      </c>
      <c r="E141" s="18" t="s">
        <v>555</v>
      </c>
      <c r="F141" s="19" t="n">
        <v>0</v>
      </c>
      <c r="G141" s="18" t="s">
        <v>614</v>
      </c>
      <c r="H141" s="18" t="s">
        <v>629</v>
      </c>
      <c r="I141" s="18" t="s">
        <v>616</v>
      </c>
      <c r="J141" s="19" t="n">
        <v>390000000</v>
      </c>
      <c r="K141" s="19" t="n">
        <v>400000000</v>
      </c>
      <c r="L141" s="0" t="n">
        <v>2006</v>
      </c>
      <c r="M141" s="20" t="n">
        <f aca="true">DATE(YEAR(NOW()), MONTH(NOW())-180, DAY(NOW()))</f>
        <v>38790</v>
      </c>
      <c r="N141" s="20" t="n">
        <f aca="true">DATE(YEAR(NOW()), MONTH(NOW()), DAY(NOW()))</f>
        <v>44269</v>
      </c>
      <c r="O141" s="20" t="n">
        <v>43831</v>
      </c>
      <c r="P141" s="20" t="n">
        <v>44196</v>
      </c>
      <c r="Q141" s="21" t="s">
        <v>617</v>
      </c>
      <c r="R141" s="21" t="s">
        <v>617</v>
      </c>
      <c r="S141" s="19" t="n">
        <v>9000000</v>
      </c>
      <c r="T141" s="21" t="s">
        <v>617</v>
      </c>
      <c r="U141" s="21" t="s">
        <v>617</v>
      </c>
      <c r="V141" s="21" t="s">
        <v>617</v>
      </c>
      <c r="W141" s="21" t="s">
        <v>617</v>
      </c>
      <c r="X141" s="21" t="s">
        <v>617</v>
      </c>
      <c r="Y141" s="21" t="s">
        <v>617</v>
      </c>
      <c r="Z141" s="21" t="s">
        <v>617</v>
      </c>
      <c r="AA141" s="20" t="n">
        <f aca="false">DATE(YEAR(O141)+1,MONTH(O141),DAY(O141))</f>
        <v>44197</v>
      </c>
      <c r="AB141" s="0" t="n">
        <f aca="false">IF(G141="Trong nước", DATEDIF(DATE(YEAR(M141),MONTH(M141),1),DATE(YEAR(N141),MONTH(N141),1),"m"), DATEDIF(DATE(L141,1,1),DATE(YEAR(N141),MONTH(N141),1),"m"))</f>
        <v>182</v>
      </c>
      <c r="AC141" s="0" t="str">
        <f aca="false">VLOOKUP(AB141,Parameters!$A$2:$B$7,2,1)</f>
        <v>&gt;=180</v>
      </c>
      <c r="AD141" s="22" t="n">
        <f aca="false">IF(J141&lt;=Parameters!$Y$2,INDEX('Bieu phi VCX'!$D$8:$N$33,MATCH(E141,'Bieu phi VCX'!$A$8:$A$33,0),MATCH(AC141,'Bieu phi VCX'!$D$7:$I$7,)),INDEX('Bieu phi VCX'!$J$8:$O$33,MATCH(E141,'Bieu phi VCX'!$A$8:$A$33,0),MATCH(AC141,'Bieu phi VCX'!$J$7:$O$7,)))</f>
        <v>0.06</v>
      </c>
      <c r="AE141" s="22" t="n">
        <f aca="false">IF(Q141="Y",Parameters!$Z$2,0)</f>
        <v>0.0005</v>
      </c>
      <c r="AF141" s="22" t="n">
        <f aca="false">IF(R141="Y", INDEX('Bieu phi VCX'!$R$8:$W$33,MATCH(E141,'Bieu phi VCX'!$A$8:$A$33,0),MATCH(AC141,'Bieu phi VCX'!$R$7:$W$7,0)), 0)</f>
        <v>0.005</v>
      </c>
      <c r="AG141" s="19" t="n">
        <f aca="false">VLOOKUP(S141,Parameters!$F$2:$G$5,2,0)</f>
        <v>1400000</v>
      </c>
      <c r="AH141" s="22" t="n">
        <f aca="false">IF(T141="Y", INDEX('Bieu phi VCX'!$X$8:$AC$33,MATCH(E141,'Bieu phi VCX'!$A$8:$A$33,0),MATCH(AC141,'Bieu phi VCX'!$X$7:$AC$7,0)),0)</f>
        <v>0.004</v>
      </c>
      <c r="AI141" s="23" t="n">
        <f aca="false">IF(U141="Y",INDEX('Bieu phi VCX'!$AJ$8:$AL$33,MATCH(E141,'Bieu phi VCX'!$A$8:$A$33,0),MATCH(VLOOKUP(F141,Parameters!$I$2:$J$4,2),'Bieu phi VCX'!$AJ$7:$AL$7,0)), 0)</f>
        <v>0.05</v>
      </c>
      <c r="AJ141" s="0" t="n">
        <f aca="false">IF(V141="Y",Parameters!$AA$2,1)</f>
        <v>1.5</v>
      </c>
      <c r="AK141" s="22" t="n">
        <f aca="false">IF(W141="Y", INDEX('Bieu phi VCX'!$AE$8:$AE$33,MATCH(E141,'Bieu phi VCX'!$A$8:$A$33,0),0),0)</f>
        <v>0.0025</v>
      </c>
      <c r="AL141" s="22" t="n">
        <f aca="false">IF(X141="Y",IF(AB141&lt;120,IF(OR(E141='Bieu phi VCX'!$A$24,E141='Bieu phi VCX'!$A$25,E141='Bieu phi VCX'!$A$27),0.2%,IF(OR(AND(OR(H141="SEDAN",H141="HATCHBACK"),J141&gt;Parameters!$AB$2),AND(OR(H141="SEDAN",H141="HATCHBACK"),I141="GERMANY")),INDEX('Bieu phi VCX'!$AF$8:$AF$33,MATCH(E141,'Bieu phi VCX'!$A$8:$A$33,0),0),INDEX('Bieu phi VCX'!$AG$8:$AG$33,MATCH(E141,'Bieu phi VCX'!$A$8:$A$33,0),0))),INDEX('Bieu phi VCX'!$AH$8:$AH$33,MATCH(E141,'Bieu phi VCX'!$A$8:$A$33,0),0)),0)</f>
        <v>0.0015</v>
      </c>
      <c r="AM141" s="22" t="n">
        <f aca="false">IF(Y141="Y",IF(P141-O141&gt;Parameters!$AC$2,1.5%*15/365,1.5%*(P141-O141)/365),0)</f>
        <v>0.000616438356164384</v>
      </c>
      <c r="AN141" s="24" t="n">
        <f aca="false">IF(Z141="Y",Parameters!$AD$2,0)</f>
        <v>0.003</v>
      </c>
      <c r="AO141" s="25" t="n">
        <f aca="false">IF(P141&lt;=AA141,VLOOKUP(DATEDIF(O141,P141,"m"),Parameters!$L$2:$M$6,2,1),(DATEDIF(O141,P141,"m")+1)/12)</f>
        <v>1</v>
      </c>
      <c r="AP141" s="26" t="n">
        <f aca="false">(AJ141*(SUM(AD141,AE141,AF141,AH141,AI141,AK141,AL141,AN141)*K141+AG141)+AM141*K141)*AO141</f>
        <v>78246575.3424658</v>
      </c>
      <c r="AQ141" s="27" t="s">
        <v>619</v>
      </c>
    </row>
    <row r="142" customFormat="false" ht="13.8" hidden="false" customHeight="false" outlineLevel="0" collapsed="false">
      <c r="A142" s="17" t="s">
        <v>624</v>
      </c>
      <c r="B142" s="17" t="s">
        <v>613</v>
      </c>
      <c r="C142" s="0" t="s">
        <v>508</v>
      </c>
      <c r="D142" s="17" t="s">
        <v>554</v>
      </c>
      <c r="E142" s="18" t="s">
        <v>555</v>
      </c>
      <c r="F142" s="19" t="n">
        <v>0</v>
      </c>
      <c r="G142" s="18" t="s">
        <v>614</v>
      </c>
      <c r="H142" s="18" t="s">
        <v>629</v>
      </c>
      <c r="I142" s="18" t="s">
        <v>616</v>
      </c>
      <c r="J142" s="19" t="n">
        <v>400000000</v>
      </c>
      <c r="K142" s="19" t="n">
        <v>100000000</v>
      </c>
      <c r="L142" s="0" t="n">
        <v>2020</v>
      </c>
      <c r="M142" s="20" t="n">
        <f aca="true">DATE(YEAR(NOW()), MONTH(NOW())-12, DAY(NOW()))</f>
        <v>43904</v>
      </c>
      <c r="N142" s="20" t="n">
        <f aca="true">DATE(YEAR(NOW()), MONTH(NOW()), DAY(NOW()))</f>
        <v>44269</v>
      </c>
      <c r="O142" s="20" t="n">
        <v>43831</v>
      </c>
      <c r="P142" s="20" t="n">
        <v>44196</v>
      </c>
      <c r="Q142" s="21" t="s">
        <v>617</v>
      </c>
      <c r="R142" s="21" t="s">
        <v>617</v>
      </c>
      <c r="S142" s="19" t="s">
        <v>618</v>
      </c>
      <c r="T142" s="21" t="s">
        <v>617</v>
      </c>
      <c r="U142" s="21" t="s">
        <v>617</v>
      </c>
      <c r="V142" s="21" t="s">
        <v>617</v>
      </c>
      <c r="W142" s="21" t="s">
        <v>617</v>
      </c>
      <c r="X142" s="21" t="s">
        <v>617</v>
      </c>
      <c r="Y142" s="21" t="s">
        <v>617</v>
      </c>
      <c r="Z142" s="21" t="s">
        <v>617</v>
      </c>
      <c r="AA142" s="20" t="n">
        <f aca="false">DATE(YEAR(O142)+1,MONTH(O142),DAY(O142))</f>
        <v>44197</v>
      </c>
      <c r="AB142" s="0" t="n">
        <f aca="false">IF(G142="Trong nước", DATEDIF(DATE(YEAR(M142),MONTH(M142),1),DATE(YEAR(N142),MONTH(N142),1),"m"), DATEDIF(DATE(L142,1,1),DATE(YEAR(N142),MONTH(N142),1),"m"))</f>
        <v>14</v>
      </c>
      <c r="AC142" s="0" t="str">
        <f aca="false">VLOOKUP(AB142,Parameters!$A$2:$B$6,2,1)</f>
        <v>&lt;36</v>
      </c>
      <c r="AD142" s="22" t="n">
        <f aca="false">IF(J142&lt;=Parameters!$Y$2,INDEX('Bieu phi VCX'!$D$8:$N$33,MATCH(E142,'Bieu phi VCX'!$A$8:$A$33,0),MATCH(AC142,'Bieu phi VCX'!$D$7:$I$7,)),INDEX('Bieu phi VCX'!$J$8:$O$33,MATCH(E142,'Bieu phi VCX'!$A$8:$A$33,0),MATCH(AC142,'Bieu phi VCX'!$J$7:$O$7,)))</f>
        <v>0.027</v>
      </c>
      <c r="AE142" s="22" t="n">
        <f aca="false">IF(Q142="Y",Parameters!$Z$2,0)</f>
        <v>0.0005</v>
      </c>
      <c r="AF142" s="22" t="n">
        <f aca="false">IF(R142="Y", INDEX('Bieu phi VCX'!$R$8:$W$33,MATCH(E142,'Bieu phi VCX'!$A$8:$A$33,0),MATCH(AC142,'Bieu phi VCX'!$R$7:$V$7,0)), 0)</f>
        <v>0</v>
      </c>
      <c r="AG142" s="19" t="n">
        <f aca="false">VLOOKUP(S142,Parameters!$F$2:$G$5,2,0)</f>
        <v>0</v>
      </c>
      <c r="AH142" s="22" t="n">
        <f aca="false">IF(T142="Y", INDEX('Bieu phi VCX'!$X$8:$AB$33,MATCH(E142,'Bieu phi VCX'!$A$8:$A$33,0),MATCH(AC142,'Bieu phi VCX'!$X$7:$AB$7,0)),0)</f>
        <v>0.001</v>
      </c>
      <c r="AI142" s="23" t="n">
        <f aca="false">IF(U142="Y",INDEX('Bieu phi VCX'!$AJ$8:$AL$33,MATCH(E142,'Bieu phi VCX'!$A$8:$A$33,0),MATCH(VLOOKUP(F142,Parameters!$I$2:$J$4,2),'Bieu phi VCX'!$AJ$7:$AL$7,0)), 0)</f>
        <v>0.05</v>
      </c>
      <c r="AJ142" s="0" t="n">
        <f aca="false">IF(V142="Y",Parameters!$AA$2,1)</f>
        <v>1.5</v>
      </c>
      <c r="AK142" s="22" t="n">
        <f aca="false">IF(W142="Y", INDEX('Bieu phi VCX'!$AE$8:$AE$33,MATCH(E142,'Bieu phi VCX'!$A$8:$A$33,0),0),0)</f>
        <v>0.0025</v>
      </c>
      <c r="AL142" s="22" t="n">
        <f aca="false">IF(X142="Y",IF(AB142&lt;120,IF(OR(E142='Bieu phi VCX'!$A$24,E142='Bieu phi VCX'!$A$25,E142='Bieu phi VCX'!$A$27),0.2%,IF(OR(AND(OR(H142="SEDAN",H142="HATCHBACK"),J142&gt;Parameters!$AB$2),AND(OR(H142="SEDAN",H142="HATCHBACK"),I142="GERMANY")),INDEX('Bieu phi VCX'!$AF$8:$AF$33,MATCH(E142,'Bieu phi VCX'!$A$8:$A$33,0),0),INDEX('Bieu phi VCX'!$AG$8:$AG$33,MATCH(E142,'Bieu phi VCX'!$A$8:$A$33,0),0))),INDEX('Bieu phi VCX'!$AH$8:$AH$33,MATCH(E142,'Bieu phi VCX'!$A$8:$A$33,0),0)),0)</f>
        <v>0.0005</v>
      </c>
      <c r="AM142" s="22" t="n">
        <f aca="false">IF(Y142="Y",IF(P142-O142&gt;Parameters!$AC$2,1.5%*15/365,1.5%*(P142-O142)/365),0)</f>
        <v>0.000616438356164384</v>
      </c>
      <c r="AN142" s="24" t="n">
        <f aca="false">IF(Z142="Y",Parameters!$AD$2,0)</f>
        <v>0.003</v>
      </c>
      <c r="AO142" s="25" t="n">
        <f aca="false">IF(P142&lt;=AA142,VLOOKUP(DATEDIF(O142,P142,"m"),Parameters!$L$2:$M$6,2,1),(DATEDIF(O142,P142,"m")+1)/12)</f>
        <v>1</v>
      </c>
      <c r="AP142" s="26" t="n">
        <f aca="false">(AJ142*(SUM(AD142,AE142,AF142,AH142,AI142,AK142,AL142,AN142)*K142+AG142)+AM142*K142)*AO142</f>
        <v>12736643.8356164</v>
      </c>
      <c r="AQ142" s="27" t="s">
        <v>619</v>
      </c>
    </row>
    <row r="143" customFormat="false" ht="13.8" hidden="false" customHeight="false" outlineLevel="0" collapsed="false">
      <c r="A143" s="17"/>
      <c r="B143" s="17" t="s">
        <v>620</v>
      </c>
      <c r="C143" s="0" t="s">
        <v>508</v>
      </c>
      <c r="D143" s="17" t="s">
        <v>554</v>
      </c>
      <c r="E143" s="18" t="s">
        <v>555</v>
      </c>
      <c r="F143" s="19" t="n">
        <v>0</v>
      </c>
      <c r="G143" s="18" t="s">
        <v>614</v>
      </c>
      <c r="H143" s="18" t="s">
        <v>629</v>
      </c>
      <c r="I143" s="18" t="s">
        <v>616</v>
      </c>
      <c r="J143" s="19" t="n">
        <v>400000000</v>
      </c>
      <c r="K143" s="19" t="n">
        <v>100000000</v>
      </c>
      <c r="L143" s="0" t="n">
        <v>2018</v>
      </c>
      <c r="M143" s="20" t="n">
        <f aca="true">DATE(YEAR(NOW()), MONTH(NOW())-36, DAY(NOW()))</f>
        <v>43173</v>
      </c>
      <c r="N143" s="20" t="n">
        <f aca="true">DATE(YEAR(NOW()), MONTH(NOW()), DAY(NOW()))</f>
        <v>44269</v>
      </c>
      <c r="O143" s="20" t="n">
        <v>43831</v>
      </c>
      <c r="P143" s="20" t="n">
        <v>44196</v>
      </c>
      <c r="Q143" s="21" t="s">
        <v>617</v>
      </c>
      <c r="R143" s="21" t="s">
        <v>617</v>
      </c>
      <c r="S143" s="19" t="s">
        <v>618</v>
      </c>
      <c r="T143" s="21" t="s">
        <v>617</v>
      </c>
      <c r="U143" s="21" t="s">
        <v>617</v>
      </c>
      <c r="V143" s="21" t="s">
        <v>617</v>
      </c>
      <c r="W143" s="21" t="s">
        <v>617</v>
      </c>
      <c r="X143" s="21" t="s">
        <v>617</v>
      </c>
      <c r="Y143" s="21" t="s">
        <v>617</v>
      </c>
      <c r="Z143" s="21" t="s">
        <v>617</v>
      </c>
      <c r="AA143" s="20" t="n">
        <f aca="false">DATE(YEAR(O143)+1,MONTH(O143),DAY(O143))</f>
        <v>44197</v>
      </c>
      <c r="AB143" s="0" t="n">
        <f aca="false">IF(G143="Trong nước", DATEDIF(DATE(YEAR(M143),MONTH(M143),1),DATE(YEAR(N143),MONTH(N143),1),"m"), DATEDIF(DATE(L143,1,1),DATE(YEAR(N143),MONTH(N143),1),"m"))</f>
        <v>38</v>
      </c>
      <c r="AC143" s="0" t="str">
        <f aca="false">VLOOKUP(AB143,Parameters!$A$2:$B$6,2,1)</f>
        <v>36-72</v>
      </c>
      <c r="AD143" s="22" t="n">
        <f aca="false">IF(J143&lt;=Parameters!$Y$2,INDEX('Bieu phi VCX'!$D$8:$N$33,MATCH(E143,'Bieu phi VCX'!$A$8:$A$33,0),MATCH(AC143,'Bieu phi VCX'!$D$7:$I$7,)),INDEX('Bieu phi VCX'!$J$8:$O$33,MATCH(E143,'Bieu phi VCX'!$A$8:$A$33,0),MATCH(AC143,'Bieu phi VCX'!$J$7:$O$7,)))</f>
        <v>0.029</v>
      </c>
      <c r="AE143" s="22" t="n">
        <f aca="false">IF(Q143="Y",Parameters!$Z$2,0)</f>
        <v>0.0005</v>
      </c>
      <c r="AF143" s="22" t="n">
        <f aca="false">IF(R143="Y", INDEX('Bieu phi VCX'!$R$8:$W$33,MATCH(E143,'Bieu phi VCX'!$A$8:$A$33,0),MATCH(AC143,'Bieu phi VCX'!$R$7:$V$7,0)), 0)</f>
        <v>0.002</v>
      </c>
      <c r="AG143" s="19" t="n">
        <f aca="false">VLOOKUP(S143,Parameters!$F$2:$G$5,2,0)</f>
        <v>0</v>
      </c>
      <c r="AH143" s="22" t="n">
        <f aca="false">IF(T143="Y", INDEX('Bieu phi VCX'!$X$8:$AB$33,MATCH(E143,'Bieu phi VCX'!$A$8:$A$33,0),MATCH(AC143,'Bieu phi VCX'!$X$7:$AB$7,0)),0)</f>
        <v>0.002</v>
      </c>
      <c r="AI143" s="23" t="n">
        <f aca="false">IF(U143="Y",INDEX('Bieu phi VCX'!$AJ$8:$AL$33,MATCH(E143,'Bieu phi VCX'!$A$8:$A$33,0),MATCH(VLOOKUP(F143,Parameters!$I$2:$J$4,2),'Bieu phi VCX'!$AJ$7:$AL$7,0)), 0)</f>
        <v>0.05</v>
      </c>
      <c r="AJ143" s="0" t="n">
        <f aca="false">IF(V143="Y",Parameters!$AA$2,1)</f>
        <v>1.5</v>
      </c>
      <c r="AK143" s="22" t="n">
        <f aca="false">IF(W143="Y", INDEX('Bieu phi VCX'!$AE$8:$AE$33,MATCH(E143,'Bieu phi VCX'!$A$8:$A$33,0),0),0)</f>
        <v>0.0025</v>
      </c>
      <c r="AL143" s="22" t="n">
        <f aca="false">IF(X143="Y",IF(AB143&lt;120,IF(OR(E143='Bieu phi VCX'!$A$24,E143='Bieu phi VCX'!$A$25,E143='Bieu phi VCX'!$A$27),0.2%,IF(OR(AND(OR(H143="SEDAN",H143="HATCHBACK"),J143&gt;Parameters!$AB$2),AND(OR(H143="SEDAN",H143="HATCHBACK"),I143="GERMANY")),INDEX('Bieu phi VCX'!$AF$8:$AF$33,MATCH(E143,'Bieu phi VCX'!$A$8:$A$33,0),0),INDEX('Bieu phi VCX'!$AG$8:$AG$33,MATCH(E143,'Bieu phi VCX'!$A$8:$A$33,0),0))),INDEX('Bieu phi VCX'!$AH$8:$AH$33,MATCH(E143,'Bieu phi VCX'!$A$8:$A$33,0),0)),0)</f>
        <v>0.0005</v>
      </c>
      <c r="AM143" s="22" t="n">
        <f aca="false">IF(Y143="Y",IF(P143-O143&gt;Parameters!$AC$2,1.5%*15/365,1.5%*(P143-O143)/365),0)</f>
        <v>0.000616438356164384</v>
      </c>
      <c r="AN143" s="24" t="n">
        <f aca="false">IF(Z143="Y",Parameters!$AD$2,0)</f>
        <v>0.003</v>
      </c>
      <c r="AO143" s="25" t="n">
        <f aca="false">IF(P143&lt;=AA143,VLOOKUP(DATEDIF(O143,P143,"m"),Parameters!$L$2:$M$6,2,1),(DATEDIF(O143,P143,"m")+1)/12)</f>
        <v>1</v>
      </c>
      <c r="AP143" s="26" t="n">
        <f aca="false">(AJ143*(SUM(AD143,AE143,AF143,AH143,AI143,AK143,AL143,AN143)*K143+AG143)+AM143*K143)*AO143</f>
        <v>13486643.8356164</v>
      </c>
      <c r="AQ143" s="27" t="s">
        <v>619</v>
      </c>
    </row>
    <row r="144" customFormat="false" ht="13.8" hidden="false" customHeight="false" outlineLevel="0" collapsed="false">
      <c r="A144" s="17"/>
      <c r="B144" s="17" t="s">
        <v>621</v>
      </c>
      <c r="C144" s="0" t="s">
        <v>508</v>
      </c>
      <c r="D144" s="17" t="s">
        <v>554</v>
      </c>
      <c r="E144" s="18" t="s">
        <v>555</v>
      </c>
      <c r="F144" s="19" t="n">
        <v>0</v>
      </c>
      <c r="G144" s="18" t="s">
        <v>614</v>
      </c>
      <c r="H144" s="18" t="s">
        <v>629</v>
      </c>
      <c r="I144" s="18" t="s">
        <v>616</v>
      </c>
      <c r="J144" s="19" t="n">
        <v>400000000</v>
      </c>
      <c r="K144" s="19" t="n">
        <v>100000000</v>
      </c>
      <c r="L144" s="0" t="n">
        <v>2015</v>
      </c>
      <c r="M144" s="20" t="n">
        <f aca="true">DATE(YEAR(NOW()), MONTH(NOW())-72, DAY(NOW()))</f>
        <v>42077</v>
      </c>
      <c r="N144" s="20" t="n">
        <f aca="true">DATE(YEAR(NOW()), MONTH(NOW()), DAY(NOW()))</f>
        <v>44269</v>
      </c>
      <c r="O144" s="20" t="n">
        <v>43831</v>
      </c>
      <c r="P144" s="20" t="n">
        <v>44196</v>
      </c>
      <c r="Q144" s="21" t="s">
        <v>617</v>
      </c>
      <c r="R144" s="21" t="s">
        <v>617</v>
      </c>
      <c r="S144" s="19" t="s">
        <v>618</v>
      </c>
      <c r="T144" s="21" t="s">
        <v>617</v>
      </c>
      <c r="U144" s="21" t="s">
        <v>617</v>
      </c>
      <c r="V144" s="21" t="s">
        <v>617</v>
      </c>
      <c r="W144" s="21" t="s">
        <v>617</v>
      </c>
      <c r="X144" s="21" t="s">
        <v>617</v>
      </c>
      <c r="Y144" s="21" t="s">
        <v>617</v>
      </c>
      <c r="Z144" s="21" t="s">
        <v>617</v>
      </c>
      <c r="AA144" s="20" t="n">
        <f aca="false">DATE(YEAR(O144)+1,MONTH(O144),DAY(O144))</f>
        <v>44197</v>
      </c>
      <c r="AB144" s="0" t="n">
        <f aca="false">IF(G144="Trong nước", DATEDIF(DATE(YEAR(M144),MONTH(M144),1),DATE(YEAR(N144),MONTH(N144),1),"m"), DATEDIF(DATE(L144,1,1),DATE(YEAR(N144),MONTH(N144),1),"m"))</f>
        <v>74</v>
      </c>
      <c r="AC144" s="0" t="str">
        <f aca="false">VLOOKUP(AB144,Parameters!$A$2:$B$6,2,1)</f>
        <v>72-120</v>
      </c>
      <c r="AD144" s="22" t="n">
        <f aca="false">IF(J144&lt;=Parameters!$Y$2,INDEX('Bieu phi VCX'!$D$8:$N$33,MATCH(E144,'Bieu phi VCX'!$A$8:$A$33,0),MATCH(AC144,'Bieu phi VCX'!$D$7:$I$7,)),INDEX('Bieu phi VCX'!$J$8:$O$33,MATCH(E144,'Bieu phi VCX'!$A$8:$A$33,0),MATCH(AC144,'Bieu phi VCX'!$J$7:$O$7,)))</f>
        <v>0.052</v>
      </c>
      <c r="AE144" s="22" t="n">
        <f aca="false">IF(Q144="Y",Parameters!$Z$2,0)</f>
        <v>0.0005</v>
      </c>
      <c r="AF144" s="22" t="n">
        <f aca="false">IF(R144="Y", INDEX('Bieu phi VCX'!$R$8:$W$33,MATCH(E144,'Bieu phi VCX'!$A$8:$A$33,0),MATCH(AC144,'Bieu phi VCX'!$R$7:$V$7,0)), 0)</f>
        <v>0.003</v>
      </c>
      <c r="AG144" s="19" t="n">
        <f aca="false">VLOOKUP(S144,Parameters!$F$2:$G$5,2,0)</f>
        <v>0</v>
      </c>
      <c r="AH144" s="22" t="n">
        <f aca="false">IF(T144="Y", INDEX('Bieu phi VCX'!$X$8:$AB$33,MATCH(E144,'Bieu phi VCX'!$A$8:$A$33,0),MATCH(AC144,'Bieu phi VCX'!$X$7:$AB$7,0)),0)</f>
        <v>0.003</v>
      </c>
      <c r="AI144" s="23" t="n">
        <f aca="false">IF(U144="Y",INDEX('Bieu phi VCX'!$AJ$8:$AL$33,MATCH(E144,'Bieu phi VCX'!$A$8:$A$33,0),MATCH(VLOOKUP(F144,Parameters!$I$2:$J$4,2),'Bieu phi VCX'!$AJ$7:$AL$7,0)), 0)</f>
        <v>0.05</v>
      </c>
      <c r="AJ144" s="0" t="n">
        <f aca="false">IF(V144="Y",Parameters!$AA$2,1)</f>
        <v>1.5</v>
      </c>
      <c r="AK144" s="22" t="n">
        <f aca="false">IF(W144="Y", INDEX('Bieu phi VCX'!$AE$8:$AE$33,MATCH(E144,'Bieu phi VCX'!$A$8:$A$33,0),0),0)</f>
        <v>0.0025</v>
      </c>
      <c r="AL144" s="22" t="n">
        <f aca="false">IF(X144="Y",IF(AB144&lt;120,IF(OR(E144='Bieu phi VCX'!$A$24,E144='Bieu phi VCX'!$A$25,E144='Bieu phi VCX'!$A$27),0.2%,IF(OR(AND(OR(H144="SEDAN",H144="HATCHBACK"),J144&gt;Parameters!$AB$2),AND(OR(H144="SEDAN",H144="HATCHBACK"),I144="GERMANY")),INDEX('Bieu phi VCX'!$AF$8:$AF$33,MATCH(E144,'Bieu phi VCX'!$A$8:$A$33,0),0),INDEX('Bieu phi VCX'!$AG$8:$AG$33,MATCH(E144,'Bieu phi VCX'!$A$8:$A$33,0),0))),INDEX('Bieu phi VCX'!$AH$8:$AH$33,MATCH(E144,'Bieu phi VCX'!$A$8:$A$33,0),0)),0)</f>
        <v>0.0005</v>
      </c>
      <c r="AM144" s="22" t="n">
        <f aca="false">IF(Y144="Y",IF(P144-O144&gt;Parameters!$AC$2,1.5%*15/365,1.5%*(P144-O144)/365),0)</f>
        <v>0.000616438356164384</v>
      </c>
      <c r="AN144" s="24" t="n">
        <f aca="false">IF(Z144="Y",Parameters!$AD$2,0)</f>
        <v>0.003</v>
      </c>
      <c r="AO144" s="25" t="n">
        <f aca="false">IF(P144&lt;=AA144,VLOOKUP(DATEDIF(O144,P144,"m"),Parameters!$L$2:$M$6,2,1),(DATEDIF(O144,P144,"m")+1)/12)</f>
        <v>1</v>
      </c>
      <c r="AP144" s="26" t="n">
        <f aca="false">(AJ144*(SUM(AD144,AE144,AF144,AH144,AI144,AK144,AL144,AN144)*K144+AG144)+AM144*K144)*AO144</f>
        <v>17236643.8356164</v>
      </c>
      <c r="AQ144" s="27" t="s">
        <v>619</v>
      </c>
    </row>
    <row r="145" customFormat="false" ht="13.8" hidden="false" customHeight="false" outlineLevel="0" collapsed="false">
      <c r="A145" s="17"/>
      <c r="B145" s="17" t="s">
        <v>622</v>
      </c>
      <c r="C145" s="0" t="s">
        <v>508</v>
      </c>
      <c r="D145" s="17" t="s">
        <v>554</v>
      </c>
      <c r="E145" s="18" t="s">
        <v>555</v>
      </c>
      <c r="F145" s="19" t="n">
        <v>0</v>
      </c>
      <c r="G145" s="18" t="s">
        <v>614</v>
      </c>
      <c r="H145" s="18" t="s">
        <v>629</v>
      </c>
      <c r="I145" s="18" t="s">
        <v>616</v>
      </c>
      <c r="J145" s="19" t="n">
        <v>400000000</v>
      </c>
      <c r="K145" s="19" t="n">
        <v>100000000</v>
      </c>
      <c r="L145" s="0" t="n">
        <v>2011</v>
      </c>
      <c r="M145" s="20" t="n">
        <f aca="true">DATE(YEAR(NOW()), MONTH(NOW())-120, DAY(NOW()))</f>
        <v>40616</v>
      </c>
      <c r="N145" s="20" t="n">
        <f aca="true">DATE(YEAR(NOW()), MONTH(NOW()), DAY(NOW()))</f>
        <v>44269</v>
      </c>
      <c r="O145" s="20" t="n">
        <v>43831</v>
      </c>
      <c r="P145" s="20" t="n">
        <v>44196</v>
      </c>
      <c r="Q145" s="21" t="s">
        <v>617</v>
      </c>
      <c r="R145" s="21" t="s">
        <v>617</v>
      </c>
      <c r="S145" s="19" t="s">
        <v>618</v>
      </c>
      <c r="T145" s="21" t="s">
        <v>617</v>
      </c>
      <c r="U145" s="21" t="s">
        <v>617</v>
      </c>
      <c r="V145" s="21" t="s">
        <v>617</v>
      </c>
      <c r="W145" s="21" t="s">
        <v>617</v>
      </c>
      <c r="X145" s="21" t="s">
        <v>617</v>
      </c>
      <c r="Y145" s="21" t="s">
        <v>617</v>
      </c>
      <c r="Z145" s="21" t="s">
        <v>617</v>
      </c>
      <c r="AA145" s="20" t="n">
        <f aca="false">DATE(YEAR(O145)+1,MONTH(O145),DAY(O145))</f>
        <v>44197</v>
      </c>
      <c r="AB145" s="0" t="n">
        <f aca="false">IF(G145="Trong nước", DATEDIF(DATE(YEAR(M145),MONTH(M145),1),DATE(YEAR(N145),MONTH(N145),1),"m"), DATEDIF(DATE(L145,1,1),DATE(YEAR(N145),MONTH(N145),1),"m"))</f>
        <v>122</v>
      </c>
      <c r="AC145" s="0" t="str">
        <f aca="false">VLOOKUP(AB145,Parameters!$A$2:$B$6,2,1)</f>
        <v>&gt;=120</v>
      </c>
      <c r="AD145" s="22" t="n">
        <f aca="false">IF(J145&lt;=Parameters!$Y$2,INDEX('Bieu phi VCX'!$D$8:$N$33,MATCH(E145,'Bieu phi VCX'!$A$8:$A$33,0),MATCH(AC145,'Bieu phi VCX'!$D$7:$I$7,)),INDEX('Bieu phi VCX'!$J$8:$O$33,MATCH(E145,'Bieu phi VCX'!$A$8:$A$33,0),MATCH(AC145,'Bieu phi VCX'!$J$7:$O$7,)))</f>
        <v>0.06</v>
      </c>
      <c r="AE145" s="22" t="n">
        <f aca="false">IF(Q145="Y",Parameters!$Z$2,0)</f>
        <v>0.0005</v>
      </c>
      <c r="AF145" s="22" t="n">
        <f aca="false">IF(R145="Y", INDEX('Bieu phi VCX'!$R$8:$W$33,MATCH(E145,'Bieu phi VCX'!$A$8:$A$33,0),MATCH(AC145,'Bieu phi VCX'!$R$7:$V$7,0)), 0)</f>
        <v>0.004</v>
      </c>
      <c r="AG145" s="19" t="n">
        <f aca="false">VLOOKUP(S145,Parameters!$F$2:$G$5,2,0)</f>
        <v>0</v>
      </c>
      <c r="AH145" s="22" t="n">
        <f aca="false">IF(T145="Y", INDEX('Bieu phi VCX'!$X$8:$AB$33,MATCH(E145,'Bieu phi VCX'!$A$8:$A$33,0),MATCH(AC145,'Bieu phi VCX'!$X$7:$AB$7,0)),0)</f>
        <v>0.004</v>
      </c>
      <c r="AI145" s="23" t="n">
        <f aca="false">IF(U145="Y",INDEX('Bieu phi VCX'!$AJ$8:$AL$33,MATCH(E145,'Bieu phi VCX'!$A$8:$A$33,0),MATCH(VLOOKUP(F145,Parameters!$I$2:$J$4,2),'Bieu phi VCX'!$AJ$7:$AL$7,0)), 0)</f>
        <v>0.05</v>
      </c>
      <c r="AJ145" s="0" t="n">
        <f aca="false">IF(V145="Y",Parameters!$AA$2,1)</f>
        <v>1.5</v>
      </c>
      <c r="AK145" s="22" t="n">
        <f aca="false">IF(W145="Y", INDEX('Bieu phi VCX'!$AE$8:$AE$33,MATCH(E145,'Bieu phi VCX'!$A$8:$A$33,0),0),0)</f>
        <v>0.0025</v>
      </c>
      <c r="AL145" s="22" t="n">
        <f aca="false">IF(X145="Y",IF(AB145&lt;120,IF(OR(E145='Bieu phi VCX'!$A$24,E145='Bieu phi VCX'!$A$25,E145='Bieu phi VCX'!$A$27),0.2%,IF(OR(AND(OR(H145="SEDAN",H145="HATCHBACK"),J145&gt;Parameters!$AB$2),AND(OR(H145="SEDAN",H145="HATCHBACK"),I145="GERMANY")),INDEX('Bieu phi VCX'!$AF$8:$AF$33,MATCH(E145,'Bieu phi VCX'!$A$8:$A$33,0),0),INDEX('Bieu phi VCX'!$AG$8:$AG$33,MATCH(E145,'Bieu phi VCX'!$A$8:$A$33,0),0))),INDEX('Bieu phi VCX'!$AH$8:$AH$33,MATCH(E145,'Bieu phi VCX'!$A$8:$A$33,0),0)),0)</f>
        <v>0.0015</v>
      </c>
      <c r="AM145" s="22" t="n">
        <f aca="false">IF(Y145="Y",IF(P145-O145&gt;Parameters!$AC$2,1.5%*15/365,1.5%*(P145-O145)/365),0)</f>
        <v>0.000616438356164384</v>
      </c>
      <c r="AN145" s="24" t="n">
        <f aca="false">IF(Z145="Y",Parameters!$AD$2,0)</f>
        <v>0.003</v>
      </c>
      <c r="AO145" s="25" t="n">
        <f aca="false">IF(P145&lt;=AA145,VLOOKUP(DATEDIF(O145,P145,"m"),Parameters!$L$2:$M$6,2,1),(DATEDIF(O145,P145,"m")+1)/12)</f>
        <v>1</v>
      </c>
      <c r="AP145" s="26" t="n">
        <f aca="false">(AJ145*(SUM(AD145,AE145,AF145,AH145,AI145,AK145,AL145,AN145)*K145+AG145)+AM145*K145)*AO145</f>
        <v>18886643.8356164</v>
      </c>
      <c r="AQ145" s="27" t="s">
        <v>619</v>
      </c>
    </row>
    <row r="146" customFormat="false" ht="13.8" hidden="false" customHeight="false" outlineLevel="0" collapsed="false">
      <c r="A146" s="17"/>
      <c r="B146" s="17" t="s">
        <v>623</v>
      </c>
      <c r="C146" s="0" t="s">
        <v>508</v>
      </c>
      <c r="D146" s="17" t="s">
        <v>554</v>
      </c>
      <c r="E146" s="18" t="s">
        <v>555</v>
      </c>
      <c r="F146" s="19" t="n">
        <v>0</v>
      </c>
      <c r="G146" s="18" t="s">
        <v>614</v>
      </c>
      <c r="H146" s="18" t="s">
        <v>629</v>
      </c>
      <c r="I146" s="18" t="s">
        <v>616</v>
      </c>
      <c r="J146" s="19" t="n">
        <v>400000000</v>
      </c>
      <c r="K146" s="19" t="n">
        <v>400000000</v>
      </c>
      <c r="L146" s="0" t="n">
        <v>2006</v>
      </c>
      <c r="M146" s="20" t="n">
        <f aca="true">DATE(YEAR(NOW()), MONTH(NOW())-180, DAY(NOW()))</f>
        <v>38790</v>
      </c>
      <c r="N146" s="20" t="n">
        <f aca="true">DATE(YEAR(NOW()), MONTH(NOW()), DAY(NOW()))</f>
        <v>44269</v>
      </c>
      <c r="O146" s="20" t="n">
        <v>43831</v>
      </c>
      <c r="P146" s="20" t="n">
        <v>44196</v>
      </c>
      <c r="Q146" s="21" t="s">
        <v>617</v>
      </c>
      <c r="R146" s="21" t="s">
        <v>617</v>
      </c>
      <c r="S146" s="19" t="n">
        <v>9000000</v>
      </c>
      <c r="T146" s="21" t="s">
        <v>617</v>
      </c>
      <c r="U146" s="21" t="s">
        <v>617</v>
      </c>
      <c r="V146" s="21" t="s">
        <v>617</v>
      </c>
      <c r="W146" s="21" t="s">
        <v>617</v>
      </c>
      <c r="X146" s="21" t="s">
        <v>617</v>
      </c>
      <c r="Y146" s="21" t="s">
        <v>617</v>
      </c>
      <c r="Z146" s="21" t="s">
        <v>617</v>
      </c>
      <c r="AA146" s="20" t="n">
        <f aca="false">DATE(YEAR(O146)+1,MONTH(O146),DAY(O146))</f>
        <v>44197</v>
      </c>
      <c r="AB146" s="0" t="n">
        <f aca="false">IF(G146="Trong nước", DATEDIF(DATE(YEAR(M146),MONTH(M146),1),DATE(YEAR(N146),MONTH(N146),1),"m"), DATEDIF(DATE(L146,1,1),DATE(YEAR(N146),MONTH(N146),1),"m"))</f>
        <v>182</v>
      </c>
      <c r="AC146" s="0" t="str">
        <f aca="false">VLOOKUP(AB146,Parameters!$A$2:$B$7,2,1)</f>
        <v>&gt;=180</v>
      </c>
      <c r="AD146" s="22" t="n">
        <f aca="false">IF(J146&lt;=Parameters!$Y$2,INDEX('Bieu phi VCX'!$D$8:$N$33,MATCH(E146,'Bieu phi VCX'!$A$8:$A$33,0),MATCH(AC146,'Bieu phi VCX'!$D$7:$I$7,)),INDEX('Bieu phi VCX'!$J$8:$O$33,MATCH(E146,'Bieu phi VCX'!$A$8:$A$33,0),MATCH(AC146,'Bieu phi VCX'!$J$7:$O$7,)))</f>
        <v>0.06</v>
      </c>
      <c r="AE146" s="22" t="n">
        <f aca="false">IF(Q146="Y",Parameters!$Z$2,0)</f>
        <v>0.0005</v>
      </c>
      <c r="AF146" s="22" t="n">
        <f aca="false">IF(R146="Y", INDEX('Bieu phi VCX'!$R$8:$W$33,MATCH(E146,'Bieu phi VCX'!$A$8:$A$33,0),MATCH(AC146,'Bieu phi VCX'!$R$7:$W$7,0)), 0)</f>
        <v>0.005</v>
      </c>
      <c r="AG146" s="19" t="n">
        <f aca="false">VLOOKUP(S146,Parameters!$F$2:$G$5,2,0)</f>
        <v>1400000</v>
      </c>
      <c r="AH146" s="22" t="n">
        <f aca="false">IF(T146="Y", INDEX('Bieu phi VCX'!$X$8:$AC$33,MATCH(E146,'Bieu phi VCX'!$A$8:$A$33,0),MATCH(AC146,'Bieu phi VCX'!$X$7:$AC$7,0)),0)</f>
        <v>0.004</v>
      </c>
      <c r="AI146" s="23" t="n">
        <f aca="false">IF(U146="Y",INDEX('Bieu phi VCX'!$AJ$8:$AL$33,MATCH(E146,'Bieu phi VCX'!$A$8:$A$33,0),MATCH(VLOOKUP(F146,Parameters!$I$2:$J$4,2),'Bieu phi VCX'!$AJ$7:$AL$7,0)), 0)</f>
        <v>0.05</v>
      </c>
      <c r="AJ146" s="0" t="n">
        <f aca="false">IF(V146="Y",Parameters!$AA$2,1)</f>
        <v>1.5</v>
      </c>
      <c r="AK146" s="22" t="n">
        <f aca="false">IF(W146="Y", INDEX('Bieu phi VCX'!$AE$8:$AE$33,MATCH(E146,'Bieu phi VCX'!$A$8:$A$33,0),0),0)</f>
        <v>0.0025</v>
      </c>
      <c r="AL146" s="22" t="n">
        <f aca="false">IF(X146="Y",IF(AB146&lt;120,IF(OR(E146='Bieu phi VCX'!$A$24,E146='Bieu phi VCX'!$A$25,E146='Bieu phi VCX'!$A$27),0.2%,IF(OR(AND(OR(H146="SEDAN",H146="HATCHBACK"),J146&gt;Parameters!$AB$2),AND(OR(H146="SEDAN",H146="HATCHBACK"),I146="GERMANY")),INDEX('Bieu phi VCX'!$AF$8:$AF$33,MATCH(E146,'Bieu phi VCX'!$A$8:$A$33,0),0),INDEX('Bieu phi VCX'!$AG$8:$AG$33,MATCH(E146,'Bieu phi VCX'!$A$8:$A$33,0),0))),INDEX('Bieu phi VCX'!$AH$8:$AH$33,MATCH(E146,'Bieu phi VCX'!$A$8:$A$33,0),0)),0)</f>
        <v>0.0015</v>
      </c>
      <c r="AM146" s="22" t="n">
        <f aca="false">IF(Y146="Y",IF(P146-O146&gt;Parameters!$AC$2,1.5%*15/365,1.5%*(P146-O146)/365),0)</f>
        <v>0.000616438356164384</v>
      </c>
      <c r="AN146" s="24" t="n">
        <f aca="false">IF(Z146="Y",Parameters!$AD$2,0)</f>
        <v>0.003</v>
      </c>
      <c r="AO146" s="25" t="n">
        <f aca="false">IF(P146&lt;=AA146,VLOOKUP(DATEDIF(O146,P146,"m"),Parameters!$L$2:$M$6,2,1),(DATEDIF(O146,P146,"m")+1)/12)</f>
        <v>1</v>
      </c>
      <c r="AP146" s="26" t="n">
        <f aca="false">(AJ146*(SUM(AD146,AE146,AF146,AH146,AI146,AK146,AL146,AN146)*K146+AG146)+AM146*K146)*AO146</f>
        <v>78246575.3424658</v>
      </c>
      <c r="AQ146" s="27" t="s">
        <v>619</v>
      </c>
    </row>
    <row r="147" customFormat="false" ht="13.8" hidden="false" customHeight="false" outlineLevel="0" collapsed="false">
      <c r="A147" s="17" t="s">
        <v>625</v>
      </c>
      <c r="B147" s="17" t="s">
        <v>613</v>
      </c>
      <c r="C147" s="0" t="s">
        <v>508</v>
      </c>
      <c r="D147" s="17" t="s">
        <v>554</v>
      </c>
      <c r="E147" s="18" t="s">
        <v>555</v>
      </c>
      <c r="F147" s="19" t="n">
        <v>0</v>
      </c>
      <c r="G147" s="18" t="s">
        <v>614</v>
      </c>
      <c r="H147" s="18" t="s">
        <v>629</v>
      </c>
      <c r="I147" s="18" t="s">
        <v>616</v>
      </c>
      <c r="J147" s="19" t="n">
        <v>410000000</v>
      </c>
      <c r="K147" s="19" t="n">
        <v>400000000</v>
      </c>
      <c r="L147" s="0" t="n">
        <v>2020</v>
      </c>
      <c r="M147" s="20" t="n">
        <f aca="true">DATE(YEAR(NOW()), MONTH(NOW())-12, DAY(NOW()))</f>
        <v>43904</v>
      </c>
      <c r="N147" s="20" t="n">
        <f aca="true">DATE(YEAR(NOW()), MONTH(NOW()), DAY(NOW()))</f>
        <v>44269</v>
      </c>
      <c r="O147" s="20" t="n">
        <v>43831</v>
      </c>
      <c r="P147" s="20" t="n">
        <v>44196</v>
      </c>
      <c r="Q147" s="21" t="s">
        <v>617</v>
      </c>
      <c r="R147" s="21" t="s">
        <v>617</v>
      </c>
      <c r="S147" s="19" t="s">
        <v>618</v>
      </c>
      <c r="T147" s="21" t="s">
        <v>617</v>
      </c>
      <c r="U147" s="21" t="s">
        <v>617</v>
      </c>
      <c r="V147" s="21" t="s">
        <v>617</v>
      </c>
      <c r="W147" s="21" t="s">
        <v>617</v>
      </c>
      <c r="X147" s="21" t="s">
        <v>617</v>
      </c>
      <c r="Y147" s="21" t="s">
        <v>617</v>
      </c>
      <c r="Z147" s="21" t="s">
        <v>617</v>
      </c>
      <c r="AA147" s="20" t="n">
        <f aca="false">DATE(YEAR(O147)+1,MONTH(O147),DAY(O147))</f>
        <v>44197</v>
      </c>
      <c r="AB147" s="0" t="n">
        <f aca="false">IF(G147="Trong nước", DATEDIF(DATE(YEAR(M147),MONTH(M147),1),DATE(YEAR(N147),MONTH(N147),1),"m"), DATEDIF(DATE(L147,1,1),DATE(YEAR(N147),MONTH(N147),1),"m"))</f>
        <v>14</v>
      </c>
      <c r="AC147" s="0" t="str">
        <f aca="false">VLOOKUP(AB147,Parameters!$A$2:$B$6,2,1)</f>
        <v>&lt;36</v>
      </c>
      <c r="AD147" s="22" t="n">
        <f aca="false">IF(J147&lt;=Parameters!$Y$2,INDEX('Bieu phi VCX'!$D$8:$N$33,MATCH(E147,'Bieu phi VCX'!$A$8:$A$33,0),MATCH(AC147,'Bieu phi VCX'!$D$7:$I$7,)),INDEX('Bieu phi VCX'!$J$8:$O$33,MATCH(E147,'Bieu phi VCX'!$A$8:$A$33,0),MATCH(AC147,'Bieu phi VCX'!$J$7:$O$7,)))</f>
        <v>0.022</v>
      </c>
      <c r="AE147" s="22" t="n">
        <f aca="false">IF(Q147="Y",Parameters!$Z$2,0)</f>
        <v>0.0005</v>
      </c>
      <c r="AF147" s="22" t="n">
        <f aca="false">IF(R147="Y", INDEX('Bieu phi VCX'!$R$8:$W$33,MATCH(E147,'Bieu phi VCX'!$A$8:$A$33,0),MATCH(AC147,'Bieu phi VCX'!$R$7:$V$7,0)), 0)</f>
        <v>0</v>
      </c>
      <c r="AG147" s="19" t="n">
        <f aca="false">VLOOKUP(S147,Parameters!$F$2:$G$5,2,0)</f>
        <v>0</v>
      </c>
      <c r="AH147" s="22" t="n">
        <f aca="false">IF(T147="Y", INDEX('Bieu phi VCX'!$X$8:$AB$33,MATCH(E147,'Bieu phi VCX'!$A$8:$A$33,0),MATCH(AC147,'Bieu phi VCX'!$X$7:$AB$7,0)),0)</f>
        <v>0.001</v>
      </c>
      <c r="AI147" s="23" t="n">
        <f aca="false">IF(U147="Y",INDEX('Bieu phi VCX'!$AJ$8:$AL$33,MATCH(E147,'Bieu phi VCX'!$A$8:$A$33,0),MATCH(VLOOKUP(F147,Parameters!$I$2:$J$4,2),'Bieu phi VCX'!$AJ$7:$AL$7,0)), 0)</f>
        <v>0.05</v>
      </c>
      <c r="AJ147" s="0" t="n">
        <f aca="false">IF(V147="Y",Parameters!$AA$2,1)</f>
        <v>1.5</v>
      </c>
      <c r="AK147" s="22" t="n">
        <f aca="false">IF(W147="Y", INDEX('Bieu phi VCX'!$AE$8:$AE$33,MATCH(E147,'Bieu phi VCX'!$A$8:$A$33,0),0),0)</f>
        <v>0.0025</v>
      </c>
      <c r="AL147" s="22" t="n">
        <f aca="false">IF(X147="Y",IF(AB147&lt;120,IF(OR(E147='Bieu phi VCX'!$A$24,E147='Bieu phi VCX'!$A$25,E147='Bieu phi VCX'!$A$27),0.2%,IF(OR(AND(OR(H147="SEDAN",H147="HATCHBACK"),J147&gt;Parameters!$AB$2),AND(OR(H147="SEDAN",H147="HATCHBACK"),I147="GERMANY")),INDEX('Bieu phi VCX'!$AF$8:$AF$33,MATCH(E147,'Bieu phi VCX'!$A$8:$A$33,0),0),INDEX('Bieu phi VCX'!$AG$8:$AG$33,MATCH(E147,'Bieu phi VCX'!$A$8:$A$33,0),0))),INDEX('Bieu phi VCX'!$AH$8:$AH$33,MATCH(E147,'Bieu phi VCX'!$A$8:$A$33,0),0)),0)</f>
        <v>0.0005</v>
      </c>
      <c r="AM147" s="22" t="n">
        <f aca="false">IF(Y147="Y",IF(P147-O147&gt;Parameters!$AC$2,1.5%*15/365,1.5%*(P147-O147)/365),0)</f>
        <v>0.000616438356164384</v>
      </c>
      <c r="AN147" s="24" t="n">
        <f aca="false">IF(Z147="Y",Parameters!$AD$2,0)</f>
        <v>0.003</v>
      </c>
      <c r="AO147" s="25" t="n">
        <f aca="false">IF(P147&lt;=AA147,VLOOKUP(DATEDIF(O147,P147,"m"),Parameters!$L$2:$M$6,2,1),(DATEDIF(O147,P147,"m")+1)/12)</f>
        <v>1</v>
      </c>
      <c r="AP147" s="26" t="n">
        <f aca="false">(AJ147*(SUM(AD147,AE147,AF147,AH147,AI147,AK147,AL147,AN147)*K147+AG147)+AM147*K147)*AO147</f>
        <v>47946575.3424658</v>
      </c>
      <c r="AQ147" s="27" t="s">
        <v>619</v>
      </c>
    </row>
    <row r="148" customFormat="false" ht="13.8" hidden="false" customHeight="false" outlineLevel="0" collapsed="false">
      <c r="A148" s="17"/>
      <c r="B148" s="17" t="s">
        <v>620</v>
      </c>
      <c r="C148" s="0" t="s">
        <v>508</v>
      </c>
      <c r="D148" s="17" t="s">
        <v>554</v>
      </c>
      <c r="E148" s="18" t="s">
        <v>555</v>
      </c>
      <c r="F148" s="19" t="n">
        <v>0</v>
      </c>
      <c r="G148" s="18" t="s">
        <v>614</v>
      </c>
      <c r="H148" s="18" t="s">
        <v>629</v>
      </c>
      <c r="I148" s="18" t="s">
        <v>616</v>
      </c>
      <c r="J148" s="19" t="n">
        <v>500000000</v>
      </c>
      <c r="K148" s="19" t="n">
        <v>400000000</v>
      </c>
      <c r="L148" s="0" t="n">
        <v>2018</v>
      </c>
      <c r="M148" s="20" t="n">
        <f aca="true">DATE(YEAR(NOW()), MONTH(NOW())-36, DAY(NOW()))</f>
        <v>43173</v>
      </c>
      <c r="N148" s="20" t="n">
        <f aca="true">DATE(YEAR(NOW()), MONTH(NOW()), DAY(NOW()))</f>
        <v>44269</v>
      </c>
      <c r="O148" s="20" t="n">
        <v>43831</v>
      </c>
      <c r="P148" s="20" t="n">
        <v>44196</v>
      </c>
      <c r="Q148" s="21" t="s">
        <v>617</v>
      </c>
      <c r="R148" s="21" t="s">
        <v>617</v>
      </c>
      <c r="S148" s="19" t="s">
        <v>618</v>
      </c>
      <c r="T148" s="21" t="s">
        <v>617</v>
      </c>
      <c r="U148" s="21" t="s">
        <v>617</v>
      </c>
      <c r="V148" s="21" t="s">
        <v>617</v>
      </c>
      <c r="W148" s="21" t="s">
        <v>617</v>
      </c>
      <c r="X148" s="21" t="s">
        <v>617</v>
      </c>
      <c r="Y148" s="21" t="s">
        <v>617</v>
      </c>
      <c r="Z148" s="21" t="s">
        <v>617</v>
      </c>
      <c r="AA148" s="20" t="n">
        <f aca="false">DATE(YEAR(O148)+1,MONTH(O148),DAY(O148))</f>
        <v>44197</v>
      </c>
      <c r="AB148" s="0" t="n">
        <f aca="false">IF(G148="Trong nước", DATEDIF(DATE(YEAR(M148),MONTH(M148),1),DATE(YEAR(N148),MONTH(N148),1),"m"), DATEDIF(DATE(L148,1,1),DATE(YEAR(N148),MONTH(N148),1),"m"))</f>
        <v>38</v>
      </c>
      <c r="AC148" s="0" t="str">
        <f aca="false">VLOOKUP(AB148,Parameters!$A$2:$B$6,2,1)</f>
        <v>36-72</v>
      </c>
      <c r="AD148" s="22" t="n">
        <f aca="false">IF(J148&lt;=Parameters!$Y$2,INDEX('Bieu phi VCX'!$D$8:$N$33,MATCH(E148,'Bieu phi VCX'!$A$8:$A$33,0),MATCH(AC148,'Bieu phi VCX'!$D$7:$I$7,)),INDEX('Bieu phi VCX'!$J$8:$O$33,MATCH(E148,'Bieu phi VCX'!$A$8:$A$33,0),MATCH(AC148,'Bieu phi VCX'!$J$7:$O$7,)))</f>
        <v>0.025</v>
      </c>
      <c r="AE148" s="22" t="n">
        <f aca="false">IF(Q148="Y",Parameters!$Z$2,0)</f>
        <v>0.0005</v>
      </c>
      <c r="AF148" s="22" t="n">
        <f aca="false">IF(R148="Y", INDEX('Bieu phi VCX'!$R$8:$W$33,MATCH(E148,'Bieu phi VCX'!$A$8:$A$33,0),MATCH(AC148,'Bieu phi VCX'!$R$7:$V$7,0)), 0)</f>
        <v>0.002</v>
      </c>
      <c r="AG148" s="19" t="n">
        <f aca="false">VLOOKUP(S148,Parameters!$F$2:$G$5,2,0)</f>
        <v>0</v>
      </c>
      <c r="AH148" s="22" t="n">
        <f aca="false">IF(T148="Y", INDEX('Bieu phi VCX'!$X$8:$AB$33,MATCH(E148,'Bieu phi VCX'!$A$8:$A$33,0),MATCH(AC148,'Bieu phi VCX'!$X$7:$AB$7,0)),0)</f>
        <v>0.002</v>
      </c>
      <c r="AI148" s="23" t="n">
        <f aca="false">IF(U148="Y",INDEX('Bieu phi VCX'!$AJ$8:$AL$33,MATCH(E148,'Bieu phi VCX'!$A$8:$A$33,0),MATCH(VLOOKUP(F148,Parameters!$I$2:$J$4,2),'Bieu phi VCX'!$AJ$7:$AL$7,0)), 0)</f>
        <v>0.05</v>
      </c>
      <c r="AJ148" s="0" t="n">
        <f aca="false">IF(V148="Y",Parameters!$AA$2,1)</f>
        <v>1.5</v>
      </c>
      <c r="AK148" s="22" t="n">
        <f aca="false">IF(W148="Y", INDEX('Bieu phi VCX'!$AE$8:$AE$33,MATCH(E148,'Bieu phi VCX'!$A$8:$A$33,0),0),0)</f>
        <v>0.0025</v>
      </c>
      <c r="AL148" s="22" t="n">
        <f aca="false">IF(X148="Y",IF(AB148&lt;120,IF(OR(E148='Bieu phi VCX'!$A$24,E148='Bieu phi VCX'!$A$25,E148='Bieu phi VCX'!$A$27),0.2%,IF(OR(AND(OR(H148="SEDAN",H148="HATCHBACK"),J148&gt;Parameters!$AB$2),AND(OR(H148="SEDAN",H148="HATCHBACK"),I148="GERMANY")),INDEX('Bieu phi VCX'!$AF$8:$AF$33,MATCH(E148,'Bieu phi VCX'!$A$8:$A$33,0),0),INDEX('Bieu phi VCX'!$AG$8:$AG$33,MATCH(E148,'Bieu phi VCX'!$A$8:$A$33,0),0))),INDEX('Bieu phi VCX'!$AH$8:$AH$33,MATCH(E148,'Bieu phi VCX'!$A$8:$A$33,0),0)),0)</f>
        <v>0.0005</v>
      </c>
      <c r="AM148" s="22" t="n">
        <f aca="false">IF(Y148="Y",IF(P148-O148&gt;Parameters!$AC$2,1.5%*15/365,1.5%*(P148-O148)/365),0)</f>
        <v>0.000616438356164384</v>
      </c>
      <c r="AN148" s="24" t="n">
        <f aca="false">IF(Z148="Y",Parameters!$AD$2,0)</f>
        <v>0.003</v>
      </c>
      <c r="AO148" s="25" t="n">
        <f aca="false">IF(P148&lt;=AA148,VLOOKUP(DATEDIF(O148,P148,"m"),Parameters!$L$2:$M$6,2,1),(DATEDIF(O148,P148,"m")+1)/12)</f>
        <v>1</v>
      </c>
      <c r="AP148" s="26" t="n">
        <f aca="false">(AJ148*(SUM(AD148,AE148,AF148,AH148,AI148,AK148,AL148,AN148)*K148+AG148)+AM148*K148)*AO148</f>
        <v>51546575.3424658</v>
      </c>
      <c r="AQ148" s="27" t="s">
        <v>619</v>
      </c>
    </row>
    <row r="149" customFormat="false" ht="13.8" hidden="false" customHeight="false" outlineLevel="0" collapsed="false">
      <c r="A149" s="17"/>
      <c r="B149" s="17" t="s">
        <v>621</v>
      </c>
      <c r="C149" s="0" t="s">
        <v>508</v>
      </c>
      <c r="D149" s="17" t="s">
        <v>554</v>
      </c>
      <c r="E149" s="18" t="s">
        <v>555</v>
      </c>
      <c r="F149" s="19" t="n">
        <v>0</v>
      </c>
      <c r="G149" s="18" t="s">
        <v>614</v>
      </c>
      <c r="H149" s="18" t="s">
        <v>629</v>
      </c>
      <c r="I149" s="18" t="s">
        <v>616</v>
      </c>
      <c r="J149" s="19" t="n">
        <v>450000000</v>
      </c>
      <c r="K149" s="19" t="n">
        <v>400000000</v>
      </c>
      <c r="L149" s="0" t="n">
        <v>2015</v>
      </c>
      <c r="M149" s="20" t="n">
        <f aca="true">DATE(YEAR(NOW()), MONTH(NOW())-72, DAY(NOW()))</f>
        <v>42077</v>
      </c>
      <c r="N149" s="20" t="n">
        <f aca="true">DATE(YEAR(NOW()), MONTH(NOW()), DAY(NOW()))</f>
        <v>44269</v>
      </c>
      <c r="O149" s="20" t="n">
        <v>43831</v>
      </c>
      <c r="P149" s="20" t="n">
        <v>44196</v>
      </c>
      <c r="Q149" s="21" t="s">
        <v>617</v>
      </c>
      <c r="R149" s="21" t="s">
        <v>617</v>
      </c>
      <c r="S149" s="19" t="s">
        <v>618</v>
      </c>
      <c r="T149" s="21" t="s">
        <v>617</v>
      </c>
      <c r="U149" s="21" t="s">
        <v>617</v>
      </c>
      <c r="V149" s="21" t="s">
        <v>617</v>
      </c>
      <c r="W149" s="21" t="s">
        <v>617</v>
      </c>
      <c r="X149" s="21" t="s">
        <v>617</v>
      </c>
      <c r="Y149" s="21" t="s">
        <v>617</v>
      </c>
      <c r="Z149" s="21" t="s">
        <v>617</v>
      </c>
      <c r="AA149" s="20" t="n">
        <f aca="false">DATE(YEAR(O149)+1,MONTH(O149),DAY(O149))</f>
        <v>44197</v>
      </c>
      <c r="AB149" s="0" t="n">
        <f aca="false">IF(G149="Trong nước", DATEDIF(DATE(YEAR(M149),MONTH(M149),1),DATE(YEAR(N149),MONTH(N149),1),"m"), DATEDIF(DATE(L149,1,1),DATE(YEAR(N149),MONTH(N149),1),"m"))</f>
        <v>74</v>
      </c>
      <c r="AC149" s="0" t="str">
        <f aca="false">VLOOKUP(AB149,Parameters!$A$2:$B$6,2,1)</f>
        <v>72-120</v>
      </c>
      <c r="AD149" s="22" t="n">
        <f aca="false">IF(J149&lt;=Parameters!$Y$2,INDEX('Bieu phi VCX'!$D$8:$N$33,MATCH(E149,'Bieu phi VCX'!$A$8:$A$33,0),MATCH(AC149,'Bieu phi VCX'!$D$7:$I$7,)),INDEX('Bieu phi VCX'!$J$8:$O$33,MATCH(E149,'Bieu phi VCX'!$A$8:$A$33,0),MATCH(AC149,'Bieu phi VCX'!$J$7:$O$7,)))</f>
        <v>0.027</v>
      </c>
      <c r="AE149" s="22" t="n">
        <f aca="false">IF(Q149="Y",Parameters!$Z$2,0)</f>
        <v>0.0005</v>
      </c>
      <c r="AF149" s="22" t="n">
        <f aca="false">IF(R149="Y", INDEX('Bieu phi VCX'!$R$8:$W$33,MATCH(E149,'Bieu phi VCX'!$A$8:$A$33,0),MATCH(AC149,'Bieu phi VCX'!$R$7:$V$7,0)), 0)</f>
        <v>0.003</v>
      </c>
      <c r="AG149" s="19" t="n">
        <f aca="false">VLOOKUP(S149,Parameters!$F$2:$G$5,2,0)</f>
        <v>0</v>
      </c>
      <c r="AH149" s="22" t="n">
        <f aca="false">IF(T149="Y", INDEX('Bieu phi VCX'!$X$8:$AB$33,MATCH(E149,'Bieu phi VCX'!$A$8:$A$33,0),MATCH(AC149,'Bieu phi VCX'!$X$7:$AB$7,0)),0)</f>
        <v>0.003</v>
      </c>
      <c r="AI149" s="23" t="n">
        <f aca="false">IF(U149="Y",INDEX('Bieu phi VCX'!$AJ$8:$AL$33,MATCH(E149,'Bieu phi VCX'!$A$8:$A$33,0),MATCH(VLOOKUP(F149,Parameters!$I$2:$J$4,2),'Bieu phi VCX'!$AJ$7:$AL$7,0)), 0)</f>
        <v>0.05</v>
      </c>
      <c r="AJ149" s="0" t="n">
        <f aca="false">IF(V149="Y",Parameters!$AA$2,1)</f>
        <v>1.5</v>
      </c>
      <c r="AK149" s="22" t="n">
        <f aca="false">IF(W149="Y", INDEX('Bieu phi VCX'!$AE$8:$AE$33,MATCH(E149,'Bieu phi VCX'!$A$8:$A$33,0),0),0)</f>
        <v>0.0025</v>
      </c>
      <c r="AL149" s="22" t="n">
        <f aca="false">IF(X149="Y",IF(AB149&lt;120,IF(OR(E149='Bieu phi VCX'!$A$24,E149='Bieu phi VCX'!$A$25,E149='Bieu phi VCX'!$A$27),0.2%,IF(OR(AND(OR(H149="SEDAN",H149="HATCHBACK"),J149&gt;Parameters!$AB$2),AND(OR(H149="SEDAN",H149="HATCHBACK"),I149="GERMANY")),INDEX('Bieu phi VCX'!$AF$8:$AF$33,MATCH(E149,'Bieu phi VCX'!$A$8:$A$33,0),0),INDEX('Bieu phi VCX'!$AG$8:$AG$33,MATCH(E149,'Bieu phi VCX'!$A$8:$A$33,0),0))),INDEX('Bieu phi VCX'!$AH$8:$AH$33,MATCH(E149,'Bieu phi VCX'!$A$8:$A$33,0),0)),0)</f>
        <v>0.0005</v>
      </c>
      <c r="AM149" s="22" t="n">
        <f aca="false">IF(Y149="Y",IF(P149-O149&gt;Parameters!$AC$2,1.5%*15/365,1.5%*(P149-O149)/365),0)</f>
        <v>0.000616438356164384</v>
      </c>
      <c r="AN149" s="24" t="n">
        <f aca="false">IF(Z149="Y",Parameters!$AD$2,0)</f>
        <v>0.003</v>
      </c>
      <c r="AO149" s="25" t="n">
        <f aca="false">IF(P149&lt;=AA149,VLOOKUP(DATEDIF(O149,P149,"m"),Parameters!$L$2:$M$6,2,1),(DATEDIF(O149,P149,"m")+1)/12)</f>
        <v>1</v>
      </c>
      <c r="AP149" s="26" t="n">
        <f aca="false">(AJ149*(SUM(AD149,AE149,AF149,AH149,AI149,AK149,AL149,AN149)*K149+AG149)+AM149*K149)*AO149</f>
        <v>53946575.3424658</v>
      </c>
      <c r="AQ149" s="27" t="s">
        <v>619</v>
      </c>
    </row>
    <row r="150" customFormat="false" ht="13.8" hidden="false" customHeight="false" outlineLevel="0" collapsed="false">
      <c r="A150" s="17"/>
      <c r="B150" s="17" t="s">
        <v>622</v>
      </c>
      <c r="C150" s="0" t="s">
        <v>508</v>
      </c>
      <c r="D150" s="17" t="s">
        <v>554</v>
      </c>
      <c r="E150" s="18" t="s">
        <v>555</v>
      </c>
      <c r="F150" s="19" t="n">
        <v>0</v>
      </c>
      <c r="G150" s="18" t="s">
        <v>614</v>
      </c>
      <c r="H150" s="18" t="s">
        <v>629</v>
      </c>
      <c r="I150" s="18" t="s">
        <v>616</v>
      </c>
      <c r="J150" s="19" t="n">
        <v>600000000</v>
      </c>
      <c r="K150" s="19" t="n">
        <v>400000000</v>
      </c>
      <c r="L150" s="0" t="n">
        <v>2011</v>
      </c>
      <c r="M150" s="20" t="n">
        <f aca="true">DATE(YEAR(NOW()), MONTH(NOW())-120, DAY(NOW()))</f>
        <v>40616</v>
      </c>
      <c r="N150" s="20" t="n">
        <f aca="true">DATE(YEAR(NOW()), MONTH(NOW()), DAY(NOW()))</f>
        <v>44269</v>
      </c>
      <c r="O150" s="20" t="n">
        <v>43831</v>
      </c>
      <c r="P150" s="20" t="n">
        <v>44196</v>
      </c>
      <c r="Q150" s="21" t="s">
        <v>617</v>
      </c>
      <c r="R150" s="21" t="s">
        <v>617</v>
      </c>
      <c r="S150" s="19" t="s">
        <v>618</v>
      </c>
      <c r="T150" s="21" t="s">
        <v>617</v>
      </c>
      <c r="U150" s="21" t="s">
        <v>617</v>
      </c>
      <c r="V150" s="21" t="s">
        <v>617</v>
      </c>
      <c r="W150" s="21" t="s">
        <v>617</v>
      </c>
      <c r="X150" s="21" t="s">
        <v>617</v>
      </c>
      <c r="Y150" s="21" t="s">
        <v>617</v>
      </c>
      <c r="Z150" s="21" t="s">
        <v>617</v>
      </c>
      <c r="AA150" s="20" t="n">
        <f aca="false">DATE(YEAR(O150)+1,MONTH(O150),DAY(O150))</f>
        <v>44197</v>
      </c>
      <c r="AB150" s="0" t="n">
        <f aca="false">IF(G150="Trong nước", DATEDIF(DATE(YEAR(M150),MONTH(M150),1),DATE(YEAR(N150),MONTH(N150),1),"m"), DATEDIF(DATE(L150,1,1),DATE(YEAR(N150),MONTH(N150),1),"m"))</f>
        <v>122</v>
      </c>
      <c r="AC150" s="0" t="str">
        <f aca="false">VLOOKUP(AB150,Parameters!$A$2:$B$6,2,1)</f>
        <v>&gt;=120</v>
      </c>
      <c r="AD150" s="22" t="n">
        <f aca="false">IF(J150&lt;=Parameters!$Y$2,INDEX('Bieu phi VCX'!$D$8:$N$33,MATCH(E150,'Bieu phi VCX'!$A$8:$A$33,0),MATCH(AC150,'Bieu phi VCX'!$D$7:$I$7,)),INDEX('Bieu phi VCX'!$J$8:$O$33,MATCH(E150,'Bieu phi VCX'!$A$8:$A$33,0),MATCH(AC150,'Bieu phi VCX'!$J$7:$O$7,)))</f>
        <v>0.03</v>
      </c>
      <c r="AE150" s="22" t="n">
        <f aca="false">IF(Q150="Y",Parameters!$Z$2,0)</f>
        <v>0.0005</v>
      </c>
      <c r="AF150" s="22" t="n">
        <f aca="false">IF(R150="Y", INDEX('Bieu phi VCX'!$R$8:$W$33,MATCH(E150,'Bieu phi VCX'!$A$8:$A$33,0),MATCH(AC150,'Bieu phi VCX'!$R$7:$V$7,0)), 0)</f>
        <v>0.004</v>
      </c>
      <c r="AG150" s="19" t="n">
        <f aca="false">VLOOKUP(S150,Parameters!$F$2:$G$5,2,0)</f>
        <v>0</v>
      </c>
      <c r="AH150" s="22" t="n">
        <f aca="false">IF(T150="Y", INDEX('Bieu phi VCX'!$X$8:$AB$33,MATCH(E150,'Bieu phi VCX'!$A$8:$A$33,0),MATCH(AC150,'Bieu phi VCX'!$X$7:$AB$7,0)),0)</f>
        <v>0.004</v>
      </c>
      <c r="AI150" s="23" t="n">
        <f aca="false">IF(U150="Y",INDEX('Bieu phi VCX'!$AJ$8:$AL$33,MATCH(E150,'Bieu phi VCX'!$A$8:$A$33,0),MATCH(VLOOKUP(F150,Parameters!$I$2:$J$4,2),'Bieu phi VCX'!$AJ$7:$AL$7,0)), 0)</f>
        <v>0.05</v>
      </c>
      <c r="AJ150" s="0" t="n">
        <f aca="false">IF(V150="Y",Parameters!$AA$2,1)</f>
        <v>1.5</v>
      </c>
      <c r="AK150" s="22" t="n">
        <f aca="false">IF(W150="Y", INDEX('Bieu phi VCX'!$AE$8:$AE$33,MATCH(E150,'Bieu phi VCX'!$A$8:$A$33,0),0),0)</f>
        <v>0.0025</v>
      </c>
      <c r="AL150" s="22" t="n">
        <f aca="false">IF(X150="Y",IF(AB150&lt;120,IF(OR(E150='Bieu phi VCX'!$A$24,E150='Bieu phi VCX'!$A$25,E150='Bieu phi VCX'!$A$27),0.2%,IF(OR(AND(OR(H150="SEDAN",H150="HATCHBACK"),J150&gt;Parameters!$AB$2),AND(OR(H150="SEDAN",H150="HATCHBACK"),I150="GERMANY")),INDEX('Bieu phi VCX'!$AF$8:$AF$33,MATCH(E150,'Bieu phi VCX'!$A$8:$A$33,0),0),INDEX('Bieu phi VCX'!$AG$8:$AG$33,MATCH(E150,'Bieu phi VCX'!$A$8:$A$33,0),0))),INDEX('Bieu phi VCX'!$AH$8:$AH$33,MATCH(E150,'Bieu phi VCX'!$A$8:$A$33,0),0)),0)</f>
        <v>0.0015</v>
      </c>
      <c r="AM150" s="22" t="n">
        <f aca="false">IF(Y150="Y",IF(P150-O150&gt;Parameters!$AC$2,1.5%*15/365,1.5%*(P150-O150)/365),0)</f>
        <v>0.000616438356164384</v>
      </c>
      <c r="AN150" s="24" t="n">
        <f aca="false">IF(Z150="Y",Parameters!$AD$2,0)</f>
        <v>0.003</v>
      </c>
      <c r="AO150" s="25" t="n">
        <f aca="false">IF(P150&lt;=AA150,VLOOKUP(DATEDIF(O150,P150,"m"),Parameters!$L$2:$M$6,2,1),(DATEDIF(O150,P150,"m")+1)/12)</f>
        <v>1</v>
      </c>
      <c r="AP150" s="26" t="n">
        <f aca="false">(AJ150*(SUM(AD150,AE150,AF150,AH150,AI150,AK150,AL150,AN150)*K150+AG150)+AM150*K150)*AO150</f>
        <v>57546575.3424658</v>
      </c>
      <c r="AQ150" s="27" t="s">
        <v>619</v>
      </c>
    </row>
    <row r="151" customFormat="false" ht="13.8" hidden="false" customHeight="false" outlineLevel="0" collapsed="false">
      <c r="A151" s="17"/>
      <c r="B151" s="17" t="s">
        <v>623</v>
      </c>
      <c r="C151" s="0" t="s">
        <v>508</v>
      </c>
      <c r="D151" s="17" t="s">
        <v>554</v>
      </c>
      <c r="E151" s="18" t="s">
        <v>555</v>
      </c>
      <c r="F151" s="19" t="n">
        <v>0</v>
      </c>
      <c r="G151" s="18" t="s">
        <v>614</v>
      </c>
      <c r="H151" s="18" t="s">
        <v>629</v>
      </c>
      <c r="I151" s="18" t="s">
        <v>616</v>
      </c>
      <c r="J151" s="19" t="n">
        <v>600000000</v>
      </c>
      <c r="K151" s="19" t="n">
        <v>400000000</v>
      </c>
      <c r="L151" s="0" t="n">
        <v>2006</v>
      </c>
      <c r="M151" s="20" t="n">
        <f aca="true">DATE(YEAR(NOW()), MONTH(NOW())-180, DAY(NOW()))</f>
        <v>38790</v>
      </c>
      <c r="N151" s="20" t="n">
        <f aca="true">DATE(YEAR(NOW()), MONTH(NOW()), DAY(NOW()))</f>
        <v>44269</v>
      </c>
      <c r="O151" s="20" t="n">
        <v>43831</v>
      </c>
      <c r="P151" s="20" t="n">
        <v>44196</v>
      </c>
      <c r="Q151" s="21" t="s">
        <v>617</v>
      </c>
      <c r="R151" s="21" t="s">
        <v>617</v>
      </c>
      <c r="S151" s="19" t="n">
        <v>9000000</v>
      </c>
      <c r="T151" s="21" t="s">
        <v>617</v>
      </c>
      <c r="U151" s="21" t="s">
        <v>617</v>
      </c>
      <c r="V151" s="21" t="s">
        <v>617</v>
      </c>
      <c r="W151" s="21" t="s">
        <v>617</v>
      </c>
      <c r="X151" s="21" t="s">
        <v>617</v>
      </c>
      <c r="Y151" s="21" t="s">
        <v>617</v>
      </c>
      <c r="Z151" s="21" t="s">
        <v>617</v>
      </c>
      <c r="AA151" s="20" t="n">
        <f aca="false">DATE(YEAR(O151)+1,MONTH(O151),DAY(O151))</f>
        <v>44197</v>
      </c>
      <c r="AB151" s="0" t="n">
        <f aca="false">IF(G151="Trong nước", DATEDIF(DATE(YEAR(M151),MONTH(M151),1),DATE(YEAR(N151),MONTH(N151),1),"m"), DATEDIF(DATE(L151,1,1),DATE(YEAR(N151),MONTH(N151),1),"m"))</f>
        <v>182</v>
      </c>
      <c r="AC151" s="0" t="str">
        <f aca="false">VLOOKUP(AB151,Parameters!$A$2:$B$7,2,1)</f>
        <v>&gt;=180</v>
      </c>
      <c r="AD151" s="22" t="n">
        <f aca="false">IF(J151&lt;=Parameters!$Y$2,INDEX('Bieu phi VCX'!$D$8:$N$33,MATCH(E151,'Bieu phi VCX'!$A$8:$A$33,0),MATCH(AC151,'Bieu phi VCX'!$D$7:$I$7,)),INDEX('Bieu phi VCX'!$J$8:$O$33,MATCH(E151,'Bieu phi VCX'!$A$8:$A$33,0),MATCH(AC151,'Bieu phi VCX'!$J$7:$O$7,)))</f>
        <v>0.03</v>
      </c>
      <c r="AE151" s="22" t="n">
        <f aca="false">IF(Q151="Y",Parameters!$Z$2,0)</f>
        <v>0.0005</v>
      </c>
      <c r="AF151" s="22" t="n">
        <f aca="false">IF(R151="Y", INDEX('Bieu phi VCX'!$R$8:$W$33,MATCH(E151,'Bieu phi VCX'!$A$8:$A$33,0),MATCH(AC151,'Bieu phi VCX'!$R$7:$W$7,0)), 0)</f>
        <v>0.005</v>
      </c>
      <c r="AG151" s="19" t="n">
        <f aca="false">VLOOKUP(S151,Parameters!$F$2:$G$5,2,0)</f>
        <v>1400000</v>
      </c>
      <c r="AH151" s="22" t="n">
        <f aca="false">IF(T151="Y", INDEX('Bieu phi VCX'!$X$8:$AC$33,MATCH(E151,'Bieu phi VCX'!$A$8:$A$33,0),MATCH(AC151,'Bieu phi VCX'!$X$7:$AC$7,0)),0)</f>
        <v>0.004</v>
      </c>
      <c r="AI151" s="23" t="n">
        <f aca="false">IF(U151="Y",INDEX('Bieu phi VCX'!$AJ$8:$AL$33,MATCH(E151,'Bieu phi VCX'!$A$8:$A$33,0),MATCH(VLOOKUP(F151,Parameters!$I$2:$J$4,2),'Bieu phi VCX'!$AJ$7:$AL$7,0)), 0)</f>
        <v>0.05</v>
      </c>
      <c r="AJ151" s="0" t="n">
        <f aca="false">IF(V151="Y",Parameters!$AA$2,1)</f>
        <v>1.5</v>
      </c>
      <c r="AK151" s="22" t="n">
        <f aca="false">IF(W151="Y", INDEX('Bieu phi VCX'!$AE$8:$AE$33,MATCH(E151,'Bieu phi VCX'!$A$8:$A$33,0),0),0)</f>
        <v>0.0025</v>
      </c>
      <c r="AL151" s="22" t="n">
        <f aca="false">IF(X151="Y",IF(AB151&lt;120,IF(OR(E151='Bieu phi VCX'!$A$24,E151='Bieu phi VCX'!$A$25,E151='Bieu phi VCX'!$A$27),0.2%,IF(OR(AND(OR(H151="SEDAN",H151="HATCHBACK"),J151&gt;Parameters!$AB$2),AND(OR(H151="SEDAN",H151="HATCHBACK"),I151="GERMANY")),INDEX('Bieu phi VCX'!$AF$8:$AF$33,MATCH(E151,'Bieu phi VCX'!$A$8:$A$33,0),0),INDEX('Bieu phi VCX'!$AG$8:$AG$33,MATCH(E151,'Bieu phi VCX'!$A$8:$A$33,0),0))),INDEX('Bieu phi VCX'!$AH$8:$AH$33,MATCH(E151,'Bieu phi VCX'!$A$8:$A$33,0),0)),0)</f>
        <v>0.0015</v>
      </c>
      <c r="AM151" s="22" t="n">
        <f aca="false">IF(Y151="Y",IF(P151-O151&gt;Parameters!$AC$2,1.5%*15/365,1.5%*(P151-O151)/365),0)</f>
        <v>0.000616438356164384</v>
      </c>
      <c r="AN151" s="24" t="n">
        <f aca="false">IF(Z151="Y",Parameters!$AD$2,0)</f>
        <v>0.003</v>
      </c>
      <c r="AO151" s="25" t="n">
        <f aca="false">IF(P151&lt;=AA151,VLOOKUP(DATEDIF(O151,P151,"m"),Parameters!$L$2:$M$6,2,1),(DATEDIF(O151,P151,"m")+1)/12)</f>
        <v>1</v>
      </c>
      <c r="AP151" s="26" t="n">
        <f aca="false">(AJ151*(SUM(AD151,AE151,AF151,AH151,AI151,AK151,AL151,AN151)*K151+AG151)+AM151*K151)*AO151</f>
        <v>60246575.3424658</v>
      </c>
      <c r="AQ151" s="27" t="s">
        <v>619</v>
      </c>
    </row>
    <row r="152" customFormat="false" ht="13.8" hidden="false" customHeight="false" outlineLevel="0" collapsed="false">
      <c r="A152" s="17" t="s">
        <v>612</v>
      </c>
      <c r="B152" s="17" t="s">
        <v>613</v>
      </c>
      <c r="C152" s="0" t="s">
        <v>508</v>
      </c>
      <c r="D152" s="17" t="s">
        <v>531</v>
      </c>
      <c r="E152" s="18" t="s">
        <v>532</v>
      </c>
      <c r="F152" s="19" t="n">
        <v>0</v>
      </c>
      <c r="G152" s="18" t="s">
        <v>614</v>
      </c>
      <c r="H152" s="18" t="s">
        <v>627</v>
      </c>
      <c r="I152" s="18" t="s">
        <v>616</v>
      </c>
      <c r="J152" s="19" t="n">
        <v>390000000</v>
      </c>
      <c r="K152" s="19" t="n">
        <v>100000000</v>
      </c>
      <c r="L152" s="0" t="n">
        <v>2020</v>
      </c>
      <c r="M152" s="20" t="n">
        <f aca="true">DATE(YEAR(NOW()), MONTH(NOW())-12, DAY(NOW()))</f>
        <v>43904</v>
      </c>
      <c r="N152" s="20" t="n">
        <f aca="true">DATE(YEAR(NOW()), MONTH(NOW()), DAY(NOW()))</f>
        <v>44269</v>
      </c>
      <c r="O152" s="20" t="n">
        <v>43831</v>
      </c>
      <c r="P152" s="20" t="n">
        <v>44196</v>
      </c>
      <c r="Q152" s="21" t="s">
        <v>617</v>
      </c>
      <c r="R152" s="21" t="s">
        <v>617</v>
      </c>
      <c r="S152" s="19" t="s">
        <v>618</v>
      </c>
      <c r="T152" s="21" t="s">
        <v>617</v>
      </c>
      <c r="U152" s="21" t="s">
        <v>617</v>
      </c>
      <c r="V152" s="21" t="s">
        <v>617</v>
      </c>
      <c r="W152" s="21" t="s">
        <v>617</v>
      </c>
      <c r="X152" s="21" t="s">
        <v>617</v>
      </c>
      <c r="Y152" s="21" t="s">
        <v>617</v>
      </c>
      <c r="Z152" s="21" t="s">
        <v>617</v>
      </c>
      <c r="AA152" s="20" t="n">
        <f aca="false">DATE(YEAR(O152)+1,MONTH(O152),DAY(O152))</f>
        <v>44197</v>
      </c>
      <c r="AB152" s="0" t="n">
        <f aca="false">IF(G152="Trong nước", DATEDIF(DATE(YEAR(M152),MONTH(M152),1),DATE(YEAR(N152),MONTH(N152),1),"m"), DATEDIF(DATE(L152,1,1),DATE(YEAR(N152),MONTH(N152),1),"m"))</f>
        <v>14</v>
      </c>
      <c r="AC152" s="0" t="str">
        <f aca="false">VLOOKUP(AB152,Parameters!$A$2:$B$6,2,1)</f>
        <v>&lt;36</v>
      </c>
      <c r="AD152" s="22" t="n">
        <f aca="false">IF(J152&lt;=Parameters!$Y$2,INDEX('Bieu phi VCX'!$D$8:$N$33,MATCH(E152,'Bieu phi VCX'!$A$8:$A$33,0),MATCH(AC152,'Bieu phi VCX'!$D$7:$I$7,)),INDEX('Bieu phi VCX'!$J$8:$O$33,MATCH(E152,'Bieu phi VCX'!$A$8:$A$33,0),MATCH(AC152,'Bieu phi VCX'!$J$7:$O$7,)))</f>
        <v>0.036</v>
      </c>
      <c r="AE152" s="22" t="n">
        <f aca="false">IF(Q152="Y",Parameters!$Z$2,0)</f>
        <v>0.0005</v>
      </c>
      <c r="AF152" s="22" t="n">
        <f aca="false">IF(R152="Y", INDEX('Bieu phi VCX'!$R$8:$W$33,MATCH(E152,'Bieu phi VCX'!$A$8:$A$33,0),MATCH(AC152,'Bieu phi VCX'!$R$7:$V$7,0)), 0)</f>
        <v>0</v>
      </c>
      <c r="AG152" s="19" t="n">
        <f aca="false">VLOOKUP(S152,Parameters!$F$2:$G$5,2,0)</f>
        <v>0</v>
      </c>
      <c r="AH152" s="22" t="n">
        <f aca="false">IF(T152="Y", INDEX('Bieu phi VCX'!$X$8:$AB$33,MATCH(E152,'Bieu phi VCX'!$A$8:$A$33,0),MATCH(AC152,'Bieu phi VCX'!$X$7:$AB$7,0)),0)</f>
        <v>0.0025</v>
      </c>
      <c r="AI152" s="23" t="n">
        <f aca="false">IF(U152="Y",INDEX('Bieu phi VCX'!$AJ$8:$AL$33,MATCH(E152,'Bieu phi VCX'!$A$8:$A$33,0),MATCH(VLOOKUP(F152,Parameters!$I$2:$J$4,2),'Bieu phi VCX'!$AJ$7:$AL$7,0)), 0)</f>
        <v>0.05</v>
      </c>
      <c r="AJ152" s="0" t="n">
        <f aca="false">IF(V152="Y",Parameters!$AA$2,1)</f>
        <v>1.5</v>
      </c>
      <c r="AK152" s="22" t="n">
        <f aca="false">IF(W152="Y", INDEX('Bieu phi VCX'!$AE$8:$AE$33,MATCH(E152,'Bieu phi VCX'!$A$8:$A$33,0),0),0)</f>
        <v>0.0025</v>
      </c>
      <c r="AL152" s="22" t="n">
        <f aca="false">IF(X152="Y",IF(AB152&lt;120,IF(OR(E152='Bieu phi VCX'!$A$24,E152='Bieu phi VCX'!$A$25,E152='Bieu phi VCX'!$A$27),0.2%,IF(OR(AND(OR(H152="SEDAN",H152="HATCHBACK"),J152&gt;Parameters!$AB$2),AND(OR(H152="SEDAN",H152="HATCHBACK"),I152="GERMANY")),INDEX('Bieu phi VCX'!$AF$8:$AF$33,MATCH(E152,'Bieu phi VCX'!$A$8:$A$33,0),0),INDEX('Bieu phi VCX'!$AG$8:$AG$33,MATCH(E152,'Bieu phi VCX'!$A$8:$A$33,0),0))),INDEX('Bieu phi VCX'!$AH$8:$AH$33,MATCH(E152,'Bieu phi VCX'!$A$8:$A$33,0),0)),0)</f>
        <v>0.002</v>
      </c>
      <c r="AM152" s="22" t="n">
        <f aca="false">IF(Y152="Y",IF(P152-O152&gt;Parameters!$AC$2,1.5%*15/365,1.5%*(P152-O152)/365),0)</f>
        <v>0.000616438356164384</v>
      </c>
      <c r="AN152" s="24" t="n">
        <f aca="false">IF(Z152="Y",Parameters!$AD$2,0)</f>
        <v>0.003</v>
      </c>
      <c r="AO152" s="25" t="n">
        <f aca="false">IF(P152&lt;=AA152,VLOOKUP(DATEDIF(O152,P152,"m"),Parameters!$L$2:$M$6,2,1),(DATEDIF(O152,P152,"m")+1)/12)</f>
        <v>1</v>
      </c>
      <c r="AP152" s="26" t="n">
        <f aca="false">(AJ152*(SUM(AD152,AE152,AF152,AH152,AI152,AK152,AL152,AN152)*K152+AG152)+AM152*K152)*AO152</f>
        <v>14536643.8356164</v>
      </c>
      <c r="AQ152" s="27" t="s">
        <v>619</v>
      </c>
    </row>
    <row r="153" customFormat="false" ht="13.8" hidden="false" customHeight="false" outlineLevel="0" collapsed="false">
      <c r="A153" s="17"/>
      <c r="B153" s="17" t="s">
        <v>620</v>
      </c>
      <c r="C153" s="0" t="s">
        <v>508</v>
      </c>
      <c r="D153" s="17" t="s">
        <v>531</v>
      </c>
      <c r="E153" s="18" t="s">
        <v>532</v>
      </c>
      <c r="F153" s="19" t="n">
        <v>0</v>
      </c>
      <c r="G153" s="18" t="s">
        <v>614</v>
      </c>
      <c r="H153" s="18" t="s">
        <v>627</v>
      </c>
      <c r="I153" s="18" t="s">
        <v>616</v>
      </c>
      <c r="J153" s="19" t="n">
        <v>390000000</v>
      </c>
      <c r="K153" s="19" t="n">
        <v>100000000</v>
      </c>
      <c r="L153" s="0" t="n">
        <v>2018</v>
      </c>
      <c r="M153" s="20" t="n">
        <f aca="true">DATE(YEAR(NOW()), MONTH(NOW())-36, DAY(NOW()))</f>
        <v>43173</v>
      </c>
      <c r="N153" s="20" t="n">
        <f aca="true">DATE(YEAR(NOW()), MONTH(NOW()), DAY(NOW()))</f>
        <v>44269</v>
      </c>
      <c r="O153" s="20" t="n">
        <v>43831</v>
      </c>
      <c r="P153" s="20" t="n">
        <v>44196</v>
      </c>
      <c r="Q153" s="21" t="s">
        <v>617</v>
      </c>
      <c r="R153" s="21" t="s">
        <v>617</v>
      </c>
      <c r="S153" s="19" t="s">
        <v>618</v>
      </c>
      <c r="T153" s="21" t="s">
        <v>617</v>
      </c>
      <c r="U153" s="21" t="s">
        <v>617</v>
      </c>
      <c r="V153" s="21" t="s">
        <v>617</v>
      </c>
      <c r="W153" s="21" t="s">
        <v>617</v>
      </c>
      <c r="X153" s="21" t="s">
        <v>617</v>
      </c>
      <c r="Y153" s="21" t="s">
        <v>617</v>
      </c>
      <c r="Z153" s="21" t="s">
        <v>617</v>
      </c>
      <c r="AA153" s="20" t="n">
        <f aca="false">DATE(YEAR(O153)+1,MONTH(O153),DAY(O153))</f>
        <v>44197</v>
      </c>
      <c r="AB153" s="0" t="n">
        <f aca="false">IF(G153="Trong nước", DATEDIF(DATE(YEAR(M153),MONTH(M153),1),DATE(YEAR(N153),MONTH(N153),1),"m"), DATEDIF(DATE(L153,1,1),DATE(YEAR(N153),MONTH(N153),1),"m"))</f>
        <v>38</v>
      </c>
      <c r="AC153" s="0" t="str">
        <f aca="false">VLOOKUP(AB153,Parameters!$A$2:$B$6,2,1)</f>
        <v>36-72</v>
      </c>
      <c r="AD153" s="22" t="n">
        <f aca="false">IF(J153&lt;=Parameters!$Y$2,INDEX('Bieu phi VCX'!$D$8:$N$33,MATCH(E153,'Bieu phi VCX'!$A$8:$A$33,0),MATCH(AC153,'Bieu phi VCX'!$D$7:$I$7,)),INDEX('Bieu phi VCX'!$J$8:$O$33,MATCH(E153,'Bieu phi VCX'!$A$8:$A$33,0),MATCH(AC153,'Bieu phi VCX'!$J$7:$O$7,)))</f>
        <v>0.038</v>
      </c>
      <c r="AE153" s="22" t="n">
        <f aca="false">IF(Q153="Y",Parameters!$Z$2,0)</f>
        <v>0.0005</v>
      </c>
      <c r="AF153" s="22" t="n">
        <f aca="false">IF(R153="Y", INDEX('Bieu phi VCX'!$R$8:$W$33,MATCH(E153,'Bieu phi VCX'!$A$8:$A$33,0),MATCH(AC153,'Bieu phi VCX'!$R$7:$V$7,0)), 0)</f>
        <v>0.004</v>
      </c>
      <c r="AG153" s="19" t="n">
        <f aca="false">VLOOKUP(S153,Parameters!$F$2:$G$5,2,0)</f>
        <v>0</v>
      </c>
      <c r="AH153" s="22" t="n">
        <f aca="false">IF(T153="Y", INDEX('Bieu phi VCX'!$X$8:$AB$33,MATCH(E153,'Bieu phi VCX'!$A$8:$A$33,0),MATCH(AC153,'Bieu phi VCX'!$X$7:$AB$7,0)),0)</f>
        <v>0.0035</v>
      </c>
      <c r="AI153" s="23" t="n">
        <f aca="false">IF(U153="Y",INDEX('Bieu phi VCX'!$AJ$8:$AL$33,MATCH(E153,'Bieu phi VCX'!$A$8:$A$33,0),MATCH(VLOOKUP(F153,Parameters!$I$2:$J$4,2),'Bieu phi VCX'!$AJ$7:$AL$7,0)), 0)</f>
        <v>0.05</v>
      </c>
      <c r="AJ153" s="0" t="n">
        <f aca="false">IF(V153="Y",Parameters!$AA$2,1)</f>
        <v>1.5</v>
      </c>
      <c r="AK153" s="22" t="n">
        <f aca="false">IF(W153="Y", INDEX('Bieu phi VCX'!$AE$8:$AE$33,MATCH(E153,'Bieu phi VCX'!$A$8:$A$33,0),0),0)</f>
        <v>0.0025</v>
      </c>
      <c r="AL153" s="22" t="n">
        <f aca="false">IF(X153="Y",IF(AB153&lt;120,IF(OR(E153='Bieu phi VCX'!$A$24,E153='Bieu phi VCX'!$A$25,E153='Bieu phi VCX'!$A$27),0.2%,IF(OR(AND(OR(H153="SEDAN",H153="HATCHBACK"),J153&gt;Parameters!$AB$2),AND(OR(H153="SEDAN",H153="HATCHBACK"),I153="GERMANY")),INDEX('Bieu phi VCX'!$AF$8:$AF$33,MATCH(E153,'Bieu phi VCX'!$A$8:$A$33,0),0),INDEX('Bieu phi VCX'!$AG$8:$AG$33,MATCH(E153,'Bieu phi VCX'!$A$8:$A$33,0),0))),INDEX('Bieu phi VCX'!$AH$8:$AH$33,MATCH(E153,'Bieu phi VCX'!$A$8:$A$33,0),0)),0)</f>
        <v>0.002</v>
      </c>
      <c r="AM153" s="22" t="n">
        <f aca="false">IF(Y153="Y",IF(P153-O153&gt;Parameters!$AC$2,1.5%*15/365,1.5%*(P153-O153)/365),0)</f>
        <v>0.000616438356164384</v>
      </c>
      <c r="AN153" s="24" t="n">
        <f aca="false">IF(Z153="Y",Parameters!$AD$2,0)</f>
        <v>0.003</v>
      </c>
      <c r="AO153" s="25" t="n">
        <f aca="false">IF(P153&lt;=AA153,VLOOKUP(DATEDIF(O153,P153,"m"),Parameters!$L$2:$M$6,2,1),(DATEDIF(O153,P153,"m")+1)/12)</f>
        <v>1</v>
      </c>
      <c r="AP153" s="26" t="n">
        <f aca="false">(AJ153*(SUM(AD153,AE153,AF153,AH153,AI153,AK153,AL153,AN153)*K153+AG153)+AM153*K153)*AO153</f>
        <v>15586643.8356164</v>
      </c>
      <c r="AQ153" s="27" t="s">
        <v>619</v>
      </c>
    </row>
    <row r="154" customFormat="false" ht="13.8" hidden="false" customHeight="false" outlineLevel="0" collapsed="false">
      <c r="A154" s="17"/>
      <c r="B154" s="17" t="s">
        <v>621</v>
      </c>
      <c r="C154" s="0" t="s">
        <v>508</v>
      </c>
      <c r="D154" s="17" t="s">
        <v>531</v>
      </c>
      <c r="E154" s="18" t="s">
        <v>532</v>
      </c>
      <c r="F154" s="19" t="n">
        <v>0</v>
      </c>
      <c r="G154" s="18" t="s">
        <v>614</v>
      </c>
      <c r="H154" s="18" t="s">
        <v>627</v>
      </c>
      <c r="I154" s="18" t="s">
        <v>616</v>
      </c>
      <c r="J154" s="19" t="n">
        <v>390000000</v>
      </c>
      <c r="K154" s="19" t="n">
        <v>100000000</v>
      </c>
      <c r="L154" s="0" t="n">
        <v>2015</v>
      </c>
      <c r="M154" s="20" t="n">
        <f aca="true">DATE(YEAR(NOW()), MONTH(NOW())-72, DAY(NOW()))</f>
        <v>42077</v>
      </c>
      <c r="N154" s="20" t="n">
        <f aca="true">DATE(YEAR(NOW()), MONTH(NOW()), DAY(NOW()))</f>
        <v>44269</v>
      </c>
      <c r="O154" s="20" t="n">
        <v>43831</v>
      </c>
      <c r="P154" s="20" t="n">
        <v>44196</v>
      </c>
      <c r="Q154" s="21" t="s">
        <v>617</v>
      </c>
      <c r="R154" s="21" t="s">
        <v>617</v>
      </c>
      <c r="S154" s="19" t="s">
        <v>618</v>
      </c>
      <c r="T154" s="21" t="s">
        <v>617</v>
      </c>
      <c r="U154" s="21" t="s">
        <v>617</v>
      </c>
      <c r="V154" s="21" t="s">
        <v>617</v>
      </c>
      <c r="W154" s="21" t="s">
        <v>617</v>
      </c>
      <c r="X154" s="21" t="s">
        <v>617</v>
      </c>
      <c r="Y154" s="21" t="s">
        <v>617</v>
      </c>
      <c r="Z154" s="21" t="s">
        <v>617</v>
      </c>
      <c r="AA154" s="20" t="n">
        <f aca="false">DATE(YEAR(O154)+1,MONTH(O154),DAY(O154))</f>
        <v>44197</v>
      </c>
      <c r="AB154" s="0" t="n">
        <f aca="false">IF(G154="Trong nước", DATEDIF(DATE(YEAR(M154),MONTH(M154),1),DATE(YEAR(N154),MONTH(N154),1),"m"), DATEDIF(DATE(L154,1,1),DATE(YEAR(N154),MONTH(N154),1),"m"))</f>
        <v>74</v>
      </c>
      <c r="AC154" s="0" t="str">
        <f aca="false">VLOOKUP(AB154,Parameters!$A$2:$B$6,2,1)</f>
        <v>72-120</v>
      </c>
      <c r="AD154" s="22" t="n">
        <f aca="false">IF(J154&lt;=Parameters!$Y$2,INDEX('Bieu phi VCX'!$D$8:$N$33,MATCH(E154,'Bieu phi VCX'!$A$8:$A$33,0),MATCH(AC154,'Bieu phi VCX'!$D$7:$I$7,)),INDEX('Bieu phi VCX'!$J$8:$O$33,MATCH(E154,'Bieu phi VCX'!$A$8:$A$33,0),MATCH(AC154,'Bieu phi VCX'!$J$7:$O$7,)))</f>
        <v>0.055</v>
      </c>
      <c r="AE154" s="22" t="n">
        <f aca="false">IF(Q154="Y",Parameters!$Z$2,0)</f>
        <v>0.0005</v>
      </c>
      <c r="AF154" s="22" t="n">
        <f aca="false">IF(R154="Y", INDEX('Bieu phi VCX'!$R$8:$W$33,MATCH(E154,'Bieu phi VCX'!$A$8:$A$33,0),MATCH(AC154,'Bieu phi VCX'!$R$7:$V$7,0)), 0)</f>
        <v>0.005</v>
      </c>
      <c r="AG154" s="19" t="n">
        <f aca="false">VLOOKUP(S154,Parameters!$F$2:$G$5,2,0)</f>
        <v>0</v>
      </c>
      <c r="AH154" s="22" t="n">
        <f aca="false">IF(T154="Y", INDEX('Bieu phi VCX'!$X$8:$AB$33,MATCH(E154,'Bieu phi VCX'!$A$8:$A$33,0),MATCH(AC154,'Bieu phi VCX'!$X$7:$AB$7,0)),0)</f>
        <v>0.0045</v>
      </c>
      <c r="AI154" s="23" t="n">
        <f aca="false">IF(U154="Y",INDEX('Bieu phi VCX'!$AJ$8:$AL$33,MATCH(E154,'Bieu phi VCX'!$A$8:$A$33,0),MATCH(VLOOKUP(F154,Parameters!$I$2:$J$4,2),'Bieu phi VCX'!$AJ$7:$AL$7,0)), 0)</f>
        <v>0.05</v>
      </c>
      <c r="AJ154" s="0" t="n">
        <f aca="false">IF(V154="Y",Parameters!$AA$2,1)</f>
        <v>1.5</v>
      </c>
      <c r="AK154" s="22" t="n">
        <f aca="false">IF(W154="Y", INDEX('Bieu phi VCX'!$AE$8:$AE$33,MATCH(E154,'Bieu phi VCX'!$A$8:$A$33,0),0),0)</f>
        <v>0.0025</v>
      </c>
      <c r="AL154" s="22" t="n">
        <f aca="false">IF(X154="Y",IF(AB154&lt;120,IF(OR(E154='Bieu phi VCX'!$A$24,E154='Bieu phi VCX'!$A$25,E154='Bieu phi VCX'!$A$27),0.2%,IF(OR(AND(OR(H154="SEDAN",H154="HATCHBACK"),J154&gt;Parameters!$AB$2),AND(OR(H154="SEDAN",H154="HATCHBACK"),I154="GERMANY")),INDEX('Bieu phi VCX'!$AF$8:$AF$33,MATCH(E154,'Bieu phi VCX'!$A$8:$A$33,0),0),INDEX('Bieu phi VCX'!$AG$8:$AG$33,MATCH(E154,'Bieu phi VCX'!$A$8:$A$33,0),0))),INDEX('Bieu phi VCX'!$AH$8:$AH$33,MATCH(E154,'Bieu phi VCX'!$A$8:$A$33,0),0)),0)</f>
        <v>0.002</v>
      </c>
      <c r="AM154" s="22" t="n">
        <f aca="false">IF(Y154="Y",IF(P154-O154&gt;Parameters!$AC$2,1.5%*15/365,1.5%*(P154-O154)/365),0)</f>
        <v>0.000616438356164384</v>
      </c>
      <c r="AN154" s="24" t="n">
        <f aca="false">IF(Z154="Y",Parameters!$AD$2,0)</f>
        <v>0.003</v>
      </c>
      <c r="AO154" s="25" t="n">
        <f aca="false">IF(P154&lt;=AA154,VLOOKUP(DATEDIF(O154,P154,"m"),Parameters!$L$2:$M$6,2,1),(DATEDIF(O154,P154,"m")+1)/12)</f>
        <v>1</v>
      </c>
      <c r="AP154" s="26" t="n">
        <f aca="false">(AJ154*(SUM(AD154,AE154,AF154,AH154,AI154,AK154,AL154,AN154)*K154+AG154)+AM154*K154)*AO154</f>
        <v>18436643.8356164</v>
      </c>
      <c r="AQ154" s="27" t="s">
        <v>619</v>
      </c>
    </row>
    <row r="155" customFormat="false" ht="13.8" hidden="false" customHeight="false" outlineLevel="0" collapsed="false">
      <c r="A155" s="17"/>
      <c r="B155" s="17" t="s">
        <v>622</v>
      </c>
      <c r="C155" s="0" t="s">
        <v>508</v>
      </c>
      <c r="D155" s="17" t="s">
        <v>531</v>
      </c>
      <c r="E155" s="18" t="s">
        <v>532</v>
      </c>
      <c r="F155" s="19" t="n">
        <v>0</v>
      </c>
      <c r="G155" s="18" t="s">
        <v>614</v>
      </c>
      <c r="H155" s="18" t="s">
        <v>627</v>
      </c>
      <c r="I155" s="18" t="s">
        <v>616</v>
      </c>
      <c r="J155" s="19" t="n">
        <v>390000000</v>
      </c>
      <c r="K155" s="19" t="n">
        <v>100000000</v>
      </c>
      <c r="L155" s="0" t="n">
        <v>2011</v>
      </c>
      <c r="M155" s="20" t="n">
        <f aca="true">DATE(YEAR(NOW()), MONTH(NOW())-120, DAY(NOW()))</f>
        <v>40616</v>
      </c>
      <c r="N155" s="20" t="n">
        <f aca="true">DATE(YEAR(NOW()), MONTH(NOW()), DAY(NOW()))</f>
        <v>44269</v>
      </c>
      <c r="O155" s="20" t="n">
        <v>43831</v>
      </c>
      <c r="P155" s="20" t="n">
        <v>44196</v>
      </c>
      <c r="Q155" s="21" t="s">
        <v>617</v>
      </c>
      <c r="R155" s="21" t="s">
        <v>617</v>
      </c>
      <c r="S155" s="19" t="s">
        <v>618</v>
      </c>
      <c r="T155" s="21" t="s">
        <v>617</v>
      </c>
      <c r="U155" s="21" t="s">
        <v>617</v>
      </c>
      <c r="V155" s="21" t="s">
        <v>617</v>
      </c>
      <c r="W155" s="21" t="s">
        <v>617</v>
      </c>
      <c r="X155" s="21" t="s">
        <v>617</v>
      </c>
      <c r="Y155" s="21" t="s">
        <v>617</v>
      </c>
      <c r="Z155" s="21" t="s">
        <v>617</v>
      </c>
      <c r="AA155" s="20" t="n">
        <f aca="false">DATE(YEAR(O155)+1,MONTH(O155),DAY(O155))</f>
        <v>44197</v>
      </c>
      <c r="AB155" s="0" t="n">
        <f aca="false">IF(G155="Trong nước", DATEDIF(DATE(YEAR(M155),MONTH(M155),1),DATE(YEAR(N155),MONTH(N155),1),"m"), DATEDIF(DATE(L155,1,1),DATE(YEAR(N155),MONTH(N155),1),"m"))</f>
        <v>122</v>
      </c>
      <c r="AC155" s="0" t="str">
        <f aca="false">VLOOKUP(AB155,Parameters!$A$2:$B$6,2,1)</f>
        <v>&gt;=120</v>
      </c>
      <c r="AD155" s="22" t="n">
        <f aca="false">IF(J155&lt;=Parameters!$Y$2,INDEX('Bieu phi VCX'!$D$8:$N$33,MATCH(E155,'Bieu phi VCX'!$A$8:$A$33,0),MATCH(AC155,'Bieu phi VCX'!$D$7:$I$7,)),INDEX('Bieu phi VCX'!$J$8:$O$33,MATCH(E155,'Bieu phi VCX'!$A$8:$A$33,0),MATCH(AC155,'Bieu phi VCX'!$J$7:$O$7,)))</f>
        <v>0.06</v>
      </c>
      <c r="AE155" s="22" t="n">
        <f aca="false">IF(Q155="Y",Parameters!$Z$2,0)</f>
        <v>0.0005</v>
      </c>
      <c r="AF155" s="22" t="n">
        <f aca="false">IF(R155="Y", INDEX('Bieu phi VCX'!$R$8:$W$33,MATCH(E155,'Bieu phi VCX'!$A$8:$A$33,0),MATCH(AC155,'Bieu phi VCX'!$R$7:$V$7,0)), 0)</f>
        <v>0.006</v>
      </c>
      <c r="AG155" s="19" t="n">
        <f aca="false">VLOOKUP(S155,Parameters!$F$2:$G$5,2,0)</f>
        <v>0</v>
      </c>
      <c r="AH155" s="22" t="n">
        <f aca="false">IF(T155="Y", INDEX('Bieu phi VCX'!$X$8:$AB$33,MATCH(E155,'Bieu phi VCX'!$A$8:$A$33,0),MATCH(AC155,'Bieu phi VCX'!$X$7:$AB$7,0)),0)</f>
        <v>0.0055</v>
      </c>
      <c r="AI155" s="23" t="n">
        <f aca="false">IF(U155="Y",INDEX('Bieu phi VCX'!$AJ$8:$AL$33,MATCH(E155,'Bieu phi VCX'!$A$8:$A$33,0),MATCH(VLOOKUP(F155,Parameters!$I$2:$J$4,2),'Bieu phi VCX'!$AJ$7:$AL$7,0)), 0)</f>
        <v>0.05</v>
      </c>
      <c r="AJ155" s="0" t="n">
        <f aca="false">IF(V155="Y",Parameters!$AA$2,1)</f>
        <v>1.5</v>
      </c>
      <c r="AK155" s="22" t="n">
        <f aca="false">IF(W155="Y", INDEX('Bieu phi VCX'!$AE$8:$AE$33,MATCH(E155,'Bieu phi VCX'!$A$8:$A$33,0),0),0)</f>
        <v>0.0025</v>
      </c>
      <c r="AL155" s="22" t="n">
        <f aca="false">IF(X155="Y",IF(AB155&lt;120,IF(OR(E155='Bieu phi VCX'!$A$24,E155='Bieu phi VCX'!$A$25,E155='Bieu phi VCX'!$A$27),0.2%,IF(OR(AND(OR(H155="SEDAN",H155="HATCHBACK"),J155&gt;Parameters!$AB$2),AND(OR(H155="SEDAN",H155="HATCHBACK"),I155="GERMANY")),INDEX('Bieu phi VCX'!$AF$8:$AF$33,MATCH(E155,'Bieu phi VCX'!$A$8:$A$33,0),0),INDEX('Bieu phi VCX'!$AG$8:$AG$33,MATCH(E155,'Bieu phi VCX'!$A$8:$A$33,0),0))),INDEX('Bieu phi VCX'!$AH$8:$AH$33,MATCH(E155,'Bieu phi VCX'!$A$8:$A$33,0),0)),0)</f>
        <v>0.003</v>
      </c>
      <c r="AM155" s="22" t="n">
        <f aca="false">IF(Y155="Y",IF(P155-O155&gt;Parameters!$AC$2,1.5%*15/365,1.5%*(P155-O155)/365),0)</f>
        <v>0.000616438356164384</v>
      </c>
      <c r="AN155" s="24" t="n">
        <f aca="false">IF(Z155="Y",Parameters!$AD$2,0)</f>
        <v>0.003</v>
      </c>
      <c r="AO155" s="25" t="n">
        <f aca="false">IF(P155&lt;=AA155,VLOOKUP(DATEDIF(O155,P155,"m"),Parameters!$L$2:$M$6,2,1),(DATEDIF(O155,P155,"m")+1)/12)</f>
        <v>1</v>
      </c>
      <c r="AP155" s="26" t="n">
        <f aca="false">(AJ155*(SUM(AD155,AE155,AF155,AH155,AI155,AK155,AL155,AN155)*K155+AG155)+AM155*K155)*AO155</f>
        <v>19636643.8356164</v>
      </c>
      <c r="AQ155" s="27" t="s">
        <v>619</v>
      </c>
    </row>
    <row r="156" customFormat="false" ht="13.8" hidden="false" customHeight="false" outlineLevel="0" collapsed="false">
      <c r="A156" s="17"/>
      <c r="B156" s="17" t="s">
        <v>623</v>
      </c>
      <c r="C156" s="0" t="s">
        <v>508</v>
      </c>
      <c r="D156" s="17" t="s">
        <v>531</v>
      </c>
      <c r="E156" s="18" t="s">
        <v>532</v>
      </c>
      <c r="F156" s="19" t="n">
        <v>0</v>
      </c>
      <c r="G156" s="18" t="s">
        <v>614</v>
      </c>
      <c r="H156" s="18" t="s">
        <v>627</v>
      </c>
      <c r="I156" s="18" t="s">
        <v>616</v>
      </c>
      <c r="J156" s="19" t="n">
        <v>390000000</v>
      </c>
      <c r="K156" s="19" t="n">
        <v>400000000</v>
      </c>
      <c r="L156" s="0" t="n">
        <v>2006</v>
      </c>
      <c r="M156" s="20" t="n">
        <f aca="true">DATE(YEAR(NOW()), MONTH(NOW())-180, DAY(NOW()))</f>
        <v>38790</v>
      </c>
      <c r="N156" s="20" t="n">
        <f aca="true">DATE(YEAR(NOW()), MONTH(NOW()), DAY(NOW()))</f>
        <v>44269</v>
      </c>
      <c r="O156" s="20" t="n">
        <v>43831</v>
      </c>
      <c r="P156" s="20" t="n">
        <v>44196</v>
      </c>
      <c r="Q156" s="21" t="s">
        <v>617</v>
      </c>
      <c r="R156" s="21" t="s">
        <v>617</v>
      </c>
      <c r="S156" s="19" t="n">
        <v>9000000</v>
      </c>
      <c r="T156" s="21" t="s">
        <v>617</v>
      </c>
      <c r="U156" s="21" t="s">
        <v>617</v>
      </c>
      <c r="V156" s="21" t="s">
        <v>617</v>
      </c>
      <c r="W156" s="21" t="s">
        <v>617</v>
      </c>
      <c r="X156" s="21" t="s">
        <v>617</v>
      </c>
      <c r="Y156" s="21" t="s">
        <v>617</v>
      </c>
      <c r="Z156" s="21" t="s">
        <v>617</v>
      </c>
      <c r="AA156" s="20" t="n">
        <f aca="false">DATE(YEAR(O156)+1,MONTH(O156),DAY(O156))</f>
        <v>44197</v>
      </c>
      <c r="AB156" s="0" t="n">
        <f aca="false">IF(G156="Trong nước", DATEDIF(DATE(YEAR(M156),MONTH(M156),1),DATE(YEAR(N156),MONTH(N156),1),"m"), DATEDIF(DATE(L156,1,1),DATE(YEAR(N156),MONTH(N156),1),"m"))</f>
        <v>182</v>
      </c>
      <c r="AC156" s="0" t="str">
        <f aca="false">VLOOKUP(AB156,Parameters!$A$2:$B$7,2,1)</f>
        <v>&gt;=180</v>
      </c>
      <c r="AD156" s="22" t="n">
        <f aca="false">IF(J156&lt;=Parameters!$Y$2,INDEX('Bieu phi VCX'!$D$8:$N$33,MATCH(E156,'Bieu phi VCX'!$A$8:$A$33,0),MATCH(AC156,'Bieu phi VCX'!$D$7:$I$7,)),INDEX('Bieu phi VCX'!$J$8:$O$33,MATCH(E156,'Bieu phi VCX'!$A$8:$A$33,0),MATCH(AC156,'Bieu phi VCX'!$J$7:$O$7,)))</f>
        <v>0.06</v>
      </c>
      <c r="AE156" s="22" t="n">
        <f aca="false">IF(Q156="Y",Parameters!$Z$2,0)</f>
        <v>0.0005</v>
      </c>
      <c r="AF156" s="22" t="n">
        <f aca="false">IF(R156="Y", INDEX('Bieu phi VCX'!$R$8:$W$33,MATCH(E156,'Bieu phi VCX'!$A$8:$A$33,0),MATCH(AC156,'Bieu phi VCX'!$R$7:$W$7,0)), 0)</f>
        <v>0.007</v>
      </c>
      <c r="AG156" s="19" t="n">
        <f aca="false">VLOOKUP(S156,Parameters!$F$2:$G$5,2,0)</f>
        <v>1400000</v>
      </c>
      <c r="AH156" s="22" t="n">
        <f aca="false">IF(T156="Y", INDEX('Bieu phi VCX'!$X$8:$AC$33,MATCH(E156,'Bieu phi VCX'!$A$8:$A$33,0),MATCH(AC156,'Bieu phi VCX'!$X$7:$AC$7,0)),0)</f>
        <v>0.0055</v>
      </c>
      <c r="AI156" s="23" t="n">
        <f aca="false">IF(U156="Y",INDEX('Bieu phi VCX'!$AJ$8:$AL$33,MATCH(E156,'Bieu phi VCX'!$A$8:$A$33,0),MATCH(VLOOKUP(F156,Parameters!$I$2:$J$4,2),'Bieu phi VCX'!$AJ$7:$AL$7,0)), 0)</f>
        <v>0.05</v>
      </c>
      <c r="AJ156" s="0" t="n">
        <f aca="false">IF(V156="Y",Parameters!$AA$2,1)</f>
        <v>1.5</v>
      </c>
      <c r="AK156" s="22" t="n">
        <f aca="false">IF(W156="Y", INDEX('Bieu phi VCX'!$AE$8:$AE$33,MATCH(E156,'Bieu phi VCX'!$A$8:$A$33,0),0),0)</f>
        <v>0.0025</v>
      </c>
      <c r="AL156" s="22" t="n">
        <f aca="false">IF(X156="Y",IF(AB156&lt;120,IF(OR(E156='Bieu phi VCX'!$A$24,E156='Bieu phi VCX'!$A$25,E156='Bieu phi VCX'!$A$27),0.2%,IF(OR(AND(OR(H156="SEDAN",H156="HATCHBACK"),J156&gt;Parameters!$AB$2),AND(OR(H156="SEDAN",H156="HATCHBACK"),I156="GERMANY")),INDEX('Bieu phi VCX'!$AF$8:$AF$33,MATCH(E156,'Bieu phi VCX'!$A$8:$A$33,0),0),INDEX('Bieu phi VCX'!$AG$8:$AG$33,MATCH(E156,'Bieu phi VCX'!$A$8:$A$33,0),0))),INDEX('Bieu phi VCX'!$AH$8:$AH$33,MATCH(E156,'Bieu phi VCX'!$A$8:$A$33,0),0)),0)</f>
        <v>0.003</v>
      </c>
      <c r="AM156" s="22" t="n">
        <f aca="false">IF(Y156="Y",IF(P156-O156&gt;Parameters!$AC$2,1.5%*15/365,1.5%*(P156-O156)/365),0)</f>
        <v>0.000616438356164384</v>
      </c>
      <c r="AN156" s="24" t="n">
        <f aca="false">IF(Z156="Y",Parameters!$AD$2,0)</f>
        <v>0.003</v>
      </c>
      <c r="AO156" s="25" t="n">
        <f aca="false">IF(P156&lt;=AA156,VLOOKUP(DATEDIF(O156,P156,"m"),Parameters!$L$2:$M$6,2,1),(DATEDIF(O156,P156,"m")+1)/12)</f>
        <v>1</v>
      </c>
      <c r="AP156" s="26" t="n">
        <f aca="false">(AJ156*(SUM(AD156,AE156,AF156,AH156,AI156,AK156,AL156,AN156)*K156+AG156)+AM156*K156)*AO156</f>
        <v>81246575.3424658</v>
      </c>
      <c r="AQ156" s="27" t="s">
        <v>619</v>
      </c>
    </row>
    <row r="157" customFormat="false" ht="13.8" hidden="false" customHeight="false" outlineLevel="0" collapsed="false">
      <c r="A157" s="17" t="s">
        <v>624</v>
      </c>
      <c r="B157" s="17" t="s">
        <v>613</v>
      </c>
      <c r="C157" s="0" t="s">
        <v>508</v>
      </c>
      <c r="D157" s="17" t="s">
        <v>531</v>
      </c>
      <c r="E157" s="18" t="s">
        <v>532</v>
      </c>
      <c r="F157" s="19" t="n">
        <v>0</v>
      </c>
      <c r="G157" s="18" t="s">
        <v>614</v>
      </c>
      <c r="H157" s="18" t="s">
        <v>627</v>
      </c>
      <c r="I157" s="18" t="s">
        <v>616</v>
      </c>
      <c r="J157" s="19" t="n">
        <v>400000000</v>
      </c>
      <c r="K157" s="19" t="n">
        <v>100000000</v>
      </c>
      <c r="L157" s="0" t="n">
        <v>2020</v>
      </c>
      <c r="M157" s="20" t="n">
        <f aca="true">DATE(YEAR(NOW()), MONTH(NOW())-12, DAY(NOW()))</f>
        <v>43904</v>
      </c>
      <c r="N157" s="20" t="n">
        <f aca="true">DATE(YEAR(NOW()), MONTH(NOW()), DAY(NOW()))</f>
        <v>44269</v>
      </c>
      <c r="O157" s="20" t="n">
        <v>43831</v>
      </c>
      <c r="P157" s="20" t="n">
        <v>44196</v>
      </c>
      <c r="Q157" s="21" t="s">
        <v>617</v>
      </c>
      <c r="R157" s="21" t="s">
        <v>617</v>
      </c>
      <c r="S157" s="19" t="s">
        <v>618</v>
      </c>
      <c r="T157" s="21" t="s">
        <v>617</v>
      </c>
      <c r="U157" s="21" t="s">
        <v>617</v>
      </c>
      <c r="V157" s="21" t="s">
        <v>617</v>
      </c>
      <c r="W157" s="21" t="s">
        <v>617</v>
      </c>
      <c r="X157" s="21" t="s">
        <v>617</v>
      </c>
      <c r="Y157" s="21" t="s">
        <v>617</v>
      </c>
      <c r="Z157" s="21" t="s">
        <v>617</v>
      </c>
      <c r="AA157" s="20" t="n">
        <f aca="false">DATE(YEAR(O157)+1,MONTH(O157),DAY(O157))</f>
        <v>44197</v>
      </c>
      <c r="AB157" s="0" t="n">
        <f aca="false">IF(G157="Trong nước", DATEDIF(DATE(YEAR(M157),MONTH(M157),1),DATE(YEAR(N157),MONTH(N157),1),"m"), DATEDIF(DATE(L157,1,1),DATE(YEAR(N157),MONTH(N157),1),"m"))</f>
        <v>14</v>
      </c>
      <c r="AC157" s="0" t="str">
        <f aca="false">VLOOKUP(AB157,Parameters!$A$2:$B$6,2,1)</f>
        <v>&lt;36</v>
      </c>
      <c r="AD157" s="22" t="n">
        <f aca="false">IF(J157&lt;=Parameters!$Y$2,INDEX('Bieu phi VCX'!$D$8:$N$33,MATCH(E157,'Bieu phi VCX'!$A$8:$A$33,0),MATCH(AC157,'Bieu phi VCX'!$D$7:$I$7,)),INDEX('Bieu phi VCX'!$J$8:$O$33,MATCH(E157,'Bieu phi VCX'!$A$8:$A$33,0),MATCH(AC157,'Bieu phi VCX'!$J$7:$O$7,)))</f>
        <v>0.036</v>
      </c>
      <c r="AE157" s="22" t="n">
        <f aca="false">IF(Q157="Y",Parameters!$Z$2,0)</f>
        <v>0.0005</v>
      </c>
      <c r="AF157" s="22" t="n">
        <f aca="false">IF(R157="Y", INDEX('Bieu phi VCX'!$R$8:$W$33,MATCH(E157,'Bieu phi VCX'!$A$8:$A$33,0),MATCH(AC157,'Bieu phi VCX'!$R$7:$V$7,0)), 0)</f>
        <v>0</v>
      </c>
      <c r="AG157" s="19" t="n">
        <f aca="false">VLOOKUP(S157,Parameters!$F$2:$G$5,2,0)</f>
        <v>0</v>
      </c>
      <c r="AH157" s="22" t="n">
        <f aca="false">IF(T157="Y", INDEX('Bieu phi VCX'!$X$8:$AB$33,MATCH(E157,'Bieu phi VCX'!$A$8:$A$33,0),MATCH(AC157,'Bieu phi VCX'!$X$7:$AB$7,0)),0)</f>
        <v>0.0025</v>
      </c>
      <c r="AI157" s="23" t="n">
        <f aca="false">IF(U157="Y",INDEX('Bieu phi VCX'!$AJ$8:$AL$33,MATCH(E157,'Bieu phi VCX'!$A$8:$A$33,0),MATCH(VLOOKUP(F157,Parameters!$I$2:$J$4,2),'Bieu phi VCX'!$AJ$7:$AL$7,0)), 0)</f>
        <v>0.05</v>
      </c>
      <c r="AJ157" s="0" t="n">
        <f aca="false">IF(V157="Y",Parameters!$AA$2,1)</f>
        <v>1.5</v>
      </c>
      <c r="AK157" s="22" t="n">
        <f aca="false">IF(W157="Y", INDEX('Bieu phi VCX'!$AE$8:$AE$33,MATCH(E157,'Bieu phi VCX'!$A$8:$A$33,0),0),0)</f>
        <v>0.0025</v>
      </c>
      <c r="AL157" s="22" t="n">
        <f aca="false">IF(X157="Y",IF(AB157&lt;120,IF(OR(E157='Bieu phi VCX'!$A$24,E157='Bieu phi VCX'!$A$25,E157='Bieu phi VCX'!$A$27),0.2%,IF(OR(AND(OR(H157="SEDAN",H157="HATCHBACK"),J157&gt;Parameters!$AB$2),AND(OR(H157="SEDAN",H157="HATCHBACK"),I157="GERMANY")),INDEX('Bieu phi VCX'!$AF$8:$AF$33,MATCH(E157,'Bieu phi VCX'!$A$8:$A$33,0),0),INDEX('Bieu phi VCX'!$AG$8:$AG$33,MATCH(E157,'Bieu phi VCX'!$A$8:$A$33,0),0))),INDEX('Bieu phi VCX'!$AH$8:$AH$33,MATCH(E157,'Bieu phi VCX'!$A$8:$A$33,0),0)),0)</f>
        <v>0.002</v>
      </c>
      <c r="AM157" s="22" t="n">
        <f aca="false">IF(Y157="Y",IF(P157-O157&gt;Parameters!$AC$2,1.5%*15/365,1.5%*(P157-O157)/365),0)</f>
        <v>0.000616438356164384</v>
      </c>
      <c r="AN157" s="24" t="n">
        <f aca="false">IF(Z157="Y",Parameters!$AD$2,0)</f>
        <v>0.003</v>
      </c>
      <c r="AO157" s="25" t="n">
        <f aca="false">IF(P157&lt;=AA157,VLOOKUP(DATEDIF(O157,P157,"m"),Parameters!$L$2:$M$6,2,1),(DATEDIF(O157,P157,"m")+1)/12)</f>
        <v>1</v>
      </c>
      <c r="AP157" s="26" t="n">
        <f aca="false">(AJ157*(SUM(AD157,AE157,AF157,AH157,AI157,AK157,AL157,AN157)*K157+AG157)+AM157*K157)*AO157</f>
        <v>14536643.8356164</v>
      </c>
      <c r="AQ157" s="27" t="s">
        <v>619</v>
      </c>
    </row>
    <row r="158" customFormat="false" ht="13.8" hidden="false" customHeight="false" outlineLevel="0" collapsed="false">
      <c r="A158" s="17"/>
      <c r="B158" s="17" t="s">
        <v>620</v>
      </c>
      <c r="C158" s="0" t="s">
        <v>508</v>
      </c>
      <c r="D158" s="17" t="s">
        <v>531</v>
      </c>
      <c r="E158" s="18" t="s">
        <v>532</v>
      </c>
      <c r="F158" s="19" t="n">
        <v>0</v>
      </c>
      <c r="G158" s="18" t="s">
        <v>614</v>
      </c>
      <c r="H158" s="18" t="s">
        <v>627</v>
      </c>
      <c r="I158" s="18" t="s">
        <v>616</v>
      </c>
      <c r="J158" s="19" t="n">
        <v>400000000</v>
      </c>
      <c r="K158" s="19" t="n">
        <v>100000000</v>
      </c>
      <c r="L158" s="0" t="n">
        <v>2018</v>
      </c>
      <c r="M158" s="20" t="n">
        <f aca="true">DATE(YEAR(NOW()), MONTH(NOW())-36, DAY(NOW()))</f>
        <v>43173</v>
      </c>
      <c r="N158" s="20" t="n">
        <f aca="true">DATE(YEAR(NOW()), MONTH(NOW()), DAY(NOW()))</f>
        <v>44269</v>
      </c>
      <c r="O158" s="20" t="n">
        <v>43831</v>
      </c>
      <c r="P158" s="20" t="n">
        <v>44196</v>
      </c>
      <c r="Q158" s="21" t="s">
        <v>617</v>
      </c>
      <c r="R158" s="21" t="s">
        <v>617</v>
      </c>
      <c r="S158" s="19" t="s">
        <v>618</v>
      </c>
      <c r="T158" s="21" t="s">
        <v>617</v>
      </c>
      <c r="U158" s="21" t="s">
        <v>617</v>
      </c>
      <c r="V158" s="21" t="s">
        <v>617</v>
      </c>
      <c r="W158" s="21" t="s">
        <v>617</v>
      </c>
      <c r="X158" s="21" t="s">
        <v>617</v>
      </c>
      <c r="Y158" s="21" t="s">
        <v>617</v>
      </c>
      <c r="Z158" s="21" t="s">
        <v>617</v>
      </c>
      <c r="AA158" s="20" t="n">
        <f aca="false">DATE(YEAR(O158)+1,MONTH(O158),DAY(O158))</f>
        <v>44197</v>
      </c>
      <c r="AB158" s="0" t="n">
        <f aca="false">IF(G158="Trong nước", DATEDIF(DATE(YEAR(M158),MONTH(M158),1),DATE(YEAR(N158),MONTH(N158),1),"m"), DATEDIF(DATE(L158,1,1),DATE(YEAR(N158),MONTH(N158),1),"m"))</f>
        <v>38</v>
      </c>
      <c r="AC158" s="0" t="str">
        <f aca="false">VLOOKUP(AB158,Parameters!$A$2:$B$6,2,1)</f>
        <v>36-72</v>
      </c>
      <c r="AD158" s="22" t="n">
        <f aca="false">IF(J158&lt;=Parameters!$Y$2,INDEX('Bieu phi VCX'!$D$8:$N$33,MATCH(E158,'Bieu phi VCX'!$A$8:$A$33,0),MATCH(AC158,'Bieu phi VCX'!$D$7:$I$7,)),INDEX('Bieu phi VCX'!$J$8:$O$33,MATCH(E158,'Bieu phi VCX'!$A$8:$A$33,0),MATCH(AC158,'Bieu phi VCX'!$J$7:$O$7,)))</f>
        <v>0.038</v>
      </c>
      <c r="AE158" s="22" t="n">
        <f aca="false">IF(Q158="Y",Parameters!$Z$2,0)</f>
        <v>0.0005</v>
      </c>
      <c r="AF158" s="22" t="n">
        <f aca="false">IF(R158="Y", INDEX('Bieu phi VCX'!$R$8:$W$33,MATCH(E158,'Bieu phi VCX'!$A$8:$A$33,0),MATCH(AC158,'Bieu phi VCX'!$R$7:$V$7,0)), 0)</f>
        <v>0.004</v>
      </c>
      <c r="AG158" s="19" t="n">
        <f aca="false">VLOOKUP(S158,Parameters!$F$2:$G$5,2,0)</f>
        <v>0</v>
      </c>
      <c r="AH158" s="22" t="n">
        <f aca="false">IF(T158="Y", INDEX('Bieu phi VCX'!$X$8:$AB$33,MATCH(E158,'Bieu phi VCX'!$A$8:$A$33,0),MATCH(AC158,'Bieu phi VCX'!$X$7:$AB$7,0)),0)</f>
        <v>0.0035</v>
      </c>
      <c r="AI158" s="23" t="n">
        <f aca="false">IF(U158="Y",INDEX('Bieu phi VCX'!$AJ$8:$AL$33,MATCH(E158,'Bieu phi VCX'!$A$8:$A$33,0),MATCH(VLOOKUP(F158,Parameters!$I$2:$J$4,2),'Bieu phi VCX'!$AJ$7:$AL$7,0)), 0)</f>
        <v>0.05</v>
      </c>
      <c r="AJ158" s="0" t="n">
        <f aca="false">IF(V158="Y",Parameters!$AA$2,1)</f>
        <v>1.5</v>
      </c>
      <c r="AK158" s="22" t="n">
        <f aca="false">IF(W158="Y", INDEX('Bieu phi VCX'!$AE$8:$AE$33,MATCH(E158,'Bieu phi VCX'!$A$8:$A$33,0),0),0)</f>
        <v>0.0025</v>
      </c>
      <c r="AL158" s="22" t="n">
        <f aca="false">IF(X158="Y",IF(AB158&lt;120,IF(OR(E158='Bieu phi VCX'!$A$24,E158='Bieu phi VCX'!$A$25,E158='Bieu phi VCX'!$A$27),0.2%,IF(OR(AND(OR(H158="SEDAN",H158="HATCHBACK"),J158&gt;Parameters!$AB$2),AND(OR(H158="SEDAN",H158="HATCHBACK"),I158="GERMANY")),INDEX('Bieu phi VCX'!$AF$8:$AF$33,MATCH(E158,'Bieu phi VCX'!$A$8:$A$33,0),0),INDEX('Bieu phi VCX'!$AG$8:$AG$33,MATCH(E158,'Bieu phi VCX'!$A$8:$A$33,0),0))),INDEX('Bieu phi VCX'!$AH$8:$AH$33,MATCH(E158,'Bieu phi VCX'!$A$8:$A$33,0),0)),0)</f>
        <v>0.002</v>
      </c>
      <c r="AM158" s="22" t="n">
        <f aca="false">IF(Y158="Y",IF(P158-O158&gt;Parameters!$AC$2,1.5%*15/365,1.5%*(P158-O158)/365),0)</f>
        <v>0.000616438356164384</v>
      </c>
      <c r="AN158" s="24" t="n">
        <f aca="false">IF(Z158="Y",Parameters!$AD$2,0)</f>
        <v>0.003</v>
      </c>
      <c r="AO158" s="25" t="n">
        <f aca="false">IF(P158&lt;=AA158,VLOOKUP(DATEDIF(O158,P158,"m"),Parameters!$L$2:$M$6,2,1),(DATEDIF(O158,P158,"m")+1)/12)</f>
        <v>1</v>
      </c>
      <c r="AP158" s="26" t="n">
        <f aca="false">(AJ158*(SUM(AD158,AE158,AF158,AH158,AI158,AK158,AL158,AN158)*K158+AG158)+AM158*K158)*AO158</f>
        <v>15586643.8356164</v>
      </c>
      <c r="AQ158" s="27" t="s">
        <v>619</v>
      </c>
    </row>
    <row r="159" customFormat="false" ht="13.8" hidden="false" customHeight="false" outlineLevel="0" collapsed="false">
      <c r="A159" s="17"/>
      <c r="B159" s="17" t="s">
        <v>621</v>
      </c>
      <c r="C159" s="0" t="s">
        <v>508</v>
      </c>
      <c r="D159" s="17" t="s">
        <v>531</v>
      </c>
      <c r="E159" s="18" t="s">
        <v>532</v>
      </c>
      <c r="F159" s="19" t="n">
        <v>0</v>
      </c>
      <c r="G159" s="18" t="s">
        <v>614</v>
      </c>
      <c r="H159" s="18" t="s">
        <v>627</v>
      </c>
      <c r="I159" s="18" t="s">
        <v>616</v>
      </c>
      <c r="J159" s="19" t="n">
        <v>400000000</v>
      </c>
      <c r="K159" s="19" t="n">
        <v>100000000</v>
      </c>
      <c r="L159" s="0" t="n">
        <v>2015</v>
      </c>
      <c r="M159" s="20" t="n">
        <f aca="true">DATE(YEAR(NOW()), MONTH(NOW())-72, DAY(NOW()))</f>
        <v>42077</v>
      </c>
      <c r="N159" s="20" t="n">
        <f aca="true">DATE(YEAR(NOW()), MONTH(NOW()), DAY(NOW()))</f>
        <v>44269</v>
      </c>
      <c r="O159" s="20" t="n">
        <v>43831</v>
      </c>
      <c r="P159" s="20" t="n">
        <v>44196</v>
      </c>
      <c r="Q159" s="21" t="s">
        <v>617</v>
      </c>
      <c r="R159" s="21" t="s">
        <v>617</v>
      </c>
      <c r="S159" s="19" t="s">
        <v>618</v>
      </c>
      <c r="T159" s="21" t="s">
        <v>617</v>
      </c>
      <c r="U159" s="21" t="s">
        <v>617</v>
      </c>
      <c r="V159" s="21" t="s">
        <v>617</v>
      </c>
      <c r="W159" s="21" t="s">
        <v>617</v>
      </c>
      <c r="X159" s="21" t="s">
        <v>617</v>
      </c>
      <c r="Y159" s="21" t="s">
        <v>617</v>
      </c>
      <c r="Z159" s="21" t="s">
        <v>617</v>
      </c>
      <c r="AA159" s="20" t="n">
        <f aca="false">DATE(YEAR(O159)+1,MONTH(O159),DAY(O159))</f>
        <v>44197</v>
      </c>
      <c r="AB159" s="0" t="n">
        <f aca="false">IF(G159="Trong nước", DATEDIF(DATE(YEAR(M159),MONTH(M159),1),DATE(YEAR(N159),MONTH(N159),1),"m"), DATEDIF(DATE(L159,1,1),DATE(YEAR(N159),MONTH(N159),1),"m"))</f>
        <v>74</v>
      </c>
      <c r="AC159" s="0" t="str">
        <f aca="false">VLOOKUP(AB159,Parameters!$A$2:$B$6,2,1)</f>
        <v>72-120</v>
      </c>
      <c r="AD159" s="22" t="n">
        <f aca="false">IF(J159&lt;=Parameters!$Y$2,INDEX('Bieu phi VCX'!$D$8:$N$33,MATCH(E159,'Bieu phi VCX'!$A$8:$A$33,0),MATCH(AC159,'Bieu phi VCX'!$D$7:$I$7,)),INDEX('Bieu phi VCX'!$J$8:$O$33,MATCH(E159,'Bieu phi VCX'!$A$8:$A$33,0),MATCH(AC159,'Bieu phi VCX'!$J$7:$O$7,)))</f>
        <v>0.055</v>
      </c>
      <c r="AE159" s="22" t="n">
        <f aca="false">IF(Q159="Y",Parameters!$Z$2,0)</f>
        <v>0.0005</v>
      </c>
      <c r="AF159" s="22" t="n">
        <f aca="false">IF(R159="Y", INDEX('Bieu phi VCX'!$R$8:$W$33,MATCH(E159,'Bieu phi VCX'!$A$8:$A$33,0),MATCH(AC159,'Bieu phi VCX'!$R$7:$V$7,0)), 0)</f>
        <v>0.005</v>
      </c>
      <c r="AG159" s="19" t="n">
        <f aca="false">VLOOKUP(S159,Parameters!$F$2:$G$5,2,0)</f>
        <v>0</v>
      </c>
      <c r="AH159" s="22" t="n">
        <f aca="false">IF(T159="Y", INDEX('Bieu phi VCX'!$X$8:$AB$33,MATCH(E159,'Bieu phi VCX'!$A$8:$A$33,0),MATCH(AC159,'Bieu phi VCX'!$X$7:$AB$7,0)),0)</f>
        <v>0.0045</v>
      </c>
      <c r="AI159" s="23" t="n">
        <f aca="false">IF(U159="Y",INDEX('Bieu phi VCX'!$AJ$8:$AL$33,MATCH(E159,'Bieu phi VCX'!$A$8:$A$33,0),MATCH(VLOOKUP(F159,Parameters!$I$2:$J$4,2),'Bieu phi VCX'!$AJ$7:$AL$7,0)), 0)</f>
        <v>0.05</v>
      </c>
      <c r="AJ159" s="0" t="n">
        <f aca="false">IF(V159="Y",Parameters!$AA$2,1)</f>
        <v>1.5</v>
      </c>
      <c r="AK159" s="22" t="n">
        <f aca="false">IF(W159="Y", INDEX('Bieu phi VCX'!$AE$8:$AE$33,MATCH(E159,'Bieu phi VCX'!$A$8:$A$33,0),0),0)</f>
        <v>0.0025</v>
      </c>
      <c r="AL159" s="22" t="n">
        <f aca="false">IF(X159="Y",IF(AB159&lt;120,IF(OR(E159='Bieu phi VCX'!$A$24,E159='Bieu phi VCX'!$A$25,E159='Bieu phi VCX'!$A$27),0.2%,IF(OR(AND(OR(H159="SEDAN",H159="HATCHBACK"),J159&gt;Parameters!$AB$2),AND(OR(H159="SEDAN",H159="HATCHBACK"),I159="GERMANY")),INDEX('Bieu phi VCX'!$AF$8:$AF$33,MATCH(E159,'Bieu phi VCX'!$A$8:$A$33,0),0),INDEX('Bieu phi VCX'!$AG$8:$AG$33,MATCH(E159,'Bieu phi VCX'!$A$8:$A$33,0),0))),INDEX('Bieu phi VCX'!$AH$8:$AH$33,MATCH(E159,'Bieu phi VCX'!$A$8:$A$33,0),0)),0)</f>
        <v>0.002</v>
      </c>
      <c r="AM159" s="22" t="n">
        <f aca="false">IF(Y159="Y",IF(P159-O159&gt;Parameters!$AC$2,1.5%*15/365,1.5%*(P159-O159)/365),0)</f>
        <v>0.000616438356164384</v>
      </c>
      <c r="AN159" s="24" t="n">
        <f aca="false">IF(Z159="Y",Parameters!$AD$2,0)</f>
        <v>0.003</v>
      </c>
      <c r="AO159" s="25" t="n">
        <f aca="false">IF(P159&lt;=AA159,VLOOKUP(DATEDIF(O159,P159,"m"),Parameters!$L$2:$M$6,2,1),(DATEDIF(O159,P159,"m")+1)/12)</f>
        <v>1</v>
      </c>
      <c r="AP159" s="26" t="n">
        <f aca="false">(AJ159*(SUM(AD159,AE159,AF159,AH159,AI159,AK159,AL159,AN159)*K159+AG159)+AM159*K159)*AO159</f>
        <v>18436643.8356164</v>
      </c>
      <c r="AQ159" s="27" t="s">
        <v>619</v>
      </c>
    </row>
    <row r="160" customFormat="false" ht="13.8" hidden="false" customHeight="false" outlineLevel="0" collapsed="false">
      <c r="A160" s="17"/>
      <c r="B160" s="17" t="s">
        <v>622</v>
      </c>
      <c r="C160" s="0" t="s">
        <v>508</v>
      </c>
      <c r="D160" s="17" t="s">
        <v>531</v>
      </c>
      <c r="E160" s="18" t="s">
        <v>532</v>
      </c>
      <c r="F160" s="19" t="n">
        <v>0</v>
      </c>
      <c r="G160" s="18" t="s">
        <v>614</v>
      </c>
      <c r="H160" s="18" t="s">
        <v>627</v>
      </c>
      <c r="I160" s="18" t="s">
        <v>616</v>
      </c>
      <c r="J160" s="19" t="n">
        <v>400000000</v>
      </c>
      <c r="K160" s="19" t="n">
        <v>100000000</v>
      </c>
      <c r="L160" s="0" t="n">
        <v>2011</v>
      </c>
      <c r="M160" s="20" t="n">
        <f aca="true">DATE(YEAR(NOW()), MONTH(NOW())-120, DAY(NOW()))</f>
        <v>40616</v>
      </c>
      <c r="N160" s="20" t="n">
        <f aca="true">DATE(YEAR(NOW()), MONTH(NOW()), DAY(NOW()))</f>
        <v>44269</v>
      </c>
      <c r="O160" s="20" t="n">
        <v>43831</v>
      </c>
      <c r="P160" s="20" t="n">
        <v>44196</v>
      </c>
      <c r="Q160" s="21" t="s">
        <v>617</v>
      </c>
      <c r="R160" s="21" t="s">
        <v>617</v>
      </c>
      <c r="S160" s="19" t="s">
        <v>618</v>
      </c>
      <c r="T160" s="21" t="s">
        <v>617</v>
      </c>
      <c r="U160" s="21" t="s">
        <v>617</v>
      </c>
      <c r="V160" s="21" t="s">
        <v>617</v>
      </c>
      <c r="W160" s="21" t="s">
        <v>617</v>
      </c>
      <c r="X160" s="21" t="s">
        <v>617</v>
      </c>
      <c r="Y160" s="21" t="s">
        <v>617</v>
      </c>
      <c r="Z160" s="21" t="s">
        <v>617</v>
      </c>
      <c r="AA160" s="20" t="n">
        <f aca="false">DATE(YEAR(O160)+1,MONTH(O160),DAY(O160))</f>
        <v>44197</v>
      </c>
      <c r="AB160" s="0" t="n">
        <f aca="false">IF(G160="Trong nước", DATEDIF(DATE(YEAR(M160),MONTH(M160),1),DATE(YEAR(N160),MONTH(N160),1),"m"), DATEDIF(DATE(L160,1,1),DATE(YEAR(N160),MONTH(N160),1),"m"))</f>
        <v>122</v>
      </c>
      <c r="AC160" s="0" t="str">
        <f aca="false">VLOOKUP(AB160,Parameters!$A$2:$B$6,2,1)</f>
        <v>&gt;=120</v>
      </c>
      <c r="AD160" s="22" t="n">
        <f aca="false">IF(J160&lt;=Parameters!$Y$2,INDEX('Bieu phi VCX'!$D$8:$N$33,MATCH(E160,'Bieu phi VCX'!$A$8:$A$33,0),MATCH(AC160,'Bieu phi VCX'!$D$7:$I$7,)),INDEX('Bieu phi VCX'!$J$8:$O$33,MATCH(E160,'Bieu phi VCX'!$A$8:$A$33,0),MATCH(AC160,'Bieu phi VCX'!$J$7:$O$7,)))</f>
        <v>0.06</v>
      </c>
      <c r="AE160" s="22" t="n">
        <f aca="false">IF(Q160="Y",Parameters!$Z$2,0)</f>
        <v>0.0005</v>
      </c>
      <c r="AF160" s="22" t="n">
        <f aca="false">IF(R160="Y", INDEX('Bieu phi VCX'!$R$8:$W$33,MATCH(E160,'Bieu phi VCX'!$A$8:$A$33,0),MATCH(AC160,'Bieu phi VCX'!$R$7:$V$7,0)), 0)</f>
        <v>0.006</v>
      </c>
      <c r="AG160" s="19" t="n">
        <f aca="false">VLOOKUP(S160,Parameters!$F$2:$G$5,2,0)</f>
        <v>0</v>
      </c>
      <c r="AH160" s="22" t="n">
        <f aca="false">IF(T160="Y", INDEX('Bieu phi VCX'!$X$8:$AB$33,MATCH(E160,'Bieu phi VCX'!$A$8:$A$33,0),MATCH(AC160,'Bieu phi VCX'!$X$7:$AB$7,0)),0)</f>
        <v>0.0055</v>
      </c>
      <c r="AI160" s="23" t="n">
        <f aca="false">IF(U160="Y",INDEX('Bieu phi VCX'!$AJ$8:$AL$33,MATCH(E160,'Bieu phi VCX'!$A$8:$A$33,0),MATCH(VLOOKUP(F160,Parameters!$I$2:$J$4,2),'Bieu phi VCX'!$AJ$7:$AL$7,0)), 0)</f>
        <v>0.05</v>
      </c>
      <c r="AJ160" s="0" t="n">
        <f aca="false">IF(V160="Y",Parameters!$AA$2,1)</f>
        <v>1.5</v>
      </c>
      <c r="AK160" s="22" t="n">
        <f aca="false">IF(W160="Y", INDEX('Bieu phi VCX'!$AE$8:$AE$33,MATCH(E160,'Bieu phi VCX'!$A$8:$A$33,0),0),0)</f>
        <v>0.0025</v>
      </c>
      <c r="AL160" s="22" t="n">
        <f aca="false">IF(X160="Y",IF(AB160&lt;120,IF(OR(E160='Bieu phi VCX'!$A$24,E160='Bieu phi VCX'!$A$25,E160='Bieu phi VCX'!$A$27),0.2%,IF(OR(AND(OR(H160="SEDAN",H160="HATCHBACK"),J160&gt;Parameters!$AB$2),AND(OR(H160="SEDAN",H160="HATCHBACK"),I160="GERMANY")),INDEX('Bieu phi VCX'!$AF$8:$AF$33,MATCH(E160,'Bieu phi VCX'!$A$8:$A$33,0),0),INDEX('Bieu phi VCX'!$AG$8:$AG$33,MATCH(E160,'Bieu phi VCX'!$A$8:$A$33,0),0))),INDEX('Bieu phi VCX'!$AH$8:$AH$33,MATCH(E160,'Bieu phi VCX'!$A$8:$A$33,0),0)),0)</f>
        <v>0.003</v>
      </c>
      <c r="AM160" s="22" t="n">
        <f aca="false">IF(Y160="Y",IF(P160-O160&gt;Parameters!$AC$2,1.5%*15/365,1.5%*(P160-O160)/365),0)</f>
        <v>0.000616438356164384</v>
      </c>
      <c r="AN160" s="24" t="n">
        <f aca="false">IF(Z160="Y",Parameters!$AD$2,0)</f>
        <v>0.003</v>
      </c>
      <c r="AO160" s="25" t="n">
        <f aca="false">IF(P160&lt;=AA160,VLOOKUP(DATEDIF(O160,P160,"m"),Parameters!$L$2:$M$6,2,1),(DATEDIF(O160,P160,"m")+1)/12)</f>
        <v>1</v>
      </c>
      <c r="AP160" s="26" t="n">
        <f aca="false">(AJ160*(SUM(AD160,AE160,AF160,AH160,AI160,AK160,AL160,AN160)*K160+AG160)+AM160*K160)*AO160</f>
        <v>19636643.8356164</v>
      </c>
      <c r="AQ160" s="27" t="s">
        <v>619</v>
      </c>
    </row>
    <row r="161" customFormat="false" ht="13.8" hidden="false" customHeight="false" outlineLevel="0" collapsed="false">
      <c r="A161" s="17"/>
      <c r="B161" s="17" t="s">
        <v>623</v>
      </c>
      <c r="C161" s="0" t="s">
        <v>508</v>
      </c>
      <c r="D161" s="17" t="s">
        <v>531</v>
      </c>
      <c r="E161" s="18" t="s">
        <v>532</v>
      </c>
      <c r="F161" s="19" t="n">
        <v>0</v>
      </c>
      <c r="G161" s="18" t="s">
        <v>614</v>
      </c>
      <c r="H161" s="18" t="s">
        <v>627</v>
      </c>
      <c r="I161" s="18" t="s">
        <v>616</v>
      </c>
      <c r="J161" s="19" t="n">
        <v>400000000</v>
      </c>
      <c r="K161" s="19" t="n">
        <v>400000000</v>
      </c>
      <c r="L161" s="0" t="n">
        <v>2006</v>
      </c>
      <c r="M161" s="20" t="n">
        <f aca="true">DATE(YEAR(NOW()), MONTH(NOW())-180, DAY(NOW()))</f>
        <v>38790</v>
      </c>
      <c r="N161" s="20" t="n">
        <f aca="true">DATE(YEAR(NOW()), MONTH(NOW()), DAY(NOW()))</f>
        <v>44269</v>
      </c>
      <c r="O161" s="20" t="n">
        <v>43831</v>
      </c>
      <c r="P161" s="20" t="n">
        <v>44196</v>
      </c>
      <c r="Q161" s="21" t="s">
        <v>617</v>
      </c>
      <c r="R161" s="21" t="s">
        <v>617</v>
      </c>
      <c r="S161" s="19" t="n">
        <v>9000000</v>
      </c>
      <c r="T161" s="21" t="s">
        <v>617</v>
      </c>
      <c r="U161" s="21" t="s">
        <v>617</v>
      </c>
      <c r="V161" s="21" t="s">
        <v>617</v>
      </c>
      <c r="W161" s="21" t="s">
        <v>617</v>
      </c>
      <c r="X161" s="21" t="s">
        <v>617</v>
      </c>
      <c r="Y161" s="21" t="s">
        <v>617</v>
      </c>
      <c r="Z161" s="21" t="s">
        <v>617</v>
      </c>
      <c r="AA161" s="20" t="n">
        <f aca="false">DATE(YEAR(O161)+1,MONTH(O161),DAY(O161))</f>
        <v>44197</v>
      </c>
      <c r="AB161" s="0" t="n">
        <f aca="false">IF(G161="Trong nước", DATEDIF(DATE(YEAR(M161),MONTH(M161),1),DATE(YEAR(N161),MONTH(N161),1),"m"), DATEDIF(DATE(L161,1,1),DATE(YEAR(N161),MONTH(N161),1),"m"))</f>
        <v>182</v>
      </c>
      <c r="AC161" s="0" t="str">
        <f aca="false">VLOOKUP(AB161,Parameters!$A$2:$B$7,2,1)</f>
        <v>&gt;=180</v>
      </c>
      <c r="AD161" s="22" t="n">
        <f aca="false">IF(J161&lt;=Parameters!$Y$2,INDEX('Bieu phi VCX'!$D$8:$N$33,MATCH(E161,'Bieu phi VCX'!$A$8:$A$33,0),MATCH(AC161,'Bieu phi VCX'!$D$7:$I$7,)),INDEX('Bieu phi VCX'!$J$8:$O$33,MATCH(E161,'Bieu phi VCX'!$A$8:$A$33,0),MATCH(AC161,'Bieu phi VCX'!$J$7:$O$7,)))</f>
        <v>0.06</v>
      </c>
      <c r="AE161" s="22" t="n">
        <f aca="false">IF(Q161="Y",Parameters!$Z$2,0)</f>
        <v>0.0005</v>
      </c>
      <c r="AF161" s="22" t="n">
        <f aca="false">IF(R161="Y", INDEX('Bieu phi VCX'!$R$8:$W$33,MATCH(E161,'Bieu phi VCX'!$A$8:$A$33,0),MATCH(AC161,'Bieu phi VCX'!$R$7:$W$7,0)), 0)</f>
        <v>0.007</v>
      </c>
      <c r="AG161" s="19" t="n">
        <f aca="false">VLOOKUP(S161,Parameters!$F$2:$G$5,2,0)</f>
        <v>1400000</v>
      </c>
      <c r="AH161" s="22" t="n">
        <f aca="false">IF(T161="Y", INDEX('Bieu phi VCX'!$X$8:$AC$33,MATCH(E161,'Bieu phi VCX'!$A$8:$A$33,0),MATCH(AC161,'Bieu phi VCX'!$X$7:$AC$7,0)),0)</f>
        <v>0.0055</v>
      </c>
      <c r="AI161" s="23" t="n">
        <f aca="false">IF(U161="Y",INDEX('Bieu phi VCX'!$AJ$8:$AL$33,MATCH(E161,'Bieu phi VCX'!$A$8:$A$33,0),MATCH(VLOOKUP(F161,Parameters!$I$2:$J$4,2),'Bieu phi VCX'!$AJ$7:$AL$7,0)), 0)</f>
        <v>0.05</v>
      </c>
      <c r="AJ161" s="0" t="n">
        <f aca="false">IF(V161="Y",Parameters!$AA$2,1)</f>
        <v>1.5</v>
      </c>
      <c r="AK161" s="22" t="n">
        <f aca="false">IF(W161="Y", INDEX('Bieu phi VCX'!$AE$8:$AE$33,MATCH(E161,'Bieu phi VCX'!$A$8:$A$33,0),0),0)</f>
        <v>0.0025</v>
      </c>
      <c r="AL161" s="22" t="n">
        <f aca="false">IF(X161="Y",IF(AB161&lt;120,IF(OR(E161='Bieu phi VCX'!$A$24,E161='Bieu phi VCX'!$A$25,E161='Bieu phi VCX'!$A$27),0.2%,IF(OR(AND(OR(H161="SEDAN",H161="HATCHBACK"),J161&gt;Parameters!$AB$2),AND(OR(H161="SEDAN",H161="HATCHBACK"),I161="GERMANY")),INDEX('Bieu phi VCX'!$AF$8:$AF$33,MATCH(E161,'Bieu phi VCX'!$A$8:$A$33,0),0),INDEX('Bieu phi VCX'!$AG$8:$AG$33,MATCH(E161,'Bieu phi VCX'!$A$8:$A$33,0),0))),INDEX('Bieu phi VCX'!$AH$8:$AH$33,MATCH(E161,'Bieu phi VCX'!$A$8:$A$33,0),0)),0)</f>
        <v>0.003</v>
      </c>
      <c r="AM161" s="22" t="n">
        <f aca="false">IF(Y161="Y",IF(P161-O161&gt;Parameters!$AC$2,1.5%*15/365,1.5%*(P161-O161)/365),0)</f>
        <v>0.000616438356164384</v>
      </c>
      <c r="AN161" s="24" t="n">
        <f aca="false">IF(Z161="Y",Parameters!$AD$2,0)</f>
        <v>0.003</v>
      </c>
      <c r="AO161" s="25" t="n">
        <f aca="false">IF(P161&lt;=AA161,VLOOKUP(DATEDIF(O161,P161,"m"),Parameters!$L$2:$M$6,2,1),(DATEDIF(O161,P161,"m")+1)/12)</f>
        <v>1</v>
      </c>
      <c r="AP161" s="26" t="n">
        <f aca="false">(AJ161*(SUM(AD161,AE161,AF161,AH161,AI161,AK161,AL161,AN161)*K161+AG161)+AM161*K161)*AO161</f>
        <v>81246575.3424658</v>
      </c>
      <c r="AQ161" s="27" t="s">
        <v>619</v>
      </c>
    </row>
    <row r="162" customFormat="false" ht="13.8" hidden="false" customHeight="false" outlineLevel="0" collapsed="false">
      <c r="A162" s="17" t="s">
        <v>625</v>
      </c>
      <c r="B162" s="17" t="s">
        <v>613</v>
      </c>
      <c r="C162" s="0" t="s">
        <v>508</v>
      </c>
      <c r="D162" s="17" t="s">
        <v>531</v>
      </c>
      <c r="E162" s="18" t="s">
        <v>532</v>
      </c>
      <c r="F162" s="19" t="n">
        <v>0</v>
      </c>
      <c r="G162" s="18" t="s">
        <v>614</v>
      </c>
      <c r="H162" s="18" t="s">
        <v>627</v>
      </c>
      <c r="I162" s="18" t="s">
        <v>616</v>
      </c>
      <c r="J162" s="19" t="n">
        <v>410000000</v>
      </c>
      <c r="K162" s="19" t="n">
        <v>400000000</v>
      </c>
      <c r="L162" s="0" t="n">
        <v>2020</v>
      </c>
      <c r="M162" s="20" t="n">
        <f aca="true">DATE(YEAR(NOW()), MONTH(NOW())-12, DAY(NOW()))</f>
        <v>43904</v>
      </c>
      <c r="N162" s="20" t="n">
        <f aca="true">DATE(YEAR(NOW()), MONTH(NOW()), DAY(NOW()))</f>
        <v>44269</v>
      </c>
      <c r="O162" s="20" t="n">
        <v>43831</v>
      </c>
      <c r="P162" s="20" t="n">
        <v>44196</v>
      </c>
      <c r="Q162" s="21" t="s">
        <v>617</v>
      </c>
      <c r="R162" s="21" t="s">
        <v>617</v>
      </c>
      <c r="S162" s="19" t="s">
        <v>618</v>
      </c>
      <c r="T162" s="21" t="s">
        <v>617</v>
      </c>
      <c r="U162" s="21" t="s">
        <v>617</v>
      </c>
      <c r="V162" s="21" t="s">
        <v>617</v>
      </c>
      <c r="W162" s="21" t="s">
        <v>617</v>
      </c>
      <c r="X162" s="21" t="s">
        <v>617</v>
      </c>
      <c r="Y162" s="21" t="s">
        <v>617</v>
      </c>
      <c r="Z162" s="21" t="s">
        <v>617</v>
      </c>
      <c r="AA162" s="20" t="n">
        <f aca="false">DATE(YEAR(O162)+1,MONTH(O162),DAY(O162))</f>
        <v>44197</v>
      </c>
      <c r="AB162" s="0" t="n">
        <f aca="false">IF(G162="Trong nước", DATEDIF(DATE(YEAR(M162),MONTH(M162),1),DATE(YEAR(N162),MONTH(N162),1),"m"), DATEDIF(DATE(L162,1,1),DATE(YEAR(N162),MONTH(N162),1),"m"))</f>
        <v>14</v>
      </c>
      <c r="AC162" s="0" t="str">
        <f aca="false">VLOOKUP(AB162,Parameters!$A$2:$B$6,2,1)</f>
        <v>&lt;36</v>
      </c>
      <c r="AD162" s="22" t="n">
        <f aca="false">IF(J162&lt;=Parameters!$Y$2,INDEX('Bieu phi VCX'!$D$8:$N$33,MATCH(E162,'Bieu phi VCX'!$A$8:$A$33,0),MATCH(AC162,'Bieu phi VCX'!$D$7:$I$7,)),INDEX('Bieu phi VCX'!$J$8:$O$33,MATCH(E162,'Bieu phi VCX'!$A$8:$A$33,0),MATCH(AC162,'Bieu phi VCX'!$J$7:$O$7,)))</f>
        <v>0.026</v>
      </c>
      <c r="AE162" s="22" t="n">
        <f aca="false">IF(Q162="Y",Parameters!$Z$2,0)</f>
        <v>0.0005</v>
      </c>
      <c r="AF162" s="22" t="n">
        <f aca="false">IF(R162="Y", INDEX('Bieu phi VCX'!$R$8:$W$33,MATCH(E162,'Bieu phi VCX'!$A$8:$A$33,0),MATCH(AC162,'Bieu phi VCX'!$R$7:$V$7,0)), 0)</f>
        <v>0</v>
      </c>
      <c r="AG162" s="19" t="n">
        <f aca="false">VLOOKUP(S162,Parameters!$F$2:$G$5,2,0)</f>
        <v>0</v>
      </c>
      <c r="AH162" s="22" t="n">
        <f aca="false">IF(T162="Y", INDEX('Bieu phi VCX'!$X$8:$AB$33,MATCH(E162,'Bieu phi VCX'!$A$8:$A$33,0),MATCH(AC162,'Bieu phi VCX'!$X$7:$AB$7,0)),0)</f>
        <v>0.0025</v>
      </c>
      <c r="AI162" s="23" t="n">
        <f aca="false">IF(U162="Y",INDEX('Bieu phi VCX'!$AJ$8:$AL$33,MATCH(E162,'Bieu phi VCX'!$A$8:$A$33,0),MATCH(VLOOKUP(F162,Parameters!$I$2:$J$4,2),'Bieu phi VCX'!$AJ$7:$AL$7,0)), 0)</f>
        <v>0.05</v>
      </c>
      <c r="AJ162" s="0" t="n">
        <f aca="false">IF(V162="Y",Parameters!$AA$2,1)</f>
        <v>1.5</v>
      </c>
      <c r="AK162" s="22" t="n">
        <f aca="false">IF(W162="Y", INDEX('Bieu phi VCX'!$AE$8:$AE$33,MATCH(E162,'Bieu phi VCX'!$A$8:$A$33,0),0),0)</f>
        <v>0.0025</v>
      </c>
      <c r="AL162" s="22" t="n">
        <f aca="false">IF(X162="Y",IF(AB162&lt;120,IF(OR(E162='Bieu phi VCX'!$A$24,E162='Bieu phi VCX'!$A$25,E162='Bieu phi VCX'!$A$27),0.2%,IF(OR(AND(OR(H162="SEDAN",H162="HATCHBACK"),J162&gt;Parameters!$AB$2),AND(OR(H162="SEDAN",H162="HATCHBACK"),I162="GERMANY")),INDEX('Bieu phi VCX'!$AF$8:$AF$33,MATCH(E162,'Bieu phi VCX'!$A$8:$A$33,0),0),INDEX('Bieu phi VCX'!$AG$8:$AG$33,MATCH(E162,'Bieu phi VCX'!$A$8:$A$33,0),0))),INDEX('Bieu phi VCX'!$AH$8:$AH$33,MATCH(E162,'Bieu phi VCX'!$A$8:$A$33,0),0)),0)</f>
        <v>0.002</v>
      </c>
      <c r="AM162" s="22" t="n">
        <f aca="false">IF(Y162="Y",IF(P162-O162&gt;Parameters!$AC$2,1.5%*15/365,1.5%*(P162-O162)/365),0)</f>
        <v>0.000616438356164384</v>
      </c>
      <c r="AN162" s="24" t="n">
        <f aca="false">IF(Z162="Y",Parameters!$AD$2,0)</f>
        <v>0.003</v>
      </c>
      <c r="AO162" s="25" t="n">
        <f aca="false">IF(P162&lt;=AA162,VLOOKUP(DATEDIF(O162,P162,"m"),Parameters!$L$2:$M$6,2,1),(DATEDIF(O162,P162,"m")+1)/12)</f>
        <v>1</v>
      </c>
      <c r="AP162" s="26" t="n">
        <f aca="false">(AJ162*(SUM(AD162,AE162,AF162,AH162,AI162,AK162,AL162,AN162)*K162+AG162)+AM162*K162)*AO162</f>
        <v>52146575.3424658</v>
      </c>
      <c r="AQ162" s="27" t="s">
        <v>619</v>
      </c>
    </row>
    <row r="163" customFormat="false" ht="13.8" hidden="false" customHeight="false" outlineLevel="0" collapsed="false">
      <c r="A163" s="17"/>
      <c r="B163" s="17" t="s">
        <v>620</v>
      </c>
      <c r="C163" s="0" t="s">
        <v>508</v>
      </c>
      <c r="D163" s="17" t="s">
        <v>531</v>
      </c>
      <c r="E163" s="18" t="s">
        <v>532</v>
      </c>
      <c r="F163" s="19" t="n">
        <v>0</v>
      </c>
      <c r="G163" s="18" t="s">
        <v>614</v>
      </c>
      <c r="H163" s="18" t="s">
        <v>627</v>
      </c>
      <c r="I163" s="18" t="s">
        <v>616</v>
      </c>
      <c r="J163" s="19" t="n">
        <v>500000000</v>
      </c>
      <c r="K163" s="19" t="n">
        <v>400000000</v>
      </c>
      <c r="L163" s="0" t="n">
        <v>2018</v>
      </c>
      <c r="M163" s="20" t="n">
        <f aca="true">DATE(YEAR(NOW()), MONTH(NOW())-36, DAY(NOW()))</f>
        <v>43173</v>
      </c>
      <c r="N163" s="20" t="n">
        <f aca="true">DATE(YEAR(NOW()), MONTH(NOW()), DAY(NOW()))</f>
        <v>44269</v>
      </c>
      <c r="O163" s="20" t="n">
        <v>43831</v>
      </c>
      <c r="P163" s="20" t="n">
        <v>44196</v>
      </c>
      <c r="Q163" s="21" t="s">
        <v>617</v>
      </c>
      <c r="R163" s="21" t="s">
        <v>617</v>
      </c>
      <c r="S163" s="19" t="s">
        <v>618</v>
      </c>
      <c r="T163" s="21" t="s">
        <v>617</v>
      </c>
      <c r="U163" s="21" t="s">
        <v>617</v>
      </c>
      <c r="V163" s="21" t="s">
        <v>617</v>
      </c>
      <c r="W163" s="21" t="s">
        <v>617</v>
      </c>
      <c r="X163" s="21" t="s">
        <v>617</v>
      </c>
      <c r="Y163" s="21" t="s">
        <v>617</v>
      </c>
      <c r="Z163" s="21" t="s">
        <v>617</v>
      </c>
      <c r="AA163" s="20" t="n">
        <f aca="false">DATE(YEAR(O163)+1,MONTH(O163),DAY(O163))</f>
        <v>44197</v>
      </c>
      <c r="AB163" s="0" t="n">
        <f aca="false">IF(G163="Trong nước", DATEDIF(DATE(YEAR(M163),MONTH(M163),1),DATE(YEAR(N163),MONTH(N163),1),"m"), DATEDIF(DATE(L163,1,1),DATE(YEAR(N163),MONTH(N163),1),"m"))</f>
        <v>38</v>
      </c>
      <c r="AC163" s="0" t="str">
        <f aca="false">VLOOKUP(AB163,Parameters!$A$2:$B$6,2,1)</f>
        <v>36-72</v>
      </c>
      <c r="AD163" s="22" t="n">
        <f aca="false">IF(J163&lt;=Parameters!$Y$2,INDEX('Bieu phi VCX'!$D$8:$N$33,MATCH(E163,'Bieu phi VCX'!$A$8:$A$33,0),MATCH(AC163,'Bieu phi VCX'!$D$7:$I$7,)),INDEX('Bieu phi VCX'!$J$8:$O$33,MATCH(E163,'Bieu phi VCX'!$A$8:$A$33,0),MATCH(AC163,'Bieu phi VCX'!$J$7:$O$7,)))</f>
        <v>0.037</v>
      </c>
      <c r="AE163" s="22" t="n">
        <f aca="false">IF(Q163="Y",Parameters!$Z$2,0)</f>
        <v>0.0005</v>
      </c>
      <c r="AF163" s="22" t="n">
        <f aca="false">IF(R163="Y", INDEX('Bieu phi VCX'!$R$8:$W$33,MATCH(E163,'Bieu phi VCX'!$A$8:$A$33,0),MATCH(AC163,'Bieu phi VCX'!$R$7:$V$7,0)), 0)</f>
        <v>0.004</v>
      </c>
      <c r="AG163" s="19" t="n">
        <f aca="false">VLOOKUP(S163,Parameters!$F$2:$G$5,2,0)</f>
        <v>0</v>
      </c>
      <c r="AH163" s="22" t="n">
        <f aca="false">IF(T163="Y", INDEX('Bieu phi VCX'!$X$8:$AB$33,MATCH(E163,'Bieu phi VCX'!$A$8:$A$33,0),MATCH(AC163,'Bieu phi VCX'!$X$7:$AB$7,0)),0)</f>
        <v>0.0035</v>
      </c>
      <c r="AI163" s="23" t="n">
        <f aca="false">IF(U163="Y",INDEX('Bieu phi VCX'!$AJ$8:$AL$33,MATCH(E163,'Bieu phi VCX'!$A$8:$A$33,0),MATCH(VLOOKUP(F163,Parameters!$I$2:$J$4,2),'Bieu phi VCX'!$AJ$7:$AL$7,0)), 0)</f>
        <v>0.05</v>
      </c>
      <c r="AJ163" s="0" t="n">
        <f aca="false">IF(V163="Y",Parameters!$AA$2,1)</f>
        <v>1.5</v>
      </c>
      <c r="AK163" s="22" t="n">
        <f aca="false">IF(W163="Y", INDEX('Bieu phi VCX'!$AE$8:$AE$33,MATCH(E163,'Bieu phi VCX'!$A$8:$A$33,0),0),0)</f>
        <v>0.0025</v>
      </c>
      <c r="AL163" s="22" t="n">
        <f aca="false">IF(X163="Y",IF(AB163&lt;120,IF(OR(E163='Bieu phi VCX'!$A$24,E163='Bieu phi VCX'!$A$25,E163='Bieu phi VCX'!$A$27),0.2%,IF(OR(AND(OR(H163="SEDAN",H163="HATCHBACK"),J163&gt;Parameters!$AB$2),AND(OR(H163="SEDAN",H163="HATCHBACK"),I163="GERMANY")),INDEX('Bieu phi VCX'!$AF$8:$AF$33,MATCH(E163,'Bieu phi VCX'!$A$8:$A$33,0),0),INDEX('Bieu phi VCX'!$AG$8:$AG$33,MATCH(E163,'Bieu phi VCX'!$A$8:$A$33,0),0))),INDEX('Bieu phi VCX'!$AH$8:$AH$33,MATCH(E163,'Bieu phi VCX'!$A$8:$A$33,0),0)),0)</f>
        <v>0.002</v>
      </c>
      <c r="AM163" s="22" t="n">
        <f aca="false">IF(Y163="Y",IF(P163-O163&gt;Parameters!$AC$2,1.5%*15/365,1.5%*(P163-O163)/365),0)</f>
        <v>0.000616438356164384</v>
      </c>
      <c r="AN163" s="24" t="n">
        <f aca="false">IF(Z163="Y",Parameters!$AD$2,0)</f>
        <v>0.003</v>
      </c>
      <c r="AO163" s="25" t="n">
        <f aca="false">IF(P163&lt;=AA163,VLOOKUP(DATEDIF(O163,P163,"m"),Parameters!$L$2:$M$6,2,1),(DATEDIF(O163,P163,"m")+1)/12)</f>
        <v>1</v>
      </c>
      <c r="AP163" s="26" t="n">
        <f aca="false">(AJ163*(SUM(AD163,AE163,AF163,AH163,AI163,AK163,AL163,AN163)*K163+AG163)+AM163*K163)*AO163</f>
        <v>61746575.3424658</v>
      </c>
      <c r="AQ163" s="27" t="s">
        <v>619</v>
      </c>
    </row>
    <row r="164" customFormat="false" ht="13.8" hidden="false" customHeight="false" outlineLevel="0" collapsed="false">
      <c r="A164" s="17"/>
      <c r="B164" s="17" t="s">
        <v>621</v>
      </c>
      <c r="C164" s="0" t="s">
        <v>508</v>
      </c>
      <c r="D164" s="17" t="s">
        <v>531</v>
      </c>
      <c r="E164" s="18" t="s">
        <v>532</v>
      </c>
      <c r="F164" s="19" t="n">
        <v>0</v>
      </c>
      <c r="G164" s="18" t="s">
        <v>614</v>
      </c>
      <c r="H164" s="18" t="s">
        <v>627</v>
      </c>
      <c r="I164" s="18" t="s">
        <v>616</v>
      </c>
      <c r="J164" s="19" t="n">
        <v>450000000</v>
      </c>
      <c r="K164" s="19" t="n">
        <v>400000000</v>
      </c>
      <c r="L164" s="0" t="n">
        <v>2015</v>
      </c>
      <c r="M164" s="20" t="n">
        <f aca="true">DATE(YEAR(NOW()), MONTH(NOW())-72, DAY(NOW()))</f>
        <v>42077</v>
      </c>
      <c r="N164" s="20" t="n">
        <f aca="true">DATE(YEAR(NOW()), MONTH(NOW()), DAY(NOW()))</f>
        <v>44269</v>
      </c>
      <c r="O164" s="20" t="n">
        <v>43831</v>
      </c>
      <c r="P164" s="20" t="n">
        <v>44196</v>
      </c>
      <c r="Q164" s="21" t="s">
        <v>617</v>
      </c>
      <c r="R164" s="21" t="s">
        <v>617</v>
      </c>
      <c r="S164" s="19" t="s">
        <v>618</v>
      </c>
      <c r="T164" s="21" t="s">
        <v>617</v>
      </c>
      <c r="U164" s="21" t="s">
        <v>617</v>
      </c>
      <c r="V164" s="21" t="s">
        <v>617</v>
      </c>
      <c r="W164" s="21" t="s">
        <v>617</v>
      </c>
      <c r="X164" s="21" t="s">
        <v>617</v>
      </c>
      <c r="Y164" s="21" t="s">
        <v>617</v>
      </c>
      <c r="Z164" s="21" t="s">
        <v>617</v>
      </c>
      <c r="AA164" s="20" t="n">
        <f aca="false">DATE(YEAR(O164)+1,MONTH(O164),DAY(O164))</f>
        <v>44197</v>
      </c>
      <c r="AB164" s="0" t="n">
        <f aca="false">IF(G164="Trong nước", DATEDIF(DATE(YEAR(M164),MONTH(M164),1),DATE(YEAR(N164),MONTH(N164),1),"m"), DATEDIF(DATE(L164,1,1),DATE(YEAR(N164),MONTH(N164),1),"m"))</f>
        <v>74</v>
      </c>
      <c r="AC164" s="0" t="str">
        <f aca="false">VLOOKUP(AB164,Parameters!$A$2:$B$6,2,1)</f>
        <v>72-120</v>
      </c>
      <c r="AD164" s="22" t="n">
        <f aca="false">IF(J164&lt;=Parameters!$Y$2,INDEX('Bieu phi VCX'!$D$8:$N$33,MATCH(E164,'Bieu phi VCX'!$A$8:$A$33,0),MATCH(AC164,'Bieu phi VCX'!$D$7:$I$7,)),INDEX('Bieu phi VCX'!$J$8:$O$33,MATCH(E164,'Bieu phi VCX'!$A$8:$A$33,0),MATCH(AC164,'Bieu phi VCX'!$J$7:$O$7,)))</f>
        <v>0.053</v>
      </c>
      <c r="AE164" s="22" t="n">
        <f aca="false">IF(Q164="Y",Parameters!$Z$2,0)</f>
        <v>0.0005</v>
      </c>
      <c r="AF164" s="22" t="n">
        <f aca="false">IF(R164="Y", INDEX('Bieu phi VCX'!$R$8:$W$33,MATCH(E164,'Bieu phi VCX'!$A$8:$A$33,0),MATCH(AC164,'Bieu phi VCX'!$R$7:$V$7,0)), 0)</f>
        <v>0.005</v>
      </c>
      <c r="AG164" s="19" t="n">
        <f aca="false">VLOOKUP(S164,Parameters!$F$2:$G$5,2,0)</f>
        <v>0</v>
      </c>
      <c r="AH164" s="22" t="n">
        <f aca="false">IF(T164="Y", INDEX('Bieu phi VCX'!$X$8:$AB$33,MATCH(E164,'Bieu phi VCX'!$A$8:$A$33,0),MATCH(AC164,'Bieu phi VCX'!$X$7:$AB$7,0)),0)</f>
        <v>0.0045</v>
      </c>
      <c r="AI164" s="23" t="n">
        <f aca="false">IF(U164="Y",INDEX('Bieu phi VCX'!$AJ$8:$AL$33,MATCH(E164,'Bieu phi VCX'!$A$8:$A$33,0),MATCH(VLOOKUP(F164,Parameters!$I$2:$J$4,2),'Bieu phi VCX'!$AJ$7:$AL$7,0)), 0)</f>
        <v>0.05</v>
      </c>
      <c r="AJ164" s="0" t="n">
        <f aca="false">IF(V164="Y",Parameters!$AA$2,1)</f>
        <v>1.5</v>
      </c>
      <c r="AK164" s="22" t="n">
        <f aca="false">IF(W164="Y", INDEX('Bieu phi VCX'!$AE$8:$AE$33,MATCH(E164,'Bieu phi VCX'!$A$8:$A$33,0),0),0)</f>
        <v>0.0025</v>
      </c>
      <c r="AL164" s="22" t="n">
        <f aca="false">IF(X164="Y",IF(AB164&lt;120,IF(OR(E164='Bieu phi VCX'!$A$24,E164='Bieu phi VCX'!$A$25,E164='Bieu phi VCX'!$A$27),0.2%,IF(OR(AND(OR(H164="SEDAN",H164="HATCHBACK"),J164&gt;Parameters!$AB$2),AND(OR(H164="SEDAN",H164="HATCHBACK"),I164="GERMANY")),INDEX('Bieu phi VCX'!$AF$8:$AF$33,MATCH(E164,'Bieu phi VCX'!$A$8:$A$33,0),0),INDEX('Bieu phi VCX'!$AG$8:$AG$33,MATCH(E164,'Bieu phi VCX'!$A$8:$A$33,0),0))),INDEX('Bieu phi VCX'!$AH$8:$AH$33,MATCH(E164,'Bieu phi VCX'!$A$8:$A$33,0),0)),0)</f>
        <v>0.002</v>
      </c>
      <c r="AM164" s="22" t="n">
        <f aca="false">IF(Y164="Y",IF(P164-O164&gt;Parameters!$AC$2,1.5%*15/365,1.5%*(P164-O164)/365),0)</f>
        <v>0.000616438356164384</v>
      </c>
      <c r="AN164" s="24" t="n">
        <f aca="false">IF(Z164="Y",Parameters!$AD$2,0)</f>
        <v>0.003</v>
      </c>
      <c r="AO164" s="25" t="n">
        <f aca="false">IF(P164&lt;=AA164,VLOOKUP(DATEDIF(O164,P164,"m"),Parameters!$L$2:$M$6,2,1),(DATEDIF(O164,P164,"m")+1)/12)</f>
        <v>1</v>
      </c>
      <c r="AP164" s="26" t="n">
        <f aca="false">(AJ164*(SUM(AD164,AE164,AF164,AH164,AI164,AK164,AL164,AN164)*K164+AG164)+AM164*K164)*AO164</f>
        <v>72546575.3424658</v>
      </c>
      <c r="AQ164" s="27" t="s">
        <v>619</v>
      </c>
    </row>
    <row r="165" customFormat="false" ht="13.8" hidden="false" customHeight="false" outlineLevel="0" collapsed="false">
      <c r="A165" s="17"/>
      <c r="B165" s="17" t="s">
        <v>622</v>
      </c>
      <c r="C165" s="0" t="s">
        <v>508</v>
      </c>
      <c r="D165" s="17" t="s">
        <v>531</v>
      </c>
      <c r="E165" s="18" t="s">
        <v>532</v>
      </c>
      <c r="F165" s="19" t="n">
        <v>0</v>
      </c>
      <c r="G165" s="18" t="s">
        <v>614</v>
      </c>
      <c r="H165" s="18" t="s">
        <v>627</v>
      </c>
      <c r="I165" s="18" t="s">
        <v>616</v>
      </c>
      <c r="J165" s="19" t="n">
        <v>600000000</v>
      </c>
      <c r="K165" s="19" t="n">
        <v>400000000</v>
      </c>
      <c r="L165" s="0" t="n">
        <v>2011</v>
      </c>
      <c r="M165" s="20" t="n">
        <f aca="true">DATE(YEAR(NOW()), MONTH(NOW())-120, DAY(NOW()))</f>
        <v>40616</v>
      </c>
      <c r="N165" s="20" t="n">
        <f aca="true">DATE(YEAR(NOW()), MONTH(NOW()), DAY(NOW()))</f>
        <v>44269</v>
      </c>
      <c r="O165" s="20" t="n">
        <v>43831</v>
      </c>
      <c r="P165" s="20" t="n">
        <v>44196</v>
      </c>
      <c r="Q165" s="21" t="s">
        <v>617</v>
      </c>
      <c r="R165" s="21" t="s">
        <v>617</v>
      </c>
      <c r="S165" s="19" t="s">
        <v>618</v>
      </c>
      <c r="T165" s="21" t="s">
        <v>617</v>
      </c>
      <c r="U165" s="21" t="s">
        <v>617</v>
      </c>
      <c r="V165" s="21" t="s">
        <v>617</v>
      </c>
      <c r="W165" s="21" t="s">
        <v>617</v>
      </c>
      <c r="X165" s="21" t="s">
        <v>617</v>
      </c>
      <c r="Y165" s="21" t="s">
        <v>617</v>
      </c>
      <c r="Z165" s="21" t="s">
        <v>617</v>
      </c>
      <c r="AA165" s="20" t="n">
        <f aca="false">DATE(YEAR(O165)+1,MONTH(O165),DAY(O165))</f>
        <v>44197</v>
      </c>
      <c r="AB165" s="0" t="n">
        <f aca="false">IF(G165="Trong nước", DATEDIF(DATE(YEAR(M165),MONTH(M165),1),DATE(YEAR(N165),MONTH(N165),1),"m"), DATEDIF(DATE(L165,1,1),DATE(YEAR(N165),MONTH(N165),1),"m"))</f>
        <v>122</v>
      </c>
      <c r="AC165" s="0" t="str">
        <f aca="false">VLOOKUP(AB165,Parameters!$A$2:$B$6,2,1)</f>
        <v>&gt;=120</v>
      </c>
      <c r="AD165" s="22" t="n">
        <f aca="false">IF(J165&lt;=Parameters!$Y$2,INDEX('Bieu phi VCX'!$D$8:$N$33,MATCH(E165,'Bieu phi VCX'!$A$8:$A$33,0),MATCH(AC165,'Bieu phi VCX'!$D$7:$I$7,)),INDEX('Bieu phi VCX'!$J$8:$O$33,MATCH(E165,'Bieu phi VCX'!$A$8:$A$33,0),MATCH(AC165,'Bieu phi VCX'!$J$7:$O$7,)))</f>
        <v>0.055</v>
      </c>
      <c r="AE165" s="22" t="n">
        <f aca="false">IF(Q165="Y",Parameters!$Z$2,0)</f>
        <v>0.0005</v>
      </c>
      <c r="AF165" s="22" t="n">
        <f aca="false">IF(R165="Y", INDEX('Bieu phi VCX'!$R$8:$W$33,MATCH(E165,'Bieu phi VCX'!$A$8:$A$33,0),MATCH(AC165,'Bieu phi VCX'!$R$7:$V$7,0)), 0)</f>
        <v>0.006</v>
      </c>
      <c r="AG165" s="19" t="n">
        <f aca="false">VLOOKUP(S165,Parameters!$F$2:$G$5,2,0)</f>
        <v>0</v>
      </c>
      <c r="AH165" s="22" t="n">
        <f aca="false">IF(T165="Y", INDEX('Bieu phi VCX'!$X$8:$AB$33,MATCH(E165,'Bieu phi VCX'!$A$8:$A$33,0),MATCH(AC165,'Bieu phi VCX'!$X$7:$AB$7,0)),0)</f>
        <v>0.0055</v>
      </c>
      <c r="AI165" s="23" t="n">
        <f aca="false">IF(U165="Y",INDEX('Bieu phi VCX'!$AJ$8:$AL$33,MATCH(E165,'Bieu phi VCX'!$A$8:$A$33,0),MATCH(VLOOKUP(F165,Parameters!$I$2:$J$4,2),'Bieu phi VCX'!$AJ$7:$AL$7,0)), 0)</f>
        <v>0.05</v>
      </c>
      <c r="AJ165" s="0" t="n">
        <f aca="false">IF(V165="Y",Parameters!$AA$2,1)</f>
        <v>1.5</v>
      </c>
      <c r="AK165" s="22" t="n">
        <f aca="false">IF(W165="Y", INDEX('Bieu phi VCX'!$AE$8:$AE$33,MATCH(E165,'Bieu phi VCX'!$A$8:$A$33,0),0),0)</f>
        <v>0.0025</v>
      </c>
      <c r="AL165" s="22" t="n">
        <f aca="false">IF(X165="Y",IF(AB165&lt;120,IF(OR(E165='Bieu phi VCX'!$A$24,E165='Bieu phi VCX'!$A$25,E165='Bieu phi VCX'!$A$27),0.2%,IF(OR(AND(OR(H165="SEDAN",H165="HATCHBACK"),J165&gt;Parameters!$AB$2),AND(OR(H165="SEDAN",H165="HATCHBACK"),I165="GERMANY")),INDEX('Bieu phi VCX'!$AF$8:$AF$33,MATCH(E165,'Bieu phi VCX'!$A$8:$A$33,0),0),INDEX('Bieu phi VCX'!$AG$8:$AG$33,MATCH(E165,'Bieu phi VCX'!$A$8:$A$33,0),0))),INDEX('Bieu phi VCX'!$AH$8:$AH$33,MATCH(E165,'Bieu phi VCX'!$A$8:$A$33,0),0)),0)</f>
        <v>0.003</v>
      </c>
      <c r="AM165" s="22" t="n">
        <f aca="false">IF(Y165="Y",IF(P165-O165&gt;Parameters!$AC$2,1.5%*15/365,1.5%*(P165-O165)/365),0)</f>
        <v>0.000616438356164384</v>
      </c>
      <c r="AN165" s="24" t="n">
        <f aca="false">IF(Z165="Y",Parameters!$AD$2,0)</f>
        <v>0.003</v>
      </c>
      <c r="AO165" s="25" t="n">
        <f aca="false">IF(P165&lt;=AA165,VLOOKUP(DATEDIF(O165,P165,"m"),Parameters!$L$2:$M$6,2,1),(DATEDIF(O165,P165,"m")+1)/12)</f>
        <v>1</v>
      </c>
      <c r="AP165" s="26" t="n">
        <f aca="false">(AJ165*(SUM(AD165,AE165,AF165,AH165,AI165,AK165,AL165,AN165)*K165+AG165)+AM165*K165)*AO165</f>
        <v>75546575.3424658</v>
      </c>
      <c r="AQ165" s="27" t="s">
        <v>619</v>
      </c>
    </row>
    <row r="166" customFormat="false" ht="13.8" hidden="false" customHeight="false" outlineLevel="0" collapsed="false">
      <c r="A166" s="17"/>
      <c r="B166" s="17" t="s">
        <v>623</v>
      </c>
      <c r="C166" s="0" t="s">
        <v>508</v>
      </c>
      <c r="D166" s="17" t="s">
        <v>531</v>
      </c>
      <c r="E166" s="18" t="s">
        <v>532</v>
      </c>
      <c r="F166" s="19" t="n">
        <v>0</v>
      </c>
      <c r="G166" s="18" t="s">
        <v>614</v>
      </c>
      <c r="H166" s="18" t="s">
        <v>627</v>
      </c>
      <c r="I166" s="18" t="s">
        <v>616</v>
      </c>
      <c r="J166" s="19" t="n">
        <v>600000000</v>
      </c>
      <c r="K166" s="19" t="n">
        <v>400000000</v>
      </c>
      <c r="L166" s="0" t="n">
        <v>2006</v>
      </c>
      <c r="M166" s="20" t="n">
        <f aca="true">DATE(YEAR(NOW()), MONTH(NOW())-180, DAY(NOW()))</f>
        <v>38790</v>
      </c>
      <c r="N166" s="20" t="n">
        <f aca="true">DATE(YEAR(NOW()), MONTH(NOW()), DAY(NOW()))</f>
        <v>44269</v>
      </c>
      <c r="O166" s="20" t="n">
        <v>43831</v>
      </c>
      <c r="P166" s="20" t="n">
        <v>44196</v>
      </c>
      <c r="Q166" s="21" t="s">
        <v>617</v>
      </c>
      <c r="R166" s="21" t="s">
        <v>617</v>
      </c>
      <c r="S166" s="19" t="n">
        <v>9000000</v>
      </c>
      <c r="T166" s="21" t="s">
        <v>617</v>
      </c>
      <c r="U166" s="21" t="s">
        <v>617</v>
      </c>
      <c r="V166" s="21" t="s">
        <v>617</v>
      </c>
      <c r="W166" s="21" t="s">
        <v>617</v>
      </c>
      <c r="X166" s="21" t="s">
        <v>617</v>
      </c>
      <c r="Y166" s="21" t="s">
        <v>617</v>
      </c>
      <c r="Z166" s="21" t="s">
        <v>617</v>
      </c>
      <c r="AA166" s="20" t="n">
        <f aca="false">DATE(YEAR(O166)+1,MONTH(O166),DAY(O166))</f>
        <v>44197</v>
      </c>
      <c r="AB166" s="0" t="n">
        <f aca="false">IF(G166="Trong nước", DATEDIF(DATE(YEAR(M166),MONTH(M166),1),DATE(YEAR(N166),MONTH(N166),1),"m"), DATEDIF(DATE(L166,1,1),DATE(YEAR(N166),MONTH(N166),1),"m"))</f>
        <v>182</v>
      </c>
      <c r="AC166" s="0" t="str">
        <f aca="false">VLOOKUP(AB166,Parameters!$A$2:$B$7,2,1)</f>
        <v>&gt;=180</v>
      </c>
      <c r="AD166" s="22" t="n">
        <f aca="false">IF(J166&lt;=Parameters!$Y$2,INDEX('Bieu phi VCX'!$D$8:$N$33,MATCH(E166,'Bieu phi VCX'!$A$8:$A$33,0),MATCH(AC166,'Bieu phi VCX'!$D$7:$I$7,)),INDEX('Bieu phi VCX'!$J$8:$O$33,MATCH(E166,'Bieu phi VCX'!$A$8:$A$33,0),MATCH(AC166,'Bieu phi VCX'!$J$7:$O$7,)))</f>
        <v>0.055</v>
      </c>
      <c r="AE166" s="22" t="n">
        <f aca="false">IF(Q166="Y",Parameters!$Z$2,0)</f>
        <v>0.0005</v>
      </c>
      <c r="AF166" s="22" t="n">
        <f aca="false">IF(R166="Y", INDEX('Bieu phi VCX'!$R$8:$W$33,MATCH(E166,'Bieu phi VCX'!$A$8:$A$33,0),MATCH(AC166,'Bieu phi VCX'!$R$7:$W$7,0)), 0)</f>
        <v>0.007</v>
      </c>
      <c r="AG166" s="19" t="n">
        <f aca="false">VLOOKUP(S166,Parameters!$F$2:$G$5,2,0)</f>
        <v>1400000</v>
      </c>
      <c r="AH166" s="22" t="n">
        <f aca="false">IF(T166="Y", INDEX('Bieu phi VCX'!$X$8:$AC$33,MATCH(E166,'Bieu phi VCX'!$A$8:$A$33,0),MATCH(AC166,'Bieu phi VCX'!$X$7:$AC$7,0)),0)</f>
        <v>0.0055</v>
      </c>
      <c r="AI166" s="23" t="n">
        <f aca="false">IF(U166="Y",INDEX('Bieu phi VCX'!$AJ$8:$AL$33,MATCH(E166,'Bieu phi VCX'!$A$8:$A$33,0),MATCH(VLOOKUP(F166,Parameters!$I$2:$J$4,2),'Bieu phi VCX'!$AJ$7:$AL$7,0)), 0)</f>
        <v>0.05</v>
      </c>
      <c r="AJ166" s="0" t="n">
        <f aca="false">IF(V166="Y",Parameters!$AA$2,1)</f>
        <v>1.5</v>
      </c>
      <c r="AK166" s="22" t="n">
        <f aca="false">IF(W166="Y", INDEX('Bieu phi VCX'!$AE$8:$AE$33,MATCH(E166,'Bieu phi VCX'!$A$8:$A$33,0),0),0)</f>
        <v>0.0025</v>
      </c>
      <c r="AL166" s="22" t="n">
        <f aca="false">IF(X166="Y",IF(AB166&lt;120,IF(OR(E166='Bieu phi VCX'!$A$24,E166='Bieu phi VCX'!$A$25,E166='Bieu phi VCX'!$A$27),0.2%,IF(OR(AND(OR(H166="SEDAN",H166="HATCHBACK"),J166&gt;Parameters!$AB$2),AND(OR(H166="SEDAN",H166="HATCHBACK"),I166="GERMANY")),INDEX('Bieu phi VCX'!$AF$8:$AF$33,MATCH(E166,'Bieu phi VCX'!$A$8:$A$33,0),0),INDEX('Bieu phi VCX'!$AG$8:$AG$33,MATCH(E166,'Bieu phi VCX'!$A$8:$A$33,0),0))),INDEX('Bieu phi VCX'!$AH$8:$AH$33,MATCH(E166,'Bieu phi VCX'!$A$8:$A$33,0),0)),0)</f>
        <v>0.003</v>
      </c>
      <c r="AM166" s="22" t="n">
        <f aca="false">IF(Y166="Y",IF(P166-O166&gt;Parameters!$AC$2,1.5%*15/365,1.5%*(P166-O166)/365),0)</f>
        <v>0.000616438356164384</v>
      </c>
      <c r="AN166" s="24" t="n">
        <f aca="false">IF(Z166="Y",Parameters!$AD$2,0)</f>
        <v>0.003</v>
      </c>
      <c r="AO166" s="25" t="n">
        <f aca="false">IF(P166&lt;=AA166,VLOOKUP(DATEDIF(O166,P166,"m"),Parameters!$L$2:$M$6,2,1),(DATEDIF(O166,P166,"m")+1)/12)</f>
        <v>1</v>
      </c>
      <c r="AP166" s="26" t="n">
        <f aca="false">(AJ166*(SUM(AD166,AE166,AF166,AH166,AI166,AK166,AL166,AN166)*K166+AG166)+AM166*K166)*AO166</f>
        <v>78246575.3424658</v>
      </c>
      <c r="AQ166" s="27" t="s">
        <v>619</v>
      </c>
    </row>
    <row r="167" s="40" customFormat="true" ht="13.8" hidden="false" customHeight="false" outlineLevel="0" collapsed="false">
      <c r="A167" s="35" t="s">
        <v>612</v>
      </c>
      <c r="B167" s="35" t="s">
        <v>613</v>
      </c>
      <c r="C167" s="0" t="s">
        <v>508</v>
      </c>
      <c r="D167" s="35" t="s">
        <v>529</v>
      </c>
      <c r="E167" s="36" t="s">
        <v>530</v>
      </c>
      <c r="F167" s="37" t="n">
        <v>0</v>
      </c>
      <c r="G167" s="18" t="s">
        <v>614</v>
      </c>
      <c r="H167" s="36" t="s">
        <v>627</v>
      </c>
      <c r="I167" s="36" t="s">
        <v>616</v>
      </c>
      <c r="J167" s="37" t="n">
        <v>390000000</v>
      </c>
      <c r="K167" s="37" t="n">
        <v>100000000</v>
      </c>
      <c r="L167" s="0" t="n">
        <v>2020</v>
      </c>
      <c r="M167" s="20" t="n">
        <f aca="true">DATE(YEAR(NOW()), MONTH(NOW())-12, DAY(NOW()))</f>
        <v>43904</v>
      </c>
      <c r="N167" s="20" t="n">
        <f aca="true">DATE(YEAR(NOW()), MONTH(NOW()), DAY(NOW()))</f>
        <v>44269</v>
      </c>
      <c r="O167" s="38" t="n">
        <v>43831</v>
      </c>
      <c r="P167" s="38" t="n">
        <v>44196</v>
      </c>
      <c r="Q167" s="39" t="s">
        <v>617</v>
      </c>
      <c r="R167" s="39" t="s">
        <v>617</v>
      </c>
      <c r="S167" s="37" t="s">
        <v>618</v>
      </c>
      <c r="T167" s="39" t="s">
        <v>617</v>
      </c>
      <c r="U167" s="39" t="s">
        <v>617</v>
      </c>
      <c r="V167" s="39" t="s">
        <v>617</v>
      </c>
      <c r="W167" s="39" t="s">
        <v>617</v>
      </c>
      <c r="X167" s="39" t="s">
        <v>617</v>
      </c>
      <c r="Y167" s="39" t="s">
        <v>617</v>
      </c>
      <c r="Z167" s="39" t="s">
        <v>617</v>
      </c>
      <c r="AA167" s="38" t="n">
        <f aca="false">DATE(YEAR(O167)+1,MONTH(O167),DAY(O167))</f>
        <v>44197</v>
      </c>
      <c r="AB167" s="40" t="n">
        <f aca="false">IF(G167="Trong nước", DATEDIF(DATE(YEAR(M167),MONTH(M167),1),DATE(YEAR(N167),MONTH(N167),1),"m"), DATEDIF(DATE(L167,1,1),DATE(YEAR(N167),MONTH(N167),1),"m"))</f>
        <v>14</v>
      </c>
      <c r="AC167" s="40" t="str">
        <f aca="false">VLOOKUP(AB167,Parameters!$A$2:$B$6,2,1)</f>
        <v>&lt;36</v>
      </c>
      <c r="AD167" s="22" t="n">
        <f aca="false">IF(J167&lt;=Parameters!$Y$2,INDEX('Bieu phi VCX'!$D$8:$N$33,MATCH(E167,'Bieu phi VCX'!$A$8:$A$33,0),MATCH(AC167,'Bieu phi VCX'!$D$7:$I$7,)),INDEX('Bieu phi VCX'!$J$8:$O$33,MATCH(E167,'Bieu phi VCX'!$A$8:$A$33,0),MATCH(AC167,'Bieu phi VCX'!$J$7:$O$7,)))</f>
        <v>0.036</v>
      </c>
      <c r="AE167" s="22" t="n">
        <f aca="false">IF(Q167="Y",Parameters!$Z$2,0)</f>
        <v>0.0005</v>
      </c>
      <c r="AF167" s="41" t="n">
        <f aca="false">IF(R167="Y", INDEX('Bieu phi VCX'!$R$8:$W$33,MATCH(E167,'Bieu phi VCX'!$A$8:$A$33,0),MATCH(AC167,'Bieu phi VCX'!$R$7:$V$7,0)), 0)</f>
        <v>0</v>
      </c>
      <c r="AG167" s="37" t="n">
        <f aca="false">VLOOKUP(S167,Parameters!$F$2:$G$5,2,0)</f>
        <v>0</v>
      </c>
      <c r="AH167" s="41" t="n">
        <f aca="false">IF(T167="Y", INDEX('Bieu phi VCX'!$X$8:$AB$33,MATCH(E167,'Bieu phi VCX'!$A$8:$A$33,0),MATCH(AC167,'Bieu phi VCX'!$X$7:$AB$7,0)),0)</f>
        <v>0.0025</v>
      </c>
      <c r="AI167" s="23" t="n">
        <f aca="false">IF(U167="Y",INDEX('Bieu phi VCX'!$AJ$8:$AL$33,MATCH(E167,'Bieu phi VCX'!$A$8:$A$33,0),MATCH(VLOOKUP(F167,Parameters!$I$2:$J$4,2),'Bieu phi VCX'!$AJ$7:$AL$7,0)), 0)</f>
        <v>0.05</v>
      </c>
      <c r="AJ167" s="0" t="n">
        <f aca="false">IF(V167="Y",Parameters!$AA$2,1)</f>
        <v>1.5</v>
      </c>
      <c r="AK167" s="41" t="n">
        <f aca="false">IF(W167="Y", INDEX('Bieu phi VCX'!$AE$8:$AE$33,MATCH(E167,'Bieu phi VCX'!$A$8:$A$33,0),0),0)</f>
        <v>0.0025</v>
      </c>
      <c r="AL167" s="22" t="n">
        <f aca="false">IF(X167="Y",IF(AB167&lt;120,IF(OR(E167='Bieu phi VCX'!$A$24,E167='Bieu phi VCX'!$A$25,E167='Bieu phi VCX'!$A$27),0.2%,IF(OR(AND(OR(H167="SEDAN",H167="HATCHBACK"),J167&gt;Parameters!$AB$2),AND(OR(H167="SEDAN",H167="HATCHBACK"),I167="GERMANY")),INDEX('Bieu phi VCX'!$AF$8:$AF$33,MATCH(E167,'Bieu phi VCX'!$A$8:$A$33,0),0),INDEX('Bieu phi VCX'!$AG$8:$AG$33,MATCH(E167,'Bieu phi VCX'!$A$8:$A$33,0),0))),INDEX('Bieu phi VCX'!$AH$8:$AH$33,MATCH(E167,'Bieu phi VCX'!$A$8:$A$33,0),0)),0)</f>
        <v>0.002</v>
      </c>
      <c r="AM167" s="22" t="n">
        <f aca="false">IF(Y167="Y",IF(P167-O167&gt;Parameters!$AC$2,1.5%*15/365,1.5%*(P167-O167)/365),0)</f>
        <v>0.000616438356164384</v>
      </c>
      <c r="AN167" s="24" t="n">
        <f aca="false">IF(Z167="Y",Parameters!$AD$2,0)</f>
        <v>0.003</v>
      </c>
      <c r="AO167" s="42" t="n">
        <f aca="false">IF(P167&lt;=AA167,VLOOKUP(DATEDIF(O167,P167,"m"),Parameters!$L$2:$M$6,2,1),(DATEDIF(O167,P167,"m")+1)/12)</f>
        <v>1</v>
      </c>
      <c r="AP167" s="43" t="n">
        <f aca="false">(AJ167*(SUM(AD167,AE167,AF167,AH167,AI167,AK167,AL167,AN167)*K167+AG167)+AM167*K167)*AO167</f>
        <v>14536643.8356164</v>
      </c>
      <c r="AQ167" s="27" t="s">
        <v>630</v>
      </c>
      <c r="AMJ167" s="0"/>
    </row>
    <row r="168" s="40" customFormat="true" ht="13.8" hidden="false" customHeight="false" outlineLevel="0" collapsed="false">
      <c r="A168" s="35"/>
      <c r="B168" s="35" t="s">
        <v>620</v>
      </c>
      <c r="C168" s="0" t="s">
        <v>508</v>
      </c>
      <c r="D168" s="35" t="s">
        <v>529</v>
      </c>
      <c r="E168" s="36" t="s">
        <v>530</v>
      </c>
      <c r="F168" s="37" t="n">
        <v>0</v>
      </c>
      <c r="G168" s="18" t="s">
        <v>614</v>
      </c>
      <c r="H168" s="36" t="s">
        <v>627</v>
      </c>
      <c r="I168" s="36" t="s">
        <v>616</v>
      </c>
      <c r="J168" s="37" t="n">
        <v>390000000</v>
      </c>
      <c r="K168" s="37" t="n">
        <v>100000000</v>
      </c>
      <c r="L168" s="0" t="n">
        <v>2018</v>
      </c>
      <c r="M168" s="20" t="n">
        <f aca="true">DATE(YEAR(NOW()), MONTH(NOW())-36, DAY(NOW()))</f>
        <v>43173</v>
      </c>
      <c r="N168" s="20" t="n">
        <f aca="true">DATE(YEAR(NOW()), MONTH(NOW()), DAY(NOW()))</f>
        <v>44269</v>
      </c>
      <c r="O168" s="38" t="n">
        <v>43831</v>
      </c>
      <c r="P168" s="38" t="n">
        <v>44196</v>
      </c>
      <c r="Q168" s="39" t="s">
        <v>617</v>
      </c>
      <c r="R168" s="39" t="s">
        <v>617</v>
      </c>
      <c r="S168" s="37" t="s">
        <v>618</v>
      </c>
      <c r="T168" s="39" t="s">
        <v>617</v>
      </c>
      <c r="U168" s="39" t="s">
        <v>617</v>
      </c>
      <c r="V168" s="39" t="s">
        <v>617</v>
      </c>
      <c r="W168" s="39" t="s">
        <v>617</v>
      </c>
      <c r="X168" s="39" t="s">
        <v>617</v>
      </c>
      <c r="Y168" s="39" t="s">
        <v>617</v>
      </c>
      <c r="Z168" s="39" t="s">
        <v>617</v>
      </c>
      <c r="AA168" s="38" t="n">
        <f aca="false">DATE(YEAR(O168)+1,MONTH(O168),DAY(O168))</f>
        <v>44197</v>
      </c>
      <c r="AB168" s="40" t="n">
        <f aca="false">IF(G168="Trong nước", DATEDIF(DATE(YEAR(M168),MONTH(M168),1),DATE(YEAR(N168),MONTH(N168),1),"m"), DATEDIF(DATE(L168,1,1),DATE(YEAR(N168),MONTH(N168),1),"m"))</f>
        <v>38</v>
      </c>
      <c r="AC168" s="40" t="str">
        <f aca="false">VLOOKUP(AB168,Parameters!$A$2:$B$6,2,1)</f>
        <v>36-72</v>
      </c>
      <c r="AD168" s="22" t="n">
        <f aca="false">IF(J168&lt;=Parameters!$Y$2,INDEX('Bieu phi VCX'!$D$8:$N$33,MATCH(E168,'Bieu phi VCX'!$A$8:$A$33,0),MATCH(AC168,'Bieu phi VCX'!$D$7:$I$7,)),INDEX('Bieu phi VCX'!$J$8:$O$33,MATCH(E168,'Bieu phi VCX'!$A$8:$A$33,0),MATCH(AC168,'Bieu phi VCX'!$J$7:$O$7,)))</f>
        <v>0.038</v>
      </c>
      <c r="AE168" s="22" t="n">
        <f aca="false">IF(Q168="Y",Parameters!$Z$2,0)</f>
        <v>0.0005</v>
      </c>
      <c r="AF168" s="41" t="n">
        <f aca="false">IF(R168="Y", INDEX('Bieu phi VCX'!$R$8:$W$33,MATCH(E168,'Bieu phi VCX'!$A$8:$A$33,0),MATCH(AC168,'Bieu phi VCX'!$R$7:$V$7,0)), 0)</f>
        <v>0.003</v>
      </c>
      <c r="AG168" s="37" t="n">
        <f aca="false">VLOOKUP(S168,Parameters!$F$2:$G$5,2,0)</f>
        <v>0</v>
      </c>
      <c r="AH168" s="41" t="n">
        <f aca="false">IF(T168="Y", INDEX('Bieu phi VCX'!$X$8:$AB$33,MATCH(E168,'Bieu phi VCX'!$A$8:$A$33,0),MATCH(AC168,'Bieu phi VCX'!$X$7:$AB$7,0)),0)</f>
        <v>0.0035</v>
      </c>
      <c r="AI168" s="23" t="n">
        <f aca="false">IF(U168="Y",INDEX('Bieu phi VCX'!$AJ$8:$AL$33,MATCH(E168,'Bieu phi VCX'!$A$8:$A$33,0),MATCH(VLOOKUP(F168,Parameters!$I$2:$J$4,2),'Bieu phi VCX'!$AJ$7:$AL$7,0)), 0)</f>
        <v>0.05</v>
      </c>
      <c r="AJ168" s="0" t="n">
        <f aca="false">IF(V168="Y",Parameters!$AA$2,1)</f>
        <v>1.5</v>
      </c>
      <c r="AK168" s="41" t="n">
        <f aca="false">IF(W168="Y", INDEX('Bieu phi VCX'!$AE$8:$AE$33,MATCH(E168,'Bieu phi VCX'!$A$8:$A$33,0),0),0)</f>
        <v>0.0025</v>
      </c>
      <c r="AL168" s="22" t="n">
        <f aca="false">IF(X168="Y",IF(AB168&lt;120,IF(OR(E168='Bieu phi VCX'!$A$24,E168='Bieu phi VCX'!$A$25,E168='Bieu phi VCX'!$A$27),0.2%,IF(OR(AND(OR(H168="SEDAN",H168="HATCHBACK"),J168&gt;Parameters!$AB$2),AND(OR(H168="SEDAN",H168="HATCHBACK"),I168="GERMANY")),INDEX('Bieu phi VCX'!$AF$8:$AF$33,MATCH(E168,'Bieu phi VCX'!$A$8:$A$33,0),0),INDEX('Bieu phi VCX'!$AG$8:$AG$33,MATCH(E168,'Bieu phi VCX'!$A$8:$A$33,0),0))),INDEX('Bieu phi VCX'!$AH$8:$AH$33,MATCH(E168,'Bieu phi VCX'!$A$8:$A$33,0),0)),0)</f>
        <v>0.002</v>
      </c>
      <c r="AM168" s="22" t="n">
        <f aca="false">IF(Y168="Y",IF(P168-O168&gt;Parameters!$AC$2,1.5%*15/365,1.5%*(P168-O168)/365),0)</f>
        <v>0.000616438356164384</v>
      </c>
      <c r="AN168" s="24" t="n">
        <f aca="false">IF(Z168="Y",Parameters!$AD$2,0)</f>
        <v>0.003</v>
      </c>
      <c r="AO168" s="42" t="n">
        <f aca="false">IF(P168&lt;=AA168,VLOOKUP(DATEDIF(O168,P168,"m"),Parameters!$L$2:$M$6,2,1),(DATEDIF(O168,P168,"m")+1)/12)</f>
        <v>1</v>
      </c>
      <c r="AP168" s="43" t="n">
        <f aca="false">(AJ168*(SUM(AD168,AE168,AF168,AH168,AI168,AK168,AL168,AN168)*K168+AG168)+AM168*K168)*AO168</f>
        <v>15436643.8356164</v>
      </c>
      <c r="AQ168" s="27" t="s">
        <v>630</v>
      </c>
      <c r="AMJ168" s="0"/>
    </row>
    <row r="169" s="40" customFormat="true" ht="13.8" hidden="false" customHeight="false" outlineLevel="0" collapsed="false">
      <c r="A169" s="35"/>
      <c r="B169" s="35" t="s">
        <v>621</v>
      </c>
      <c r="C169" s="0" t="s">
        <v>508</v>
      </c>
      <c r="D169" s="35" t="s">
        <v>529</v>
      </c>
      <c r="E169" s="36" t="s">
        <v>530</v>
      </c>
      <c r="F169" s="37" t="n">
        <v>0</v>
      </c>
      <c r="G169" s="18" t="s">
        <v>614</v>
      </c>
      <c r="H169" s="36" t="s">
        <v>627</v>
      </c>
      <c r="I169" s="36" t="s">
        <v>616</v>
      </c>
      <c r="J169" s="37" t="n">
        <v>390000000</v>
      </c>
      <c r="K169" s="37" t="n">
        <v>100000000</v>
      </c>
      <c r="L169" s="0" t="n">
        <v>2015</v>
      </c>
      <c r="M169" s="20" t="n">
        <f aca="true">DATE(YEAR(NOW()), MONTH(NOW())-72, DAY(NOW()))</f>
        <v>42077</v>
      </c>
      <c r="N169" s="20" t="n">
        <f aca="true">DATE(YEAR(NOW()), MONTH(NOW()), DAY(NOW()))</f>
        <v>44269</v>
      </c>
      <c r="O169" s="38" t="n">
        <v>43831</v>
      </c>
      <c r="P169" s="38" t="n">
        <v>44196</v>
      </c>
      <c r="Q169" s="39" t="s">
        <v>617</v>
      </c>
      <c r="R169" s="39" t="s">
        <v>617</v>
      </c>
      <c r="S169" s="37" t="s">
        <v>618</v>
      </c>
      <c r="T169" s="39" t="s">
        <v>617</v>
      </c>
      <c r="U169" s="39" t="s">
        <v>617</v>
      </c>
      <c r="V169" s="39" t="s">
        <v>617</v>
      </c>
      <c r="W169" s="39" t="s">
        <v>617</v>
      </c>
      <c r="X169" s="39" t="s">
        <v>617</v>
      </c>
      <c r="Y169" s="39" t="s">
        <v>617</v>
      </c>
      <c r="Z169" s="39" t="s">
        <v>617</v>
      </c>
      <c r="AA169" s="38" t="n">
        <f aca="false">DATE(YEAR(O169)+1,MONTH(O169),DAY(O169))</f>
        <v>44197</v>
      </c>
      <c r="AB169" s="40" t="n">
        <f aca="false">IF(G169="Trong nước", DATEDIF(DATE(YEAR(M169),MONTH(M169),1),DATE(YEAR(N169),MONTH(N169),1),"m"), DATEDIF(DATE(L169,1,1),DATE(YEAR(N169),MONTH(N169),1),"m"))</f>
        <v>74</v>
      </c>
      <c r="AC169" s="40" t="str">
        <f aca="false">VLOOKUP(AB169,Parameters!$A$2:$B$6,2,1)</f>
        <v>72-120</v>
      </c>
      <c r="AD169" s="22" t="n">
        <f aca="false">IF(J169&lt;=Parameters!$Y$2,INDEX('Bieu phi VCX'!$D$8:$N$33,MATCH(E169,'Bieu phi VCX'!$A$8:$A$33,0),MATCH(AC169,'Bieu phi VCX'!$D$7:$I$7,)),INDEX('Bieu phi VCX'!$J$8:$O$33,MATCH(E169,'Bieu phi VCX'!$A$8:$A$33,0),MATCH(AC169,'Bieu phi VCX'!$J$7:$O$7,)))</f>
        <v>0.055</v>
      </c>
      <c r="AE169" s="22" t="n">
        <f aca="false">IF(Q169="Y",Parameters!$Z$2,0)</f>
        <v>0.0005</v>
      </c>
      <c r="AF169" s="41" t="n">
        <f aca="false">IF(R169="Y", INDEX('Bieu phi VCX'!$R$8:$W$33,MATCH(E169,'Bieu phi VCX'!$A$8:$A$33,0),MATCH(AC169,'Bieu phi VCX'!$R$7:$V$7,0)), 0)</f>
        <v>0.004</v>
      </c>
      <c r="AG169" s="37" t="n">
        <f aca="false">VLOOKUP(S169,Parameters!$F$2:$G$5,2,0)</f>
        <v>0</v>
      </c>
      <c r="AH169" s="41" t="n">
        <f aca="false">IF(T169="Y", INDEX('Bieu phi VCX'!$X$8:$AB$33,MATCH(E169,'Bieu phi VCX'!$A$8:$A$33,0),MATCH(AC169,'Bieu phi VCX'!$X$7:$AB$7,0)),0)</f>
        <v>0.0045</v>
      </c>
      <c r="AI169" s="23" t="n">
        <f aca="false">IF(U169="Y",INDEX('Bieu phi VCX'!$AJ$8:$AL$33,MATCH(E169,'Bieu phi VCX'!$A$8:$A$33,0),MATCH(VLOOKUP(F169,Parameters!$I$2:$J$4,2),'Bieu phi VCX'!$AJ$7:$AL$7,0)), 0)</f>
        <v>0.05</v>
      </c>
      <c r="AJ169" s="0" t="n">
        <f aca="false">IF(V169="Y",Parameters!$AA$2,1)</f>
        <v>1.5</v>
      </c>
      <c r="AK169" s="41" t="n">
        <f aca="false">IF(W169="Y", INDEX('Bieu phi VCX'!$AE$8:$AE$33,MATCH(E169,'Bieu phi VCX'!$A$8:$A$33,0),0),0)</f>
        <v>0.0025</v>
      </c>
      <c r="AL169" s="22" t="n">
        <f aca="false">IF(X169="Y",IF(AB169&lt;120,IF(OR(E169='Bieu phi VCX'!$A$24,E169='Bieu phi VCX'!$A$25,E169='Bieu phi VCX'!$A$27),0.2%,IF(OR(AND(OR(H169="SEDAN",H169="HATCHBACK"),J169&gt;Parameters!$AB$2),AND(OR(H169="SEDAN",H169="HATCHBACK"),I169="GERMANY")),INDEX('Bieu phi VCX'!$AF$8:$AF$33,MATCH(E169,'Bieu phi VCX'!$A$8:$A$33,0),0),INDEX('Bieu phi VCX'!$AG$8:$AG$33,MATCH(E169,'Bieu phi VCX'!$A$8:$A$33,0),0))),INDEX('Bieu phi VCX'!$AH$8:$AH$33,MATCH(E169,'Bieu phi VCX'!$A$8:$A$33,0),0)),0)</f>
        <v>0.002</v>
      </c>
      <c r="AM169" s="22" t="n">
        <f aca="false">IF(Y169="Y",IF(P169-O169&gt;Parameters!$AC$2,1.5%*15/365,1.5%*(P169-O169)/365),0)</f>
        <v>0.000616438356164384</v>
      </c>
      <c r="AN169" s="24" t="n">
        <f aca="false">IF(Z169="Y",Parameters!$AD$2,0)</f>
        <v>0.003</v>
      </c>
      <c r="AO169" s="42" t="n">
        <f aca="false">IF(P169&lt;=AA169,VLOOKUP(DATEDIF(O169,P169,"m"),Parameters!$L$2:$M$6,2,1),(DATEDIF(O169,P169,"m")+1)/12)</f>
        <v>1</v>
      </c>
      <c r="AP169" s="43" t="n">
        <f aca="false">(AJ169*(SUM(AD169,AE169,AF169,AH169,AI169,AK169,AL169,AN169)*K169+AG169)+AM169*K169)*AO169</f>
        <v>18286643.8356164</v>
      </c>
      <c r="AQ169" s="27" t="s">
        <v>630</v>
      </c>
      <c r="AMJ169" s="0"/>
    </row>
    <row r="170" s="40" customFormat="true" ht="13.8" hidden="false" customHeight="false" outlineLevel="0" collapsed="false">
      <c r="A170" s="35"/>
      <c r="B170" s="35" t="s">
        <v>622</v>
      </c>
      <c r="C170" s="0" t="s">
        <v>508</v>
      </c>
      <c r="D170" s="35" t="s">
        <v>529</v>
      </c>
      <c r="E170" s="36" t="s">
        <v>530</v>
      </c>
      <c r="F170" s="37" t="n">
        <v>0</v>
      </c>
      <c r="G170" s="18" t="s">
        <v>614</v>
      </c>
      <c r="H170" s="36" t="s">
        <v>627</v>
      </c>
      <c r="I170" s="36" t="s">
        <v>616</v>
      </c>
      <c r="J170" s="37" t="n">
        <v>390000000</v>
      </c>
      <c r="K170" s="37" t="n">
        <v>100000000</v>
      </c>
      <c r="L170" s="0" t="n">
        <v>2011</v>
      </c>
      <c r="M170" s="20" t="n">
        <f aca="true">DATE(YEAR(NOW()), MONTH(NOW())-120, DAY(NOW()))</f>
        <v>40616</v>
      </c>
      <c r="N170" s="20" t="n">
        <f aca="true">DATE(YEAR(NOW()), MONTH(NOW()), DAY(NOW()))</f>
        <v>44269</v>
      </c>
      <c r="O170" s="38" t="n">
        <v>43831</v>
      </c>
      <c r="P170" s="38" t="n">
        <v>44196</v>
      </c>
      <c r="Q170" s="39" t="s">
        <v>617</v>
      </c>
      <c r="R170" s="39" t="s">
        <v>617</v>
      </c>
      <c r="S170" s="37" t="s">
        <v>618</v>
      </c>
      <c r="T170" s="39" t="s">
        <v>617</v>
      </c>
      <c r="U170" s="39" t="s">
        <v>617</v>
      </c>
      <c r="V170" s="39" t="s">
        <v>617</v>
      </c>
      <c r="W170" s="39" t="s">
        <v>617</v>
      </c>
      <c r="X170" s="39" t="s">
        <v>617</v>
      </c>
      <c r="Y170" s="39" t="s">
        <v>617</v>
      </c>
      <c r="Z170" s="39" t="s">
        <v>617</v>
      </c>
      <c r="AA170" s="38" t="n">
        <f aca="false">DATE(YEAR(O170)+1,MONTH(O170),DAY(O170))</f>
        <v>44197</v>
      </c>
      <c r="AB170" s="40" t="n">
        <f aca="false">IF(G170="Trong nước", DATEDIF(DATE(YEAR(M170),MONTH(M170),1),DATE(YEAR(N170),MONTH(N170),1),"m"), DATEDIF(DATE(L170,1,1),DATE(YEAR(N170),MONTH(N170),1),"m"))</f>
        <v>122</v>
      </c>
      <c r="AC170" s="40" t="str">
        <f aca="false">VLOOKUP(AB170,Parameters!$A$2:$B$6,2,1)</f>
        <v>&gt;=120</v>
      </c>
      <c r="AD170" s="22" t="n">
        <f aca="false">IF(J170&lt;=Parameters!$Y$2,INDEX('Bieu phi VCX'!$D$8:$N$33,MATCH(E170,'Bieu phi VCX'!$A$8:$A$33,0),MATCH(AC170,'Bieu phi VCX'!$D$7:$I$7,)),INDEX('Bieu phi VCX'!$J$8:$O$33,MATCH(E170,'Bieu phi VCX'!$A$8:$A$33,0),MATCH(AC170,'Bieu phi VCX'!$J$7:$O$7,)))</f>
        <v>0.06</v>
      </c>
      <c r="AE170" s="22" t="n">
        <f aca="false">IF(Q170="Y",Parameters!$Z$2,0)</f>
        <v>0.0005</v>
      </c>
      <c r="AF170" s="41" t="n">
        <f aca="false">IF(R170="Y", INDEX('Bieu phi VCX'!$R$8:$W$33,MATCH(E170,'Bieu phi VCX'!$A$8:$A$33,0),MATCH(AC170,'Bieu phi VCX'!$R$7:$V$7,0)), 0)</f>
        <v>0.005</v>
      </c>
      <c r="AG170" s="37" t="n">
        <f aca="false">VLOOKUP(S170,Parameters!$F$2:$G$5,2,0)</f>
        <v>0</v>
      </c>
      <c r="AH170" s="41" t="n">
        <f aca="false">IF(T170="Y", INDEX('Bieu phi VCX'!$X$8:$AB$33,MATCH(E170,'Bieu phi VCX'!$A$8:$A$33,0),MATCH(AC170,'Bieu phi VCX'!$X$7:$AB$7,0)),0)</f>
        <v>0.0055</v>
      </c>
      <c r="AI170" s="23" t="n">
        <f aca="false">IF(U170="Y",INDEX('Bieu phi VCX'!$AJ$8:$AL$33,MATCH(E170,'Bieu phi VCX'!$A$8:$A$33,0),MATCH(VLOOKUP(F170,Parameters!$I$2:$J$4,2),'Bieu phi VCX'!$AJ$7:$AL$7,0)), 0)</f>
        <v>0.05</v>
      </c>
      <c r="AJ170" s="0" t="n">
        <f aca="false">IF(V170="Y",Parameters!$AA$2,1)</f>
        <v>1.5</v>
      </c>
      <c r="AK170" s="41" t="n">
        <f aca="false">IF(W170="Y", INDEX('Bieu phi VCX'!$AE$8:$AE$33,MATCH(E170,'Bieu phi VCX'!$A$8:$A$33,0),0),0)</f>
        <v>0.0025</v>
      </c>
      <c r="AL170" s="22" t="n">
        <f aca="false">IF(X170="Y",IF(AB170&lt;120,IF(OR(E170='Bieu phi VCX'!$A$24,E170='Bieu phi VCX'!$A$25,E170='Bieu phi VCX'!$A$27),0.2%,IF(OR(AND(OR(H170="SEDAN",H170="HATCHBACK"),J170&gt;Parameters!$AB$2),AND(OR(H170="SEDAN",H170="HATCHBACK"),I170="GERMANY")),INDEX('Bieu phi VCX'!$AF$8:$AF$33,MATCH(E170,'Bieu phi VCX'!$A$8:$A$33,0),0),INDEX('Bieu phi VCX'!$AG$8:$AG$33,MATCH(E170,'Bieu phi VCX'!$A$8:$A$33,0),0))),INDEX('Bieu phi VCX'!$AH$8:$AH$33,MATCH(E170,'Bieu phi VCX'!$A$8:$A$33,0),0)),0)</f>
        <v>0.003</v>
      </c>
      <c r="AM170" s="22" t="n">
        <f aca="false">IF(Y170="Y",IF(P170-O170&gt;Parameters!$AC$2,1.5%*15/365,1.5%*(P170-O170)/365),0)</f>
        <v>0.000616438356164384</v>
      </c>
      <c r="AN170" s="24" t="n">
        <f aca="false">IF(Z170="Y",Parameters!$AD$2,0)</f>
        <v>0.003</v>
      </c>
      <c r="AO170" s="42" t="n">
        <f aca="false">IF(P170&lt;=AA170,VLOOKUP(DATEDIF(O170,P170,"m"),Parameters!$L$2:$M$6,2,1),(DATEDIF(O170,P170,"m")+1)/12)</f>
        <v>1</v>
      </c>
      <c r="AP170" s="43" t="n">
        <f aca="false">(AJ170*(SUM(AD170,AE170,AF170,AH170,AI170,AK170,AL170,AN170)*K170+AG170)+AM170*K170)*AO170</f>
        <v>19486643.8356164</v>
      </c>
      <c r="AQ170" s="27" t="s">
        <v>630</v>
      </c>
      <c r="AMJ170" s="0"/>
    </row>
    <row r="171" s="40" customFormat="true" ht="13.8" hidden="false" customHeight="false" outlineLevel="0" collapsed="false">
      <c r="A171" s="35"/>
      <c r="B171" s="35" t="s">
        <v>623</v>
      </c>
      <c r="C171" s="0" t="s">
        <v>508</v>
      </c>
      <c r="D171" s="35" t="s">
        <v>529</v>
      </c>
      <c r="E171" s="36" t="s">
        <v>530</v>
      </c>
      <c r="F171" s="37" t="n">
        <v>0</v>
      </c>
      <c r="G171" s="18" t="s">
        <v>614</v>
      </c>
      <c r="H171" s="36" t="s">
        <v>627</v>
      </c>
      <c r="I171" s="36" t="s">
        <v>616</v>
      </c>
      <c r="J171" s="37" t="n">
        <v>390000000</v>
      </c>
      <c r="K171" s="37" t="n">
        <v>400000000</v>
      </c>
      <c r="L171" s="0" t="n">
        <v>2006</v>
      </c>
      <c r="M171" s="20" t="n">
        <f aca="true">DATE(YEAR(NOW()), MONTH(NOW())-180, DAY(NOW()))</f>
        <v>38790</v>
      </c>
      <c r="N171" s="20" t="n">
        <f aca="true">DATE(YEAR(NOW()), MONTH(NOW()), DAY(NOW()))</f>
        <v>44269</v>
      </c>
      <c r="O171" s="38" t="n">
        <v>43831</v>
      </c>
      <c r="P171" s="38" t="n">
        <v>44196</v>
      </c>
      <c r="Q171" s="39" t="s">
        <v>617</v>
      </c>
      <c r="R171" s="39" t="s">
        <v>617</v>
      </c>
      <c r="S171" s="37" t="n">
        <v>9000000</v>
      </c>
      <c r="T171" s="39" t="s">
        <v>617</v>
      </c>
      <c r="U171" s="39" t="s">
        <v>617</v>
      </c>
      <c r="V171" s="39" t="s">
        <v>617</v>
      </c>
      <c r="W171" s="39" t="s">
        <v>617</v>
      </c>
      <c r="X171" s="39" t="s">
        <v>617</v>
      </c>
      <c r="Y171" s="39" t="s">
        <v>617</v>
      </c>
      <c r="Z171" s="39" t="s">
        <v>617</v>
      </c>
      <c r="AA171" s="38" t="n">
        <f aca="false">DATE(YEAR(O171)+1,MONTH(O171),DAY(O171))</f>
        <v>44197</v>
      </c>
      <c r="AB171" s="40" t="n">
        <f aca="false">IF(G171="Trong nước", DATEDIF(DATE(YEAR(M171),MONTH(M171),1),DATE(YEAR(N171),MONTH(N171),1),"m"), DATEDIF(DATE(L171,1,1),DATE(YEAR(N171),MONTH(N171),1),"m"))</f>
        <v>182</v>
      </c>
      <c r="AC171" s="40" t="str">
        <f aca="false">VLOOKUP(AB171,Parameters!$A$2:$B$7,2,1)</f>
        <v>&gt;=180</v>
      </c>
      <c r="AD171" s="22" t="n">
        <f aca="false">IF(J171&lt;=Parameters!$Y$2,INDEX('Bieu phi VCX'!$D$8:$N$33,MATCH(E171,'Bieu phi VCX'!$A$8:$A$33,0),MATCH(AC171,'Bieu phi VCX'!$D$7:$I$7,)),INDEX('Bieu phi VCX'!$J$8:$O$33,MATCH(E171,'Bieu phi VCX'!$A$8:$A$33,0),MATCH(AC171,'Bieu phi VCX'!$J$7:$O$7,)))</f>
        <v>0.06</v>
      </c>
      <c r="AE171" s="22" t="n">
        <f aca="false">IF(Q171="Y",Parameters!$Z$2,0)</f>
        <v>0.0005</v>
      </c>
      <c r="AF171" s="41" t="n">
        <f aca="false">IF(R171="Y", INDEX('Bieu phi VCX'!$R$8:$W$33,MATCH(E171,'Bieu phi VCX'!$A$8:$A$33,0),MATCH(AC171,'Bieu phi VCX'!$R$7:$W$7,0)), 0)</f>
        <v>0.006</v>
      </c>
      <c r="AG171" s="37" t="n">
        <f aca="false">VLOOKUP(S171,Parameters!$F$2:$G$5,2,0)</f>
        <v>1400000</v>
      </c>
      <c r="AH171" s="41" t="n">
        <f aca="false">IF(T171="Y", INDEX('Bieu phi VCX'!$X$8:$AC$33,MATCH(E171,'Bieu phi VCX'!$A$8:$A$33,0),MATCH(AC171,'Bieu phi VCX'!$X$7:$AC$7,0)),0)</f>
        <v>0.0055</v>
      </c>
      <c r="AI171" s="23" t="n">
        <f aca="false">IF(U171="Y",INDEX('Bieu phi VCX'!$AJ$8:$AL$33,MATCH(E171,'Bieu phi VCX'!$A$8:$A$33,0),MATCH(VLOOKUP(F171,Parameters!$I$2:$J$4,2),'Bieu phi VCX'!$AJ$7:$AL$7,0)), 0)</f>
        <v>0.05</v>
      </c>
      <c r="AJ171" s="0" t="n">
        <f aca="false">IF(V171="Y",Parameters!$AA$2,1)</f>
        <v>1.5</v>
      </c>
      <c r="AK171" s="41" t="n">
        <f aca="false">IF(W171="Y", INDEX('Bieu phi VCX'!$AE$8:$AE$33,MATCH(E171,'Bieu phi VCX'!$A$8:$A$33,0),0),0)</f>
        <v>0.0025</v>
      </c>
      <c r="AL171" s="22" t="n">
        <f aca="false">IF(X171="Y",IF(AB171&lt;120,IF(OR(E171='Bieu phi VCX'!$A$24,E171='Bieu phi VCX'!$A$25,E171='Bieu phi VCX'!$A$27),0.2%,IF(OR(AND(OR(H171="SEDAN",H171="HATCHBACK"),J171&gt;Parameters!$AB$2),AND(OR(H171="SEDAN",H171="HATCHBACK"),I171="GERMANY")),INDEX('Bieu phi VCX'!$AF$8:$AF$33,MATCH(E171,'Bieu phi VCX'!$A$8:$A$33,0),0),INDEX('Bieu phi VCX'!$AG$8:$AG$33,MATCH(E171,'Bieu phi VCX'!$A$8:$A$33,0),0))),INDEX('Bieu phi VCX'!$AH$8:$AH$33,MATCH(E171,'Bieu phi VCX'!$A$8:$A$33,0),0)),0)</f>
        <v>0.003</v>
      </c>
      <c r="AM171" s="22" t="n">
        <f aca="false">IF(Y171="Y",IF(P171-O171&gt;Parameters!$AC$2,1.5%*15/365,1.5%*(P171-O171)/365),0)</f>
        <v>0.000616438356164384</v>
      </c>
      <c r="AN171" s="24" t="n">
        <f aca="false">IF(Z171="Y",Parameters!$AD$2,0)</f>
        <v>0.003</v>
      </c>
      <c r="AO171" s="42" t="n">
        <f aca="false">IF(P171&lt;=AA171,VLOOKUP(DATEDIF(O171,P171,"m"),Parameters!$L$2:$M$6,2,1),(DATEDIF(O171,P171,"m")+1)/12)</f>
        <v>1</v>
      </c>
      <c r="AP171" s="43" t="n">
        <f aca="false">(AJ171*(SUM(AD171,AE171,AF171,AH171,AI171,AK171,AL171,AN171)*K171+AG171)+AM171*K171)*AO171</f>
        <v>80646575.3424658</v>
      </c>
      <c r="AQ171" s="27" t="s">
        <v>630</v>
      </c>
      <c r="AMJ171" s="0"/>
    </row>
    <row r="172" s="40" customFormat="true" ht="13.8" hidden="false" customHeight="false" outlineLevel="0" collapsed="false">
      <c r="A172" s="35" t="s">
        <v>624</v>
      </c>
      <c r="B172" s="35" t="s">
        <v>613</v>
      </c>
      <c r="C172" s="0" t="s">
        <v>508</v>
      </c>
      <c r="D172" s="35" t="s">
        <v>529</v>
      </c>
      <c r="E172" s="36" t="s">
        <v>530</v>
      </c>
      <c r="F172" s="37" t="n">
        <v>0</v>
      </c>
      <c r="G172" s="18" t="s">
        <v>614</v>
      </c>
      <c r="H172" s="36" t="s">
        <v>627</v>
      </c>
      <c r="I172" s="36" t="s">
        <v>616</v>
      </c>
      <c r="J172" s="37" t="n">
        <v>400000000</v>
      </c>
      <c r="K172" s="37" t="n">
        <v>100000000</v>
      </c>
      <c r="L172" s="0" t="n">
        <v>2020</v>
      </c>
      <c r="M172" s="20" t="n">
        <f aca="true">DATE(YEAR(NOW()), MONTH(NOW())-12, DAY(NOW()))</f>
        <v>43904</v>
      </c>
      <c r="N172" s="20" t="n">
        <f aca="true">DATE(YEAR(NOW()), MONTH(NOW()), DAY(NOW()))</f>
        <v>44269</v>
      </c>
      <c r="O172" s="38" t="n">
        <v>43831</v>
      </c>
      <c r="P172" s="38" t="n">
        <v>44196</v>
      </c>
      <c r="Q172" s="39" t="s">
        <v>617</v>
      </c>
      <c r="R172" s="39" t="s">
        <v>617</v>
      </c>
      <c r="S172" s="37" t="s">
        <v>618</v>
      </c>
      <c r="T172" s="39" t="s">
        <v>617</v>
      </c>
      <c r="U172" s="39" t="s">
        <v>617</v>
      </c>
      <c r="V172" s="39" t="s">
        <v>617</v>
      </c>
      <c r="W172" s="39" t="s">
        <v>617</v>
      </c>
      <c r="X172" s="39" t="s">
        <v>617</v>
      </c>
      <c r="Y172" s="39" t="s">
        <v>617</v>
      </c>
      <c r="Z172" s="39" t="s">
        <v>617</v>
      </c>
      <c r="AA172" s="38" t="n">
        <f aca="false">DATE(YEAR(O172)+1,MONTH(O172),DAY(O172))</f>
        <v>44197</v>
      </c>
      <c r="AB172" s="40" t="n">
        <f aca="false">IF(G172="Trong nước", DATEDIF(DATE(YEAR(M172),MONTH(M172),1),DATE(YEAR(N172),MONTH(N172),1),"m"), DATEDIF(DATE(L172,1,1),DATE(YEAR(N172),MONTH(N172),1),"m"))</f>
        <v>14</v>
      </c>
      <c r="AC172" s="40" t="str">
        <f aca="false">VLOOKUP(AB172,Parameters!$A$2:$B$6,2,1)</f>
        <v>&lt;36</v>
      </c>
      <c r="AD172" s="22" t="n">
        <f aca="false">IF(J172&lt;=Parameters!$Y$2,INDEX('Bieu phi VCX'!$D$8:$N$33,MATCH(E172,'Bieu phi VCX'!$A$8:$A$33,0),MATCH(AC172,'Bieu phi VCX'!$D$7:$I$7,)),INDEX('Bieu phi VCX'!$J$8:$O$33,MATCH(E172,'Bieu phi VCX'!$A$8:$A$33,0),MATCH(AC172,'Bieu phi VCX'!$J$7:$O$7,)))</f>
        <v>0.036</v>
      </c>
      <c r="AE172" s="22" t="n">
        <f aca="false">IF(Q172="Y",Parameters!$Z$2,0)</f>
        <v>0.0005</v>
      </c>
      <c r="AF172" s="41" t="n">
        <f aca="false">IF(R172="Y", INDEX('Bieu phi VCX'!$R$8:$W$33,MATCH(E172,'Bieu phi VCX'!$A$8:$A$33,0),MATCH(AC172,'Bieu phi VCX'!$R$7:$V$7,0)), 0)</f>
        <v>0</v>
      </c>
      <c r="AG172" s="37" t="n">
        <f aca="false">VLOOKUP(S172,Parameters!$F$2:$G$5,2,0)</f>
        <v>0</v>
      </c>
      <c r="AH172" s="41" t="n">
        <f aca="false">IF(T172="Y", INDEX('Bieu phi VCX'!$X$8:$AB$33,MATCH(E172,'Bieu phi VCX'!$A$8:$A$33,0),MATCH(AC172,'Bieu phi VCX'!$X$7:$AB$7,0)),0)</f>
        <v>0.0025</v>
      </c>
      <c r="AI172" s="23" t="n">
        <f aca="false">IF(U172="Y",INDEX('Bieu phi VCX'!$AJ$8:$AL$33,MATCH(E172,'Bieu phi VCX'!$A$8:$A$33,0),MATCH(VLOOKUP(F172,Parameters!$I$2:$J$4,2),'Bieu phi VCX'!$AJ$7:$AL$7,0)), 0)</f>
        <v>0.05</v>
      </c>
      <c r="AJ172" s="0" t="n">
        <f aca="false">IF(V172="Y",Parameters!$AA$2,1)</f>
        <v>1.5</v>
      </c>
      <c r="AK172" s="41" t="n">
        <f aca="false">IF(W172="Y", INDEX('Bieu phi VCX'!$AE$8:$AE$33,MATCH(E172,'Bieu phi VCX'!$A$8:$A$33,0),0),0)</f>
        <v>0.0025</v>
      </c>
      <c r="AL172" s="22" t="n">
        <f aca="false">IF(X172="Y",IF(AB172&lt;120,IF(OR(E172='Bieu phi VCX'!$A$24,E172='Bieu phi VCX'!$A$25,E172='Bieu phi VCX'!$A$27),0.2%,IF(OR(AND(OR(H172="SEDAN",H172="HATCHBACK"),J172&gt;Parameters!$AB$2),AND(OR(H172="SEDAN",H172="HATCHBACK"),I172="GERMANY")),INDEX('Bieu phi VCX'!$AF$8:$AF$33,MATCH(E172,'Bieu phi VCX'!$A$8:$A$33,0),0),INDEX('Bieu phi VCX'!$AG$8:$AG$33,MATCH(E172,'Bieu phi VCX'!$A$8:$A$33,0),0))),INDEX('Bieu phi VCX'!$AH$8:$AH$33,MATCH(E172,'Bieu phi VCX'!$A$8:$A$33,0),0)),0)</f>
        <v>0.002</v>
      </c>
      <c r="AM172" s="22" t="n">
        <f aca="false">IF(Y172="Y",IF(P172-O172&gt;Parameters!$AC$2,1.5%*15/365,1.5%*(P172-O172)/365),0)</f>
        <v>0.000616438356164384</v>
      </c>
      <c r="AN172" s="24" t="n">
        <f aca="false">IF(Z172="Y",Parameters!$AD$2,0)</f>
        <v>0.003</v>
      </c>
      <c r="AO172" s="42" t="n">
        <f aca="false">IF(P172&lt;=AA172,VLOOKUP(DATEDIF(O172,P172,"m"),Parameters!$L$2:$M$6,2,1),(DATEDIF(O172,P172,"m")+1)/12)</f>
        <v>1</v>
      </c>
      <c r="AP172" s="43" t="n">
        <f aca="false">(AJ172*(SUM(AD172,AE172,AF172,AH172,AI172,AK172,AL172,AN172)*K172+AG172)+AM172*K172)*AO172</f>
        <v>14536643.8356164</v>
      </c>
      <c r="AQ172" s="27" t="s">
        <v>630</v>
      </c>
      <c r="AMJ172" s="0"/>
    </row>
    <row r="173" s="40" customFormat="true" ht="13.8" hidden="false" customHeight="false" outlineLevel="0" collapsed="false">
      <c r="A173" s="35"/>
      <c r="B173" s="35" t="s">
        <v>620</v>
      </c>
      <c r="C173" s="0" t="s">
        <v>508</v>
      </c>
      <c r="D173" s="35" t="s">
        <v>529</v>
      </c>
      <c r="E173" s="36" t="s">
        <v>530</v>
      </c>
      <c r="F173" s="37" t="n">
        <v>0</v>
      </c>
      <c r="G173" s="18" t="s">
        <v>614</v>
      </c>
      <c r="H173" s="36" t="s">
        <v>627</v>
      </c>
      <c r="I173" s="36" t="s">
        <v>616</v>
      </c>
      <c r="J173" s="37" t="n">
        <v>400000000</v>
      </c>
      <c r="K173" s="37" t="n">
        <v>100000000</v>
      </c>
      <c r="L173" s="0" t="n">
        <v>2018</v>
      </c>
      <c r="M173" s="20" t="n">
        <f aca="true">DATE(YEAR(NOW()), MONTH(NOW())-36, DAY(NOW()))</f>
        <v>43173</v>
      </c>
      <c r="N173" s="20" t="n">
        <f aca="true">DATE(YEAR(NOW()), MONTH(NOW()), DAY(NOW()))</f>
        <v>44269</v>
      </c>
      <c r="O173" s="38" t="n">
        <v>43831</v>
      </c>
      <c r="P173" s="38" t="n">
        <v>44196</v>
      </c>
      <c r="Q173" s="39" t="s">
        <v>617</v>
      </c>
      <c r="R173" s="39" t="s">
        <v>617</v>
      </c>
      <c r="S173" s="37" t="s">
        <v>618</v>
      </c>
      <c r="T173" s="39" t="s">
        <v>617</v>
      </c>
      <c r="U173" s="39" t="s">
        <v>617</v>
      </c>
      <c r="V173" s="39" t="s">
        <v>617</v>
      </c>
      <c r="W173" s="39" t="s">
        <v>617</v>
      </c>
      <c r="X173" s="39" t="s">
        <v>617</v>
      </c>
      <c r="Y173" s="39" t="s">
        <v>617</v>
      </c>
      <c r="Z173" s="39" t="s">
        <v>617</v>
      </c>
      <c r="AA173" s="38" t="n">
        <f aca="false">DATE(YEAR(O173)+1,MONTH(O173),DAY(O173))</f>
        <v>44197</v>
      </c>
      <c r="AB173" s="40" t="n">
        <f aca="false">IF(G173="Trong nước", DATEDIF(DATE(YEAR(M173),MONTH(M173),1),DATE(YEAR(N173),MONTH(N173),1),"m"), DATEDIF(DATE(L173,1,1),DATE(YEAR(N173),MONTH(N173),1),"m"))</f>
        <v>38</v>
      </c>
      <c r="AC173" s="40" t="str">
        <f aca="false">VLOOKUP(AB173,Parameters!$A$2:$B$6,2,1)</f>
        <v>36-72</v>
      </c>
      <c r="AD173" s="22" t="n">
        <f aca="false">IF(J173&lt;=Parameters!$Y$2,INDEX('Bieu phi VCX'!$D$8:$N$33,MATCH(E173,'Bieu phi VCX'!$A$8:$A$33,0),MATCH(AC173,'Bieu phi VCX'!$D$7:$I$7,)),INDEX('Bieu phi VCX'!$J$8:$O$33,MATCH(E173,'Bieu phi VCX'!$A$8:$A$33,0),MATCH(AC173,'Bieu phi VCX'!$J$7:$O$7,)))</f>
        <v>0.038</v>
      </c>
      <c r="AE173" s="22" t="n">
        <f aca="false">IF(Q173="Y",Parameters!$Z$2,0)</f>
        <v>0.0005</v>
      </c>
      <c r="AF173" s="41" t="n">
        <f aca="false">IF(R173="Y", INDEX('Bieu phi VCX'!$R$8:$W$33,MATCH(E173,'Bieu phi VCX'!$A$8:$A$33,0),MATCH(AC173,'Bieu phi VCX'!$R$7:$V$7,0)), 0)</f>
        <v>0.003</v>
      </c>
      <c r="AG173" s="37" t="n">
        <f aca="false">VLOOKUP(S173,Parameters!$F$2:$G$5,2,0)</f>
        <v>0</v>
      </c>
      <c r="AH173" s="41" t="n">
        <f aca="false">IF(T173="Y", INDEX('Bieu phi VCX'!$X$8:$AB$33,MATCH(E173,'Bieu phi VCX'!$A$8:$A$33,0),MATCH(AC173,'Bieu phi VCX'!$X$7:$AB$7,0)),0)</f>
        <v>0.0035</v>
      </c>
      <c r="AI173" s="23" t="n">
        <f aca="false">IF(U173="Y",INDEX('Bieu phi VCX'!$AJ$8:$AL$33,MATCH(E173,'Bieu phi VCX'!$A$8:$A$33,0),MATCH(VLOOKUP(F173,Parameters!$I$2:$J$4,2),'Bieu phi VCX'!$AJ$7:$AL$7,0)), 0)</f>
        <v>0.05</v>
      </c>
      <c r="AJ173" s="0" t="n">
        <f aca="false">IF(V173="Y",Parameters!$AA$2,1)</f>
        <v>1.5</v>
      </c>
      <c r="AK173" s="41" t="n">
        <f aca="false">IF(W173="Y", INDEX('Bieu phi VCX'!$AE$8:$AE$33,MATCH(E173,'Bieu phi VCX'!$A$8:$A$33,0),0),0)</f>
        <v>0.0025</v>
      </c>
      <c r="AL173" s="22" t="n">
        <f aca="false">IF(X173="Y",IF(AB173&lt;120,IF(OR(E173='Bieu phi VCX'!$A$24,E173='Bieu phi VCX'!$A$25,E173='Bieu phi VCX'!$A$27),0.2%,IF(OR(AND(OR(H173="SEDAN",H173="HATCHBACK"),J173&gt;Parameters!$AB$2),AND(OR(H173="SEDAN",H173="HATCHBACK"),I173="GERMANY")),INDEX('Bieu phi VCX'!$AF$8:$AF$33,MATCH(E173,'Bieu phi VCX'!$A$8:$A$33,0),0),INDEX('Bieu phi VCX'!$AG$8:$AG$33,MATCH(E173,'Bieu phi VCX'!$A$8:$A$33,0),0))),INDEX('Bieu phi VCX'!$AH$8:$AH$33,MATCH(E173,'Bieu phi VCX'!$A$8:$A$33,0),0)),0)</f>
        <v>0.002</v>
      </c>
      <c r="AM173" s="22" t="n">
        <f aca="false">IF(Y173="Y",IF(P173-O173&gt;Parameters!$AC$2,1.5%*15/365,1.5%*(P173-O173)/365),0)</f>
        <v>0.000616438356164384</v>
      </c>
      <c r="AN173" s="24" t="n">
        <f aca="false">IF(Z173="Y",Parameters!$AD$2,0)</f>
        <v>0.003</v>
      </c>
      <c r="AO173" s="42" t="n">
        <f aca="false">IF(P173&lt;=AA173,VLOOKUP(DATEDIF(O173,P173,"m"),Parameters!$L$2:$M$6,2,1),(DATEDIF(O173,P173,"m")+1)/12)</f>
        <v>1</v>
      </c>
      <c r="AP173" s="43" t="n">
        <f aca="false">(AJ173*(SUM(AD173,AE173,AF173,AH173,AI173,AK173,AL173,AN173)*K173+AG173)+AM173*K173)*AO173</f>
        <v>15436643.8356164</v>
      </c>
      <c r="AQ173" s="27" t="s">
        <v>630</v>
      </c>
      <c r="AMJ173" s="0"/>
    </row>
    <row r="174" s="40" customFormat="true" ht="13.8" hidden="false" customHeight="false" outlineLevel="0" collapsed="false">
      <c r="A174" s="35"/>
      <c r="B174" s="35" t="s">
        <v>621</v>
      </c>
      <c r="C174" s="0" t="s">
        <v>508</v>
      </c>
      <c r="D174" s="35" t="s">
        <v>529</v>
      </c>
      <c r="E174" s="36" t="s">
        <v>530</v>
      </c>
      <c r="F174" s="37" t="n">
        <v>0</v>
      </c>
      <c r="G174" s="18" t="s">
        <v>614</v>
      </c>
      <c r="H174" s="36" t="s">
        <v>627</v>
      </c>
      <c r="I174" s="36" t="s">
        <v>616</v>
      </c>
      <c r="J174" s="37" t="n">
        <v>400000000</v>
      </c>
      <c r="K174" s="37" t="n">
        <v>100000000</v>
      </c>
      <c r="L174" s="0" t="n">
        <v>2015</v>
      </c>
      <c r="M174" s="20" t="n">
        <f aca="true">DATE(YEAR(NOW()), MONTH(NOW())-72, DAY(NOW()))</f>
        <v>42077</v>
      </c>
      <c r="N174" s="20" t="n">
        <f aca="true">DATE(YEAR(NOW()), MONTH(NOW()), DAY(NOW()))</f>
        <v>44269</v>
      </c>
      <c r="O174" s="38" t="n">
        <v>43831</v>
      </c>
      <c r="P174" s="38" t="n">
        <v>44196</v>
      </c>
      <c r="Q174" s="39" t="s">
        <v>617</v>
      </c>
      <c r="R174" s="39" t="s">
        <v>617</v>
      </c>
      <c r="S174" s="37" t="s">
        <v>618</v>
      </c>
      <c r="T174" s="39" t="s">
        <v>617</v>
      </c>
      <c r="U174" s="39" t="s">
        <v>617</v>
      </c>
      <c r="V174" s="39" t="s">
        <v>617</v>
      </c>
      <c r="W174" s="39" t="s">
        <v>617</v>
      </c>
      <c r="X174" s="39" t="s">
        <v>617</v>
      </c>
      <c r="Y174" s="39" t="s">
        <v>617</v>
      </c>
      <c r="Z174" s="39" t="s">
        <v>617</v>
      </c>
      <c r="AA174" s="38" t="n">
        <f aca="false">DATE(YEAR(O174)+1,MONTH(O174),DAY(O174))</f>
        <v>44197</v>
      </c>
      <c r="AB174" s="40" t="n">
        <f aca="false">IF(G174="Trong nước", DATEDIF(DATE(YEAR(M174),MONTH(M174),1),DATE(YEAR(N174),MONTH(N174),1),"m"), DATEDIF(DATE(L174,1,1),DATE(YEAR(N174),MONTH(N174),1),"m"))</f>
        <v>74</v>
      </c>
      <c r="AC174" s="40" t="str">
        <f aca="false">VLOOKUP(AB174,Parameters!$A$2:$B$6,2,1)</f>
        <v>72-120</v>
      </c>
      <c r="AD174" s="22" t="n">
        <f aca="false">IF(J174&lt;=Parameters!$Y$2,INDEX('Bieu phi VCX'!$D$8:$N$33,MATCH(E174,'Bieu phi VCX'!$A$8:$A$33,0),MATCH(AC174,'Bieu phi VCX'!$D$7:$I$7,)),INDEX('Bieu phi VCX'!$J$8:$O$33,MATCH(E174,'Bieu phi VCX'!$A$8:$A$33,0),MATCH(AC174,'Bieu phi VCX'!$J$7:$O$7,)))</f>
        <v>0.055</v>
      </c>
      <c r="AE174" s="22" t="n">
        <f aca="false">IF(Q174="Y",Parameters!$Z$2,0)</f>
        <v>0.0005</v>
      </c>
      <c r="AF174" s="41" t="n">
        <f aca="false">IF(R174="Y", INDEX('Bieu phi VCX'!$R$8:$W$33,MATCH(E174,'Bieu phi VCX'!$A$8:$A$33,0),MATCH(AC174,'Bieu phi VCX'!$R$7:$V$7,0)), 0)</f>
        <v>0.004</v>
      </c>
      <c r="AG174" s="37" t="n">
        <f aca="false">VLOOKUP(S174,Parameters!$F$2:$G$5,2,0)</f>
        <v>0</v>
      </c>
      <c r="AH174" s="41" t="n">
        <f aca="false">IF(T174="Y", INDEX('Bieu phi VCX'!$X$8:$AB$33,MATCH(E174,'Bieu phi VCX'!$A$8:$A$33,0),MATCH(AC174,'Bieu phi VCX'!$X$7:$AB$7,0)),0)</f>
        <v>0.0045</v>
      </c>
      <c r="AI174" s="23" t="n">
        <f aca="false">IF(U174="Y",INDEX('Bieu phi VCX'!$AJ$8:$AL$33,MATCH(E174,'Bieu phi VCX'!$A$8:$A$33,0),MATCH(VLOOKUP(F174,Parameters!$I$2:$J$4,2),'Bieu phi VCX'!$AJ$7:$AL$7,0)), 0)</f>
        <v>0.05</v>
      </c>
      <c r="AJ174" s="0" t="n">
        <f aca="false">IF(V174="Y",Parameters!$AA$2,1)</f>
        <v>1.5</v>
      </c>
      <c r="AK174" s="41" t="n">
        <f aca="false">IF(W174="Y", INDEX('Bieu phi VCX'!$AE$8:$AE$33,MATCH(E174,'Bieu phi VCX'!$A$8:$A$33,0),0),0)</f>
        <v>0.0025</v>
      </c>
      <c r="AL174" s="22" t="n">
        <f aca="false">IF(X174="Y",IF(AB174&lt;120,IF(OR(E174='Bieu phi VCX'!$A$24,E174='Bieu phi VCX'!$A$25,E174='Bieu phi VCX'!$A$27),0.2%,IF(OR(AND(OR(H174="SEDAN",H174="HATCHBACK"),J174&gt;Parameters!$AB$2),AND(OR(H174="SEDAN",H174="HATCHBACK"),I174="GERMANY")),INDEX('Bieu phi VCX'!$AF$8:$AF$33,MATCH(E174,'Bieu phi VCX'!$A$8:$A$33,0),0),INDEX('Bieu phi VCX'!$AG$8:$AG$33,MATCH(E174,'Bieu phi VCX'!$A$8:$A$33,0),0))),INDEX('Bieu phi VCX'!$AH$8:$AH$33,MATCH(E174,'Bieu phi VCX'!$A$8:$A$33,0),0)),0)</f>
        <v>0.002</v>
      </c>
      <c r="AM174" s="22" t="n">
        <f aca="false">IF(Y174="Y",IF(P174-O174&gt;Parameters!$AC$2,1.5%*15/365,1.5%*(P174-O174)/365),0)</f>
        <v>0.000616438356164384</v>
      </c>
      <c r="AN174" s="24" t="n">
        <f aca="false">IF(Z174="Y",Parameters!$AD$2,0)</f>
        <v>0.003</v>
      </c>
      <c r="AO174" s="42" t="n">
        <f aca="false">IF(P174&lt;=AA174,VLOOKUP(DATEDIF(O174,P174,"m"),Parameters!$L$2:$M$6,2,1),(DATEDIF(O174,P174,"m")+1)/12)</f>
        <v>1</v>
      </c>
      <c r="AP174" s="43" t="n">
        <f aca="false">(AJ174*(SUM(AD174,AE174,AF174,AH174,AI174,AK174,AL174,AN174)*K174+AG174)+AM174*K174)*AO174</f>
        <v>18286643.8356164</v>
      </c>
      <c r="AQ174" s="27" t="s">
        <v>630</v>
      </c>
      <c r="AMJ174" s="0"/>
    </row>
    <row r="175" s="40" customFormat="true" ht="13.8" hidden="false" customHeight="false" outlineLevel="0" collapsed="false">
      <c r="A175" s="35"/>
      <c r="B175" s="35" t="s">
        <v>622</v>
      </c>
      <c r="C175" s="0" t="s">
        <v>508</v>
      </c>
      <c r="D175" s="35" t="s">
        <v>529</v>
      </c>
      <c r="E175" s="36" t="s">
        <v>530</v>
      </c>
      <c r="F175" s="37" t="n">
        <v>0</v>
      </c>
      <c r="G175" s="18" t="s">
        <v>614</v>
      </c>
      <c r="H175" s="36" t="s">
        <v>627</v>
      </c>
      <c r="I175" s="36" t="s">
        <v>616</v>
      </c>
      <c r="J175" s="37" t="n">
        <v>400000000</v>
      </c>
      <c r="K175" s="37" t="n">
        <v>100000000</v>
      </c>
      <c r="L175" s="0" t="n">
        <v>2011</v>
      </c>
      <c r="M175" s="20" t="n">
        <f aca="true">DATE(YEAR(NOW()), MONTH(NOW())-120, DAY(NOW()))</f>
        <v>40616</v>
      </c>
      <c r="N175" s="20" t="n">
        <f aca="true">DATE(YEAR(NOW()), MONTH(NOW()), DAY(NOW()))</f>
        <v>44269</v>
      </c>
      <c r="O175" s="38" t="n">
        <v>43831</v>
      </c>
      <c r="P175" s="38" t="n">
        <v>44196</v>
      </c>
      <c r="Q175" s="39" t="s">
        <v>617</v>
      </c>
      <c r="R175" s="39" t="s">
        <v>617</v>
      </c>
      <c r="S175" s="37" t="s">
        <v>618</v>
      </c>
      <c r="T175" s="39" t="s">
        <v>617</v>
      </c>
      <c r="U175" s="39" t="s">
        <v>617</v>
      </c>
      <c r="V175" s="39" t="s">
        <v>617</v>
      </c>
      <c r="W175" s="39" t="s">
        <v>617</v>
      </c>
      <c r="X175" s="39" t="s">
        <v>617</v>
      </c>
      <c r="Y175" s="39" t="s">
        <v>617</v>
      </c>
      <c r="Z175" s="39" t="s">
        <v>617</v>
      </c>
      <c r="AA175" s="38" t="n">
        <f aca="false">DATE(YEAR(O175)+1,MONTH(O175),DAY(O175))</f>
        <v>44197</v>
      </c>
      <c r="AB175" s="40" t="n">
        <f aca="false">IF(G175="Trong nước", DATEDIF(DATE(YEAR(M175),MONTH(M175),1),DATE(YEAR(N175),MONTH(N175),1),"m"), DATEDIF(DATE(L175,1,1),DATE(YEAR(N175),MONTH(N175),1),"m"))</f>
        <v>122</v>
      </c>
      <c r="AC175" s="40" t="str">
        <f aca="false">VLOOKUP(AB175,Parameters!$A$2:$B$6,2,1)</f>
        <v>&gt;=120</v>
      </c>
      <c r="AD175" s="22" t="n">
        <f aca="false">IF(J175&lt;=Parameters!$Y$2,INDEX('Bieu phi VCX'!$D$8:$N$33,MATCH(E175,'Bieu phi VCX'!$A$8:$A$33,0),MATCH(AC175,'Bieu phi VCX'!$D$7:$I$7,)),INDEX('Bieu phi VCX'!$J$8:$O$33,MATCH(E175,'Bieu phi VCX'!$A$8:$A$33,0),MATCH(AC175,'Bieu phi VCX'!$J$7:$O$7,)))</f>
        <v>0.06</v>
      </c>
      <c r="AE175" s="22" t="n">
        <f aca="false">IF(Q175="Y",Parameters!$Z$2,0)</f>
        <v>0.0005</v>
      </c>
      <c r="AF175" s="41" t="n">
        <f aca="false">IF(R175="Y", INDEX('Bieu phi VCX'!$R$8:$W$33,MATCH(E175,'Bieu phi VCX'!$A$8:$A$33,0),MATCH(AC175,'Bieu phi VCX'!$R$7:$V$7,0)), 0)</f>
        <v>0.005</v>
      </c>
      <c r="AG175" s="37" t="n">
        <f aca="false">VLOOKUP(S175,Parameters!$F$2:$G$5,2,0)</f>
        <v>0</v>
      </c>
      <c r="AH175" s="41" t="n">
        <f aca="false">IF(T175="Y", INDEX('Bieu phi VCX'!$X$8:$AB$33,MATCH(E175,'Bieu phi VCX'!$A$8:$A$33,0),MATCH(AC175,'Bieu phi VCX'!$X$7:$AB$7,0)),0)</f>
        <v>0.0055</v>
      </c>
      <c r="AI175" s="23" t="n">
        <f aca="false">IF(U175="Y",INDEX('Bieu phi VCX'!$AJ$8:$AL$33,MATCH(E175,'Bieu phi VCX'!$A$8:$A$33,0),MATCH(VLOOKUP(F175,Parameters!$I$2:$J$4,2),'Bieu phi VCX'!$AJ$7:$AL$7,0)), 0)</f>
        <v>0.05</v>
      </c>
      <c r="AJ175" s="0" t="n">
        <f aca="false">IF(V175="Y",Parameters!$AA$2,1)</f>
        <v>1.5</v>
      </c>
      <c r="AK175" s="41" t="n">
        <f aca="false">IF(W175="Y", INDEX('Bieu phi VCX'!$AE$8:$AE$33,MATCH(E175,'Bieu phi VCX'!$A$8:$A$33,0),0),0)</f>
        <v>0.0025</v>
      </c>
      <c r="AL175" s="22" t="n">
        <f aca="false">IF(X175="Y",IF(AB175&lt;120,IF(OR(E175='Bieu phi VCX'!$A$24,E175='Bieu phi VCX'!$A$25,E175='Bieu phi VCX'!$A$27),0.2%,IF(OR(AND(OR(H175="SEDAN",H175="HATCHBACK"),J175&gt;Parameters!$AB$2),AND(OR(H175="SEDAN",H175="HATCHBACK"),I175="GERMANY")),INDEX('Bieu phi VCX'!$AF$8:$AF$33,MATCH(E175,'Bieu phi VCX'!$A$8:$A$33,0),0),INDEX('Bieu phi VCX'!$AG$8:$AG$33,MATCH(E175,'Bieu phi VCX'!$A$8:$A$33,0),0))),INDEX('Bieu phi VCX'!$AH$8:$AH$33,MATCH(E175,'Bieu phi VCX'!$A$8:$A$33,0),0)),0)</f>
        <v>0.003</v>
      </c>
      <c r="AM175" s="22" t="n">
        <f aca="false">IF(Y175="Y",IF(P175-O175&gt;Parameters!$AC$2,1.5%*15/365,1.5%*(P175-O175)/365),0)</f>
        <v>0.000616438356164384</v>
      </c>
      <c r="AN175" s="24" t="n">
        <f aca="false">IF(Z175="Y",Parameters!$AD$2,0)</f>
        <v>0.003</v>
      </c>
      <c r="AO175" s="42" t="n">
        <f aca="false">IF(P175&lt;=AA175,VLOOKUP(DATEDIF(O175,P175,"m"),Parameters!$L$2:$M$6,2,1),(DATEDIF(O175,P175,"m")+1)/12)</f>
        <v>1</v>
      </c>
      <c r="AP175" s="43" t="n">
        <f aca="false">(AJ175*(SUM(AD175,AE175,AF175,AH175,AI175,AK175,AL175,AN175)*K175+AG175)+AM175*K175)*AO175</f>
        <v>19486643.8356164</v>
      </c>
      <c r="AQ175" s="27" t="s">
        <v>630</v>
      </c>
      <c r="AMJ175" s="0"/>
    </row>
    <row r="176" s="40" customFormat="true" ht="13.8" hidden="false" customHeight="false" outlineLevel="0" collapsed="false">
      <c r="A176" s="35"/>
      <c r="B176" s="35" t="s">
        <v>623</v>
      </c>
      <c r="C176" s="0" t="s">
        <v>508</v>
      </c>
      <c r="D176" s="35" t="s">
        <v>529</v>
      </c>
      <c r="E176" s="36" t="s">
        <v>530</v>
      </c>
      <c r="F176" s="37" t="n">
        <v>0</v>
      </c>
      <c r="G176" s="18" t="s">
        <v>614</v>
      </c>
      <c r="H176" s="36" t="s">
        <v>627</v>
      </c>
      <c r="I176" s="36" t="s">
        <v>616</v>
      </c>
      <c r="J176" s="37" t="n">
        <v>400000000</v>
      </c>
      <c r="K176" s="37" t="n">
        <v>400000000</v>
      </c>
      <c r="L176" s="0" t="n">
        <v>2006</v>
      </c>
      <c r="M176" s="20" t="n">
        <f aca="true">DATE(YEAR(NOW()), MONTH(NOW())-180, DAY(NOW()))</f>
        <v>38790</v>
      </c>
      <c r="N176" s="20" t="n">
        <f aca="true">DATE(YEAR(NOW()), MONTH(NOW()), DAY(NOW()))</f>
        <v>44269</v>
      </c>
      <c r="O176" s="38" t="n">
        <v>43831</v>
      </c>
      <c r="P176" s="38" t="n">
        <v>44196</v>
      </c>
      <c r="Q176" s="39" t="s">
        <v>617</v>
      </c>
      <c r="R176" s="39" t="s">
        <v>617</v>
      </c>
      <c r="S176" s="37" t="n">
        <v>9000000</v>
      </c>
      <c r="T176" s="39" t="s">
        <v>617</v>
      </c>
      <c r="U176" s="39" t="s">
        <v>617</v>
      </c>
      <c r="V176" s="39" t="s">
        <v>617</v>
      </c>
      <c r="W176" s="39" t="s">
        <v>617</v>
      </c>
      <c r="X176" s="39" t="s">
        <v>617</v>
      </c>
      <c r="Y176" s="39" t="s">
        <v>617</v>
      </c>
      <c r="Z176" s="39" t="s">
        <v>617</v>
      </c>
      <c r="AA176" s="38" t="n">
        <f aca="false">DATE(YEAR(O176)+1,MONTH(O176),DAY(O176))</f>
        <v>44197</v>
      </c>
      <c r="AB176" s="40" t="n">
        <f aca="false">IF(G176="Trong nước", DATEDIF(DATE(YEAR(M176),MONTH(M176),1),DATE(YEAR(N176),MONTH(N176),1),"m"), DATEDIF(DATE(L176,1,1),DATE(YEAR(N176),MONTH(N176),1),"m"))</f>
        <v>182</v>
      </c>
      <c r="AC176" s="40" t="str">
        <f aca="false">VLOOKUP(AB176,Parameters!$A$2:$B$7,2,1)</f>
        <v>&gt;=180</v>
      </c>
      <c r="AD176" s="22" t="n">
        <f aca="false">IF(J176&lt;=Parameters!$Y$2,INDEX('Bieu phi VCX'!$D$8:$N$33,MATCH(E176,'Bieu phi VCX'!$A$8:$A$33,0),MATCH(AC176,'Bieu phi VCX'!$D$7:$I$7,)),INDEX('Bieu phi VCX'!$J$8:$O$33,MATCH(E176,'Bieu phi VCX'!$A$8:$A$33,0),MATCH(AC176,'Bieu phi VCX'!$J$7:$O$7,)))</f>
        <v>0.06</v>
      </c>
      <c r="AE176" s="22" t="n">
        <f aca="false">IF(Q176="Y",Parameters!$Z$2,0)</f>
        <v>0.0005</v>
      </c>
      <c r="AF176" s="41" t="n">
        <f aca="false">IF(R176="Y", INDEX('Bieu phi VCX'!$R$8:$W$33,MATCH(E176,'Bieu phi VCX'!$A$8:$A$33,0),MATCH(AC176,'Bieu phi VCX'!$R$7:$W$7,0)), 0)</f>
        <v>0.006</v>
      </c>
      <c r="AG176" s="37" t="n">
        <f aca="false">VLOOKUP(S176,Parameters!$F$2:$G$5,2,0)</f>
        <v>1400000</v>
      </c>
      <c r="AH176" s="41" t="n">
        <f aca="false">IF(T176="Y", INDEX('Bieu phi VCX'!$X$8:$AC$33,MATCH(E176,'Bieu phi VCX'!$A$8:$A$33,0),MATCH(AC176,'Bieu phi VCX'!$X$7:$AC$7,0)),0)</f>
        <v>0.0055</v>
      </c>
      <c r="AI176" s="23" t="n">
        <f aca="false">IF(U176="Y",INDEX('Bieu phi VCX'!$AJ$8:$AL$33,MATCH(E176,'Bieu phi VCX'!$A$8:$A$33,0),MATCH(VLOOKUP(F176,Parameters!$I$2:$J$4,2),'Bieu phi VCX'!$AJ$7:$AL$7,0)), 0)</f>
        <v>0.05</v>
      </c>
      <c r="AJ176" s="0" t="n">
        <f aca="false">IF(V176="Y",Parameters!$AA$2,1)</f>
        <v>1.5</v>
      </c>
      <c r="AK176" s="41" t="n">
        <f aca="false">IF(W176="Y", INDEX('Bieu phi VCX'!$AE$8:$AE$33,MATCH(E176,'Bieu phi VCX'!$A$8:$A$33,0),0),0)</f>
        <v>0.0025</v>
      </c>
      <c r="AL176" s="22" t="n">
        <f aca="false">IF(X176="Y",IF(AB176&lt;120,IF(OR(E176='Bieu phi VCX'!$A$24,E176='Bieu phi VCX'!$A$25,E176='Bieu phi VCX'!$A$27),0.2%,IF(OR(AND(OR(H176="SEDAN",H176="HATCHBACK"),J176&gt;Parameters!$AB$2),AND(OR(H176="SEDAN",H176="HATCHBACK"),I176="GERMANY")),INDEX('Bieu phi VCX'!$AF$8:$AF$33,MATCH(E176,'Bieu phi VCX'!$A$8:$A$33,0),0),INDEX('Bieu phi VCX'!$AG$8:$AG$33,MATCH(E176,'Bieu phi VCX'!$A$8:$A$33,0),0))),INDEX('Bieu phi VCX'!$AH$8:$AH$33,MATCH(E176,'Bieu phi VCX'!$A$8:$A$33,0),0)),0)</f>
        <v>0.003</v>
      </c>
      <c r="AM176" s="22" t="n">
        <f aca="false">IF(Y176="Y",IF(P176-O176&gt;Parameters!$AC$2,1.5%*15/365,1.5%*(P176-O176)/365),0)</f>
        <v>0.000616438356164384</v>
      </c>
      <c r="AN176" s="24" t="n">
        <f aca="false">IF(Z176="Y",Parameters!$AD$2,0)</f>
        <v>0.003</v>
      </c>
      <c r="AO176" s="42" t="n">
        <f aca="false">IF(P176&lt;=AA176,VLOOKUP(DATEDIF(O176,P176,"m"),Parameters!$L$2:$M$6,2,1),(DATEDIF(O176,P176,"m")+1)/12)</f>
        <v>1</v>
      </c>
      <c r="AP176" s="43" t="n">
        <f aca="false">(AJ176*(SUM(AD176,AE176,AF176,AH176,AI176,AK176,AL176,AN176)*K176+AG176)+AM176*K176)*AO176</f>
        <v>80646575.3424658</v>
      </c>
      <c r="AQ176" s="27" t="s">
        <v>630</v>
      </c>
      <c r="AMJ176" s="0"/>
    </row>
    <row r="177" s="40" customFormat="true" ht="13.8" hidden="false" customHeight="false" outlineLevel="0" collapsed="false">
      <c r="A177" s="35" t="s">
        <v>625</v>
      </c>
      <c r="B177" s="35" t="s">
        <v>613</v>
      </c>
      <c r="C177" s="0" t="s">
        <v>508</v>
      </c>
      <c r="D177" s="35" t="s">
        <v>529</v>
      </c>
      <c r="E177" s="36" t="s">
        <v>530</v>
      </c>
      <c r="F177" s="37" t="n">
        <v>0</v>
      </c>
      <c r="G177" s="18" t="s">
        <v>614</v>
      </c>
      <c r="H177" s="36" t="s">
        <v>627</v>
      </c>
      <c r="I177" s="36" t="s">
        <v>616</v>
      </c>
      <c r="J177" s="37" t="n">
        <v>410000000</v>
      </c>
      <c r="K177" s="37" t="n">
        <v>400000000</v>
      </c>
      <c r="L177" s="0" t="n">
        <v>2020</v>
      </c>
      <c r="M177" s="20" t="n">
        <f aca="true">DATE(YEAR(NOW()), MONTH(NOW())-12, DAY(NOW()))</f>
        <v>43904</v>
      </c>
      <c r="N177" s="20" t="n">
        <f aca="true">DATE(YEAR(NOW()), MONTH(NOW()), DAY(NOW()))</f>
        <v>44269</v>
      </c>
      <c r="O177" s="38" t="n">
        <v>43831</v>
      </c>
      <c r="P177" s="38" t="n">
        <v>44196</v>
      </c>
      <c r="Q177" s="39" t="s">
        <v>617</v>
      </c>
      <c r="R177" s="39" t="s">
        <v>617</v>
      </c>
      <c r="S177" s="37" t="s">
        <v>618</v>
      </c>
      <c r="T177" s="39" t="s">
        <v>617</v>
      </c>
      <c r="U177" s="39" t="s">
        <v>617</v>
      </c>
      <c r="V177" s="39" t="s">
        <v>617</v>
      </c>
      <c r="W177" s="39" t="s">
        <v>617</v>
      </c>
      <c r="X177" s="39" t="s">
        <v>617</v>
      </c>
      <c r="Y177" s="39" t="s">
        <v>617</v>
      </c>
      <c r="Z177" s="39" t="s">
        <v>617</v>
      </c>
      <c r="AA177" s="38" t="n">
        <f aca="false">DATE(YEAR(O177)+1,MONTH(O177),DAY(O177))</f>
        <v>44197</v>
      </c>
      <c r="AB177" s="40" t="n">
        <f aca="false">IF(G177="Trong nước", DATEDIF(DATE(YEAR(M177),MONTH(M177),1),DATE(YEAR(N177),MONTH(N177),1),"m"), DATEDIF(DATE(L177,1,1),DATE(YEAR(N177),MONTH(N177),1),"m"))</f>
        <v>14</v>
      </c>
      <c r="AC177" s="40" t="str">
        <f aca="false">VLOOKUP(AB177,Parameters!$A$2:$B$6,2,1)</f>
        <v>&lt;36</v>
      </c>
      <c r="AD177" s="22" t="n">
        <f aca="false">IF(J177&lt;=Parameters!$Y$2,INDEX('Bieu phi VCX'!$D$8:$N$33,MATCH(E177,'Bieu phi VCX'!$A$8:$A$33,0),MATCH(AC177,'Bieu phi VCX'!$D$7:$I$7,)),INDEX('Bieu phi VCX'!$J$8:$O$33,MATCH(E177,'Bieu phi VCX'!$A$8:$A$33,0),MATCH(AC177,'Bieu phi VCX'!$J$7:$O$7,)))</f>
        <v>0.026</v>
      </c>
      <c r="AE177" s="22" t="n">
        <f aca="false">IF(Q177="Y",Parameters!$Z$2,0)</f>
        <v>0.0005</v>
      </c>
      <c r="AF177" s="41" t="n">
        <f aca="false">IF(R177="Y", INDEX('Bieu phi VCX'!$R$8:$W$33,MATCH(E177,'Bieu phi VCX'!$A$8:$A$33,0),MATCH(AC177,'Bieu phi VCX'!$R$7:$V$7,0)), 0)</f>
        <v>0</v>
      </c>
      <c r="AG177" s="37" t="n">
        <f aca="false">VLOOKUP(S177,Parameters!$F$2:$G$5,2,0)</f>
        <v>0</v>
      </c>
      <c r="AH177" s="41" t="n">
        <f aca="false">IF(T177="Y", INDEX('Bieu phi VCX'!$X$8:$AB$33,MATCH(E177,'Bieu phi VCX'!$A$8:$A$33,0),MATCH(AC177,'Bieu phi VCX'!$X$7:$AB$7,0)),0)</f>
        <v>0.0025</v>
      </c>
      <c r="AI177" s="23" t="n">
        <f aca="false">IF(U177="Y",INDEX('Bieu phi VCX'!$AJ$8:$AL$33,MATCH(E177,'Bieu phi VCX'!$A$8:$A$33,0),MATCH(VLOOKUP(F177,Parameters!$I$2:$J$4,2),'Bieu phi VCX'!$AJ$7:$AL$7,0)), 0)</f>
        <v>0.05</v>
      </c>
      <c r="AJ177" s="0" t="n">
        <f aca="false">IF(V177="Y",Parameters!$AA$2,1)</f>
        <v>1.5</v>
      </c>
      <c r="AK177" s="41" t="n">
        <f aca="false">IF(W177="Y", INDEX('Bieu phi VCX'!$AE$8:$AE$33,MATCH(E177,'Bieu phi VCX'!$A$8:$A$33,0),0),0)</f>
        <v>0.0025</v>
      </c>
      <c r="AL177" s="22" t="n">
        <f aca="false">IF(X177="Y",IF(AB177&lt;120,IF(OR(E177='Bieu phi VCX'!$A$24,E177='Bieu phi VCX'!$A$25,E177='Bieu phi VCX'!$A$27),0.2%,IF(OR(AND(OR(H177="SEDAN",H177="HATCHBACK"),J177&gt;Parameters!$AB$2),AND(OR(H177="SEDAN",H177="HATCHBACK"),I177="GERMANY")),INDEX('Bieu phi VCX'!$AF$8:$AF$33,MATCH(E177,'Bieu phi VCX'!$A$8:$A$33,0),0),INDEX('Bieu phi VCX'!$AG$8:$AG$33,MATCH(E177,'Bieu phi VCX'!$A$8:$A$33,0),0))),INDEX('Bieu phi VCX'!$AH$8:$AH$33,MATCH(E177,'Bieu phi VCX'!$A$8:$A$33,0),0)),0)</f>
        <v>0.002</v>
      </c>
      <c r="AM177" s="22" t="n">
        <f aca="false">IF(Y177="Y",IF(P177-O177&gt;Parameters!$AC$2,1.5%*15/365,1.5%*(P177-O177)/365),0)</f>
        <v>0.000616438356164384</v>
      </c>
      <c r="AN177" s="24" t="n">
        <f aca="false">IF(Z177="Y",Parameters!$AD$2,0)</f>
        <v>0.003</v>
      </c>
      <c r="AO177" s="42" t="n">
        <f aca="false">IF(P177&lt;=AA177,VLOOKUP(DATEDIF(O177,P177,"m"),Parameters!$L$2:$M$6,2,1),(DATEDIF(O177,P177,"m")+1)/12)</f>
        <v>1</v>
      </c>
      <c r="AP177" s="43" t="n">
        <f aca="false">(AJ177*(SUM(AD177,AE177,AF177,AH177,AI177,AK177,AL177,AN177)*K177+AG177)+AM177*K177)*AO177</f>
        <v>52146575.3424658</v>
      </c>
      <c r="AQ177" s="27" t="s">
        <v>630</v>
      </c>
      <c r="AMJ177" s="0"/>
    </row>
    <row r="178" s="40" customFormat="true" ht="13.8" hidden="false" customHeight="false" outlineLevel="0" collapsed="false">
      <c r="A178" s="35"/>
      <c r="B178" s="35" t="s">
        <v>620</v>
      </c>
      <c r="C178" s="0" t="s">
        <v>508</v>
      </c>
      <c r="D178" s="35" t="s">
        <v>529</v>
      </c>
      <c r="E178" s="36" t="s">
        <v>530</v>
      </c>
      <c r="F178" s="37" t="n">
        <v>0</v>
      </c>
      <c r="G178" s="18" t="s">
        <v>614</v>
      </c>
      <c r="H178" s="36" t="s">
        <v>627</v>
      </c>
      <c r="I178" s="36" t="s">
        <v>616</v>
      </c>
      <c r="J178" s="37" t="n">
        <v>500000000</v>
      </c>
      <c r="K178" s="37" t="n">
        <v>400000000</v>
      </c>
      <c r="L178" s="0" t="n">
        <v>2018</v>
      </c>
      <c r="M178" s="20" t="n">
        <f aca="true">DATE(YEAR(NOW()), MONTH(NOW())-36, DAY(NOW()))</f>
        <v>43173</v>
      </c>
      <c r="N178" s="20" t="n">
        <f aca="true">DATE(YEAR(NOW()), MONTH(NOW()), DAY(NOW()))</f>
        <v>44269</v>
      </c>
      <c r="O178" s="38" t="n">
        <v>43831</v>
      </c>
      <c r="P178" s="38" t="n">
        <v>44196</v>
      </c>
      <c r="Q178" s="39" t="s">
        <v>617</v>
      </c>
      <c r="R178" s="39" t="s">
        <v>617</v>
      </c>
      <c r="S178" s="37" t="s">
        <v>618</v>
      </c>
      <c r="T178" s="39" t="s">
        <v>617</v>
      </c>
      <c r="U178" s="39" t="s">
        <v>617</v>
      </c>
      <c r="V178" s="39" t="s">
        <v>617</v>
      </c>
      <c r="W178" s="39" t="s">
        <v>617</v>
      </c>
      <c r="X178" s="39" t="s">
        <v>617</v>
      </c>
      <c r="Y178" s="39" t="s">
        <v>617</v>
      </c>
      <c r="Z178" s="39" t="s">
        <v>617</v>
      </c>
      <c r="AA178" s="38" t="n">
        <f aca="false">DATE(YEAR(O178)+1,MONTH(O178),DAY(O178))</f>
        <v>44197</v>
      </c>
      <c r="AB178" s="40" t="n">
        <f aca="false">IF(G178="Trong nước", DATEDIF(DATE(YEAR(M178),MONTH(M178),1),DATE(YEAR(N178),MONTH(N178),1),"m"), DATEDIF(DATE(L178,1,1),DATE(YEAR(N178),MONTH(N178),1),"m"))</f>
        <v>38</v>
      </c>
      <c r="AC178" s="40" t="str">
        <f aca="false">VLOOKUP(AB178,Parameters!$A$2:$B$6,2,1)</f>
        <v>36-72</v>
      </c>
      <c r="AD178" s="22" t="n">
        <f aca="false">IF(J178&lt;=Parameters!$Y$2,INDEX('Bieu phi VCX'!$D$8:$N$33,MATCH(E178,'Bieu phi VCX'!$A$8:$A$33,0),MATCH(AC178,'Bieu phi VCX'!$D$7:$I$7,)),INDEX('Bieu phi VCX'!$J$8:$O$33,MATCH(E178,'Bieu phi VCX'!$A$8:$A$33,0),MATCH(AC178,'Bieu phi VCX'!$J$7:$O$7,)))</f>
        <v>0.037</v>
      </c>
      <c r="AE178" s="22" t="n">
        <f aca="false">IF(Q178="Y",Parameters!$Z$2,0)</f>
        <v>0.0005</v>
      </c>
      <c r="AF178" s="41" t="n">
        <f aca="false">IF(R178="Y", INDEX('Bieu phi VCX'!$R$8:$W$33,MATCH(E178,'Bieu phi VCX'!$A$8:$A$33,0),MATCH(AC178,'Bieu phi VCX'!$R$7:$V$7,0)), 0)</f>
        <v>0.003</v>
      </c>
      <c r="AG178" s="37" t="n">
        <f aca="false">VLOOKUP(S178,Parameters!$F$2:$G$5,2,0)</f>
        <v>0</v>
      </c>
      <c r="AH178" s="41" t="n">
        <f aca="false">IF(T178="Y", INDEX('Bieu phi VCX'!$X$8:$AB$33,MATCH(E178,'Bieu phi VCX'!$A$8:$A$33,0),MATCH(AC178,'Bieu phi VCX'!$X$7:$AB$7,0)),0)</f>
        <v>0.0035</v>
      </c>
      <c r="AI178" s="23" t="n">
        <f aca="false">IF(U178="Y",INDEX('Bieu phi VCX'!$AJ$8:$AL$33,MATCH(E178,'Bieu phi VCX'!$A$8:$A$33,0),MATCH(VLOOKUP(F178,Parameters!$I$2:$J$4,2),'Bieu phi VCX'!$AJ$7:$AL$7,0)), 0)</f>
        <v>0.05</v>
      </c>
      <c r="AJ178" s="0" t="n">
        <f aca="false">IF(V178="Y",Parameters!$AA$2,1)</f>
        <v>1.5</v>
      </c>
      <c r="AK178" s="41" t="n">
        <f aca="false">IF(W178="Y", INDEX('Bieu phi VCX'!$AE$8:$AE$33,MATCH(E178,'Bieu phi VCX'!$A$8:$A$33,0),0),0)</f>
        <v>0.0025</v>
      </c>
      <c r="AL178" s="22" t="n">
        <f aca="false">IF(X178="Y",IF(AB178&lt;120,IF(OR(E178='Bieu phi VCX'!$A$24,E178='Bieu phi VCX'!$A$25,E178='Bieu phi VCX'!$A$27),0.2%,IF(OR(AND(OR(H178="SEDAN",H178="HATCHBACK"),J178&gt;Parameters!$AB$2),AND(OR(H178="SEDAN",H178="HATCHBACK"),I178="GERMANY")),INDEX('Bieu phi VCX'!$AF$8:$AF$33,MATCH(E178,'Bieu phi VCX'!$A$8:$A$33,0),0),INDEX('Bieu phi VCX'!$AG$8:$AG$33,MATCH(E178,'Bieu phi VCX'!$A$8:$A$33,0),0))),INDEX('Bieu phi VCX'!$AH$8:$AH$33,MATCH(E178,'Bieu phi VCX'!$A$8:$A$33,0),0)),0)</f>
        <v>0.002</v>
      </c>
      <c r="AM178" s="22" t="n">
        <f aca="false">IF(Y178="Y",IF(P178-O178&gt;Parameters!$AC$2,1.5%*15/365,1.5%*(P178-O178)/365),0)</f>
        <v>0.000616438356164384</v>
      </c>
      <c r="AN178" s="24" t="n">
        <f aca="false">IF(Z178="Y",Parameters!$AD$2,0)</f>
        <v>0.003</v>
      </c>
      <c r="AO178" s="42" t="n">
        <f aca="false">IF(P178&lt;=AA178,VLOOKUP(DATEDIF(O178,P178,"m"),Parameters!$L$2:$M$6,2,1),(DATEDIF(O178,P178,"m")+1)/12)</f>
        <v>1</v>
      </c>
      <c r="AP178" s="43" t="n">
        <f aca="false">(AJ178*(SUM(AD178,AE178,AF178,AH178,AI178,AK178,AL178,AN178)*K178+AG178)+AM178*K178)*AO178</f>
        <v>61146575.3424658</v>
      </c>
      <c r="AQ178" s="27" t="s">
        <v>630</v>
      </c>
      <c r="AMJ178" s="0"/>
    </row>
    <row r="179" s="40" customFormat="true" ht="13.8" hidden="false" customHeight="false" outlineLevel="0" collapsed="false">
      <c r="A179" s="35"/>
      <c r="B179" s="35" t="s">
        <v>621</v>
      </c>
      <c r="C179" s="0" t="s">
        <v>508</v>
      </c>
      <c r="D179" s="35" t="s">
        <v>529</v>
      </c>
      <c r="E179" s="36" t="s">
        <v>530</v>
      </c>
      <c r="F179" s="37" t="n">
        <v>0</v>
      </c>
      <c r="G179" s="18" t="s">
        <v>614</v>
      </c>
      <c r="H179" s="36" t="s">
        <v>627</v>
      </c>
      <c r="I179" s="36" t="s">
        <v>616</v>
      </c>
      <c r="J179" s="37" t="n">
        <v>450000000</v>
      </c>
      <c r="K179" s="37" t="n">
        <v>400000000</v>
      </c>
      <c r="L179" s="0" t="n">
        <v>2015</v>
      </c>
      <c r="M179" s="20" t="n">
        <f aca="true">DATE(YEAR(NOW()), MONTH(NOW())-72, DAY(NOW()))</f>
        <v>42077</v>
      </c>
      <c r="N179" s="20" t="n">
        <f aca="true">DATE(YEAR(NOW()), MONTH(NOW()), DAY(NOW()))</f>
        <v>44269</v>
      </c>
      <c r="O179" s="38" t="n">
        <v>43831</v>
      </c>
      <c r="P179" s="38" t="n">
        <v>44196</v>
      </c>
      <c r="Q179" s="39" t="s">
        <v>617</v>
      </c>
      <c r="R179" s="39" t="s">
        <v>617</v>
      </c>
      <c r="S179" s="37" t="s">
        <v>618</v>
      </c>
      <c r="T179" s="39" t="s">
        <v>617</v>
      </c>
      <c r="U179" s="39" t="s">
        <v>617</v>
      </c>
      <c r="V179" s="39" t="s">
        <v>617</v>
      </c>
      <c r="W179" s="39" t="s">
        <v>617</v>
      </c>
      <c r="X179" s="39" t="s">
        <v>617</v>
      </c>
      <c r="Y179" s="39" t="s">
        <v>617</v>
      </c>
      <c r="Z179" s="39" t="s">
        <v>617</v>
      </c>
      <c r="AA179" s="38" t="n">
        <f aca="false">DATE(YEAR(O179)+1,MONTH(O179),DAY(O179))</f>
        <v>44197</v>
      </c>
      <c r="AB179" s="40" t="n">
        <f aca="false">IF(G179="Trong nước", DATEDIF(DATE(YEAR(M179),MONTH(M179),1),DATE(YEAR(N179),MONTH(N179),1),"m"), DATEDIF(DATE(L179,1,1),DATE(YEAR(N179),MONTH(N179),1),"m"))</f>
        <v>74</v>
      </c>
      <c r="AC179" s="40" t="str">
        <f aca="false">VLOOKUP(AB179,Parameters!$A$2:$B$6,2,1)</f>
        <v>72-120</v>
      </c>
      <c r="AD179" s="22" t="n">
        <f aca="false">IF(J179&lt;=Parameters!$Y$2,INDEX('Bieu phi VCX'!$D$8:$N$33,MATCH(E179,'Bieu phi VCX'!$A$8:$A$33,0),MATCH(AC179,'Bieu phi VCX'!$D$7:$I$7,)),INDEX('Bieu phi VCX'!$J$8:$O$33,MATCH(E179,'Bieu phi VCX'!$A$8:$A$33,0),MATCH(AC179,'Bieu phi VCX'!$J$7:$O$7,)))</f>
        <v>0.053</v>
      </c>
      <c r="AE179" s="22" t="n">
        <f aca="false">IF(Q179="Y",Parameters!$Z$2,0)</f>
        <v>0.0005</v>
      </c>
      <c r="AF179" s="41" t="n">
        <f aca="false">IF(R179="Y", INDEX('Bieu phi VCX'!$R$8:$W$33,MATCH(E179,'Bieu phi VCX'!$A$8:$A$33,0),MATCH(AC179,'Bieu phi VCX'!$R$7:$V$7,0)), 0)</f>
        <v>0.004</v>
      </c>
      <c r="AG179" s="37" t="n">
        <f aca="false">VLOOKUP(S179,Parameters!$F$2:$G$5,2,0)</f>
        <v>0</v>
      </c>
      <c r="AH179" s="41" t="n">
        <f aca="false">IF(T179="Y", INDEX('Bieu phi VCX'!$X$8:$AB$33,MATCH(E179,'Bieu phi VCX'!$A$8:$A$33,0),MATCH(AC179,'Bieu phi VCX'!$X$7:$AB$7,0)),0)</f>
        <v>0.0045</v>
      </c>
      <c r="AI179" s="23" t="n">
        <f aca="false">IF(U179="Y",INDEX('Bieu phi VCX'!$AJ$8:$AL$33,MATCH(E179,'Bieu phi VCX'!$A$8:$A$33,0),MATCH(VLOOKUP(F179,Parameters!$I$2:$J$4,2),'Bieu phi VCX'!$AJ$7:$AL$7,0)), 0)</f>
        <v>0.05</v>
      </c>
      <c r="AJ179" s="0" t="n">
        <f aca="false">IF(V179="Y",Parameters!$AA$2,1)</f>
        <v>1.5</v>
      </c>
      <c r="AK179" s="41" t="n">
        <f aca="false">IF(W179="Y", INDEX('Bieu phi VCX'!$AE$8:$AE$33,MATCH(E179,'Bieu phi VCX'!$A$8:$A$33,0),0),0)</f>
        <v>0.0025</v>
      </c>
      <c r="AL179" s="22" t="n">
        <f aca="false">IF(X179="Y",IF(AB179&lt;120,IF(OR(E179='Bieu phi VCX'!$A$24,E179='Bieu phi VCX'!$A$25,E179='Bieu phi VCX'!$A$27),0.2%,IF(OR(AND(OR(H179="SEDAN",H179="HATCHBACK"),J179&gt;Parameters!$AB$2),AND(OR(H179="SEDAN",H179="HATCHBACK"),I179="GERMANY")),INDEX('Bieu phi VCX'!$AF$8:$AF$33,MATCH(E179,'Bieu phi VCX'!$A$8:$A$33,0),0),INDEX('Bieu phi VCX'!$AG$8:$AG$33,MATCH(E179,'Bieu phi VCX'!$A$8:$A$33,0),0))),INDEX('Bieu phi VCX'!$AH$8:$AH$33,MATCH(E179,'Bieu phi VCX'!$A$8:$A$33,0),0)),0)</f>
        <v>0.002</v>
      </c>
      <c r="AM179" s="22" t="n">
        <f aca="false">IF(Y179="Y",IF(P179-O179&gt;Parameters!$AC$2,1.5%*15/365,1.5%*(P179-O179)/365),0)</f>
        <v>0.000616438356164384</v>
      </c>
      <c r="AN179" s="24" t="n">
        <f aca="false">IF(Z179="Y",Parameters!$AD$2,0)</f>
        <v>0.003</v>
      </c>
      <c r="AO179" s="42" t="n">
        <f aca="false">IF(P179&lt;=AA179,VLOOKUP(DATEDIF(O179,P179,"m"),Parameters!$L$2:$M$6,2,1),(DATEDIF(O179,P179,"m")+1)/12)</f>
        <v>1</v>
      </c>
      <c r="AP179" s="43" t="n">
        <f aca="false">(AJ179*(SUM(AD179,AE179,AF179,AH179,AI179,AK179,AL179,AN179)*K179+AG179)+AM179*K179)*AO179</f>
        <v>71946575.3424658</v>
      </c>
      <c r="AQ179" s="27" t="s">
        <v>630</v>
      </c>
      <c r="AMJ179" s="0"/>
    </row>
    <row r="180" s="40" customFormat="true" ht="13.8" hidden="false" customHeight="false" outlineLevel="0" collapsed="false">
      <c r="A180" s="35"/>
      <c r="B180" s="35" t="s">
        <v>622</v>
      </c>
      <c r="C180" s="0" t="s">
        <v>508</v>
      </c>
      <c r="D180" s="35" t="s">
        <v>529</v>
      </c>
      <c r="E180" s="36" t="s">
        <v>530</v>
      </c>
      <c r="F180" s="37" t="n">
        <v>0</v>
      </c>
      <c r="G180" s="18" t="s">
        <v>614</v>
      </c>
      <c r="H180" s="36" t="s">
        <v>627</v>
      </c>
      <c r="I180" s="36" t="s">
        <v>616</v>
      </c>
      <c r="J180" s="37" t="n">
        <v>600000000</v>
      </c>
      <c r="K180" s="37" t="n">
        <v>400000000</v>
      </c>
      <c r="L180" s="0" t="n">
        <v>2011</v>
      </c>
      <c r="M180" s="20" t="n">
        <f aca="true">DATE(YEAR(NOW()), MONTH(NOW())-120, DAY(NOW()))</f>
        <v>40616</v>
      </c>
      <c r="N180" s="20" t="n">
        <f aca="true">DATE(YEAR(NOW()), MONTH(NOW()), DAY(NOW()))</f>
        <v>44269</v>
      </c>
      <c r="O180" s="38" t="n">
        <v>43831</v>
      </c>
      <c r="P180" s="38" t="n">
        <v>44196</v>
      </c>
      <c r="Q180" s="39" t="s">
        <v>617</v>
      </c>
      <c r="R180" s="39" t="s">
        <v>617</v>
      </c>
      <c r="S180" s="37" t="s">
        <v>618</v>
      </c>
      <c r="T180" s="39" t="s">
        <v>617</v>
      </c>
      <c r="U180" s="39" t="s">
        <v>617</v>
      </c>
      <c r="V180" s="39" t="s">
        <v>617</v>
      </c>
      <c r="W180" s="39" t="s">
        <v>617</v>
      </c>
      <c r="X180" s="39" t="s">
        <v>617</v>
      </c>
      <c r="Y180" s="39" t="s">
        <v>617</v>
      </c>
      <c r="Z180" s="39" t="s">
        <v>617</v>
      </c>
      <c r="AA180" s="38" t="n">
        <f aca="false">DATE(YEAR(O180)+1,MONTH(O180),DAY(O180))</f>
        <v>44197</v>
      </c>
      <c r="AB180" s="40" t="n">
        <f aca="false">IF(G180="Trong nước", DATEDIF(DATE(YEAR(M180),MONTH(M180),1),DATE(YEAR(N180),MONTH(N180),1),"m"), DATEDIF(DATE(L180,1,1),DATE(YEAR(N180),MONTH(N180),1),"m"))</f>
        <v>122</v>
      </c>
      <c r="AC180" s="40" t="str">
        <f aca="false">VLOOKUP(AB180,Parameters!$A$2:$B$6,2,1)</f>
        <v>&gt;=120</v>
      </c>
      <c r="AD180" s="22" t="n">
        <f aca="false">IF(J180&lt;=Parameters!$Y$2,INDEX('Bieu phi VCX'!$D$8:$N$33,MATCH(E180,'Bieu phi VCX'!$A$8:$A$33,0),MATCH(AC180,'Bieu phi VCX'!$D$7:$I$7,)),INDEX('Bieu phi VCX'!$J$8:$O$33,MATCH(E180,'Bieu phi VCX'!$A$8:$A$33,0),MATCH(AC180,'Bieu phi VCX'!$J$7:$O$7,)))</f>
        <v>0.055</v>
      </c>
      <c r="AE180" s="22" t="n">
        <f aca="false">IF(Q180="Y",Parameters!$Z$2,0)</f>
        <v>0.0005</v>
      </c>
      <c r="AF180" s="41" t="n">
        <f aca="false">IF(R180="Y", INDEX('Bieu phi VCX'!$R$8:$W$33,MATCH(E180,'Bieu phi VCX'!$A$8:$A$33,0),MATCH(AC180,'Bieu phi VCX'!$R$7:$V$7,0)), 0)</f>
        <v>0.005</v>
      </c>
      <c r="AG180" s="37" t="n">
        <f aca="false">VLOOKUP(S180,Parameters!$F$2:$G$5,2,0)</f>
        <v>0</v>
      </c>
      <c r="AH180" s="41" t="n">
        <f aca="false">IF(T180="Y", INDEX('Bieu phi VCX'!$X$8:$AB$33,MATCH(E180,'Bieu phi VCX'!$A$8:$A$33,0),MATCH(AC180,'Bieu phi VCX'!$X$7:$AB$7,0)),0)</f>
        <v>0.0055</v>
      </c>
      <c r="AI180" s="23" t="n">
        <f aca="false">IF(U180="Y",INDEX('Bieu phi VCX'!$AJ$8:$AL$33,MATCH(E180,'Bieu phi VCX'!$A$8:$A$33,0),MATCH(VLOOKUP(F180,Parameters!$I$2:$J$4,2),'Bieu phi VCX'!$AJ$7:$AL$7,0)), 0)</f>
        <v>0.05</v>
      </c>
      <c r="AJ180" s="0" t="n">
        <f aca="false">IF(V180="Y",Parameters!$AA$2,1)</f>
        <v>1.5</v>
      </c>
      <c r="AK180" s="41" t="n">
        <f aca="false">IF(W180="Y", INDEX('Bieu phi VCX'!$AE$8:$AE$33,MATCH(E180,'Bieu phi VCX'!$A$8:$A$33,0),0),0)</f>
        <v>0.0025</v>
      </c>
      <c r="AL180" s="22" t="n">
        <f aca="false">IF(X180="Y",IF(AB180&lt;120,IF(OR(E180='Bieu phi VCX'!$A$24,E180='Bieu phi VCX'!$A$25,E180='Bieu phi VCX'!$A$27),0.2%,IF(OR(AND(OR(H180="SEDAN",H180="HATCHBACK"),J180&gt;Parameters!$AB$2),AND(OR(H180="SEDAN",H180="HATCHBACK"),I180="GERMANY")),INDEX('Bieu phi VCX'!$AF$8:$AF$33,MATCH(E180,'Bieu phi VCX'!$A$8:$A$33,0),0),INDEX('Bieu phi VCX'!$AG$8:$AG$33,MATCH(E180,'Bieu phi VCX'!$A$8:$A$33,0),0))),INDEX('Bieu phi VCX'!$AH$8:$AH$33,MATCH(E180,'Bieu phi VCX'!$A$8:$A$33,0),0)),0)</f>
        <v>0.003</v>
      </c>
      <c r="AM180" s="22" t="n">
        <f aca="false">IF(Y180="Y",IF(P180-O180&gt;Parameters!$AC$2,1.5%*15/365,1.5%*(P180-O180)/365),0)</f>
        <v>0.000616438356164384</v>
      </c>
      <c r="AN180" s="24" t="n">
        <f aca="false">IF(Z180="Y",Parameters!$AD$2,0)</f>
        <v>0.003</v>
      </c>
      <c r="AO180" s="42" t="n">
        <f aca="false">IF(P180&lt;=AA180,VLOOKUP(DATEDIF(O180,P180,"m"),Parameters!$L$2:$M$6,2,1),(DATEDIF(O180,P180,"m")+1)/12)</f>
        <v>1</v>
      </c>
      <c r="AP180" s="43" t="n">
        <f aca="false">(AJ180*(SUM(AD180,AE180,AF180,AH180,AI180,AK180,AL180,AN180)*K180+AG180)+AM180*K180)*AO180</f>
        <v>74946575.3424658</v>
      </c>
      <c r="AQ180" s="27" t="s">
        <v>630</v>
      </c>
      <c r="AMJ180" s="0"/>
    </row>
    <row r="181" s="40" customFormat="true" ht="13.8" hidden="false" customHeight="false" outlineLevel="0" collapsed="false">
      <c r="A181" s="35"/>
      <c r="B181" s="35" t="s">
        <v>623</v>
      </c>
      <c r="C181" s="0" t="s">
        <v>508</v>
      </c>
      <c r="D181" s="35" t="s">
        <v>529</v>
      </c>
      <c r="E181" s="36" t="s">
        <v>530</v>
      </c>
      <c r="F181" s="37" t="n">
        <v>0</v>
      </c>
      <c r="G181" s="18" t="s">
        <v>614</v>
      </c>
      <c r="H181" s="36" t="s">
        <v>627</v>
      </c>
      <c r="I181" s="36" t="s">
        <v>616</v>
      </c>
      <c r="J181" s="37" t="n">
        <v>600000000</v>
      </c>
      <c r="K181" s="37" t="n">
        <v>400000000</v>
      </c>
      <c r="L181" s="0" t="n">
        <v>2006</v>
      </c>
      <c r="M181" s="20" t="n">
        <f aca="true">DATE(YEAR(NOW()), MONTH(NOW())-180, DAY(NOW()))</f>
        <v>38790</v>
      </c>
      <c r="N181" s="20" t="n">
        <f aca="true">DATE(YEAR(NOW()), MONTH(NOW()), DAY(NOW()))</f>
        <v>44269</v>
      </c>
      <c r="O181" s="38" t="n">
        <v>43831</v>
      </c>
      <c r="P181" s="38" t="n">
        <v>44196</v>
      </c>
      <c r="Q181" s="39" t="s">
        <v>617</v>
      </c>
      <c r="R181" s="39" t="s">
        <v>617</v>
      </c>
      <c r="S181" s="37" t="n">
        <v>9000000</v>
      </c>
      <c r="T181" s="39" t="s">
        <v>617</v>
      </c>
      <c r="U181" s="39" t="s">
        <v>617</v>
      </c>
      <c r="V181" s="39" t="s">
        <v>617</v>
      </c>
      <c r="W181" s="39" t="s">
        <v>617</v>
      </c>
      <c r="X181" s="39" t="s">
        <v>617</v>
      </c>
      <c r="Y181" s="39" t="s">
        <v>617</v>
      </c>
      <c r="Z181" s="39" t="s">
        <v>617</v>
      </c>
      <c r="AA181" s="38" t="n">
        <f aca="false">DATE(YEAR(O181)+1,MONTH(O181),DAY(O181))</f>
        <v>44197</v>
      </c>
      <c r="AB181" s="40" t="n">
        <f aca="false">IF(G181="Trong nước", DATEDIF(DATE(YEAR(M181),MONTH(M181),1),DATE(YEAR(N181),MONTH(N181),1),"m"), DATEDIF(DATE(L181,1,1),DATE(YEAR(N181),MONTH(N181),1),"m"))</f>
        <v>182</v>
      </c>
      <c r="AC181" s="40" t="str">
        <f aca="false">VLOOKUP(AB181,Parameters!$A$2:$B$7,2,1)</f>
        <v>&gt;=180</v>
      </c>
      <c r="AD181" s="22" t="n">
        <f aca="false">IF(J181&lt;=Parameters!$Y$2,INDEX('Bieu phi VCX'!$D$8:$N$33,MATCH(E181,'Bieu phi VCX'!$A$8:$A$33,0),MATCH(AC181,'Bieu phi VCX'!$D$7:$I$7,)),INDEX('Bieu phi VCX'!$J$8:$O$33,MATCH(E181,'Bieu phi VCX'!$A$8:$A$33,0),MATCH(AC181,'Bieu phi VCX'!$J$7:$O$7,)))</f>
        <v>0.055</v>
      </c>
      <c r="AE181" s="22" t="n">
        <f aca="false">IF(Q181="Y",Parameters!$Z$2,0)</f>
        <v>0.0005</v>
      </c>
      <c r="AF181" s="41" t="n">
        <f aca="false">IF(R181="Y", INDEX('Bieu phi VCX'!$R$8:$W$33,MATCH(E181,'Bieu phi VCX'!$A$8:$A$33,0),MATCH(AC181,'Bieu phi VCX'!$R$7:$W$7,0)), 0)</f>
        <v>0.006</v>
      </c>
      <c r="AG181" s="37" t="n">
        <f aca="false">VLOOKUP(S181,Parameters!$F$2:$G$5,2,0)</f>
        <v>1400000</v>
      </c>
      <c r="AH181" s="41" t="n">
        <f aca="false">IF(T181="Y", INDEX('Bieu phi VCX'!$X$8:$AC$33,MATCH(E181,'Bieu phi VCX'!$A$8:$A$33,0),MATCH(AC181,'Bieu phi VCX'!$X$7:$AC$7,0)),0)</f>
        <v>0.0055</v>
      </c>
      <c r="AI181" s="23" t="n">
        <f aca="false">IF(U181="Y",INDEX('Bieu phi VCX'!$AJ$8:$AL$33,MATCH(E181,'Bieu phi VCX'!$A$8:$A$33,0),MATCH(VLOOKUP(F181,Parameters!$I$2:$J$4,2),'Bieu phi VCX'!$AJ$7:$AL$7,0)), 0)</f>
        <v>0.05</v>
      </c>
      <c r="AJ181" s="0" t="n">
        <f aca="false">IF(V181="Y",Parameters!$AA$2,1)</f>
        <v>1.5</v>
      </c>
      <c r="AK181" s="41" t="n">
        <f aca="false">IF(W181="Y", INDEX('Bieu phi VCX'!$AE$8:$AE$33,MATCH(E181,'Bieu phi VCX'!$A$8:$A$33,0),0),0)</f>
        <v>0.0025</v>
      </c>
      <c r="AL181" s="22" t="n">
        <f aca="false">IF(X181="Y",IF(AB181&lt;120,IF(OR(E181='Bieu phi VCX'!$A$24,E181='Bieu phi VCX'!$A$25,E181='Bieu phi VCX'!$A$27),0.2%,IF(OR(AND(OR(H181="SEDAN",H181="HATCHBACK"),J181&gt;Parameters!$AB$2),AND(OR(H181="SEDAN",H181="HATCHBACK"),I181="GERMANY")),INDEX('Bieu phi VCX'!$AF$8:$AF$33,MATCH(E181,'Bieu phi VCX'!$A$8:$A$33,0),0),INDEX('Bieu phi VCX'!$AG$8:$AG$33,MATCH(E181,'Bieu phi VCX'!$A$8:$A$33,0),0))),INDEX('Bieu phi VCX'!$AH$8:$AH$33,MATCH(E181,'Bieu phi VCX'!$A$8:$A$33,0),0)),0)</f>
        <v>0.003</v>
      </c>
      <c r="AM181" s="22" t="n">
        <f aca="false">IF(Y181="Y",IF(P181-O181&gt;Parameters!$AC$2,1.5%*15/365,1.5%*(P181-O181)/365),0)</f>
        <v>0.000616438356164384</v>
      </c>
      <c r="AN181" s="24" t="n">
        <f aca="false">IF(Z181="Y",Parameters!$AD$2,0)</f>
        <v>0.003</v>
      </c>
      <c r="AO181" s="42" t="n">
        <f aca="false">IF(P181&lt;=AA181,VLOOKUP(DATEDIF(O181,P181,"m"),Parameters!$L$2:$M$6,2,1),(DATEDIF(O181,P181,"m")+1)/12)</f>
        <v>1</v>
      </c>
      <c r="AP181" s="43" t="n">
        <f aca="false">(AJ181*(SUM(AD181,AE181,AF181,AH181,AI181,AK181,AL181,AN181)*K181+AG181)+AM181*K181)*AO181</f>
        <v>77646575.3424658</v>
      </c>
      <c r="AQ181" s="27" t="s">
        <v>630</v>
      </c>
      <c r="AMJ181" s="0"/>
    </row>
    <row r="182" customFormat="false" ht="13.8" hidden="false" customHeight="false" outlineLevel="0" collapsed="false">
      <c r="A182" s="17" t="s">
        <v>612</v>
      </c>
      <c r="B182" s="17" t="s">
        <v>613</v>
      </c>
      <c r="C182" s="0" t="s">
        <v>508</v>
      </c>
      <c r="D182" s="17" t="s">
        <v>533</v>
      </c>
      <c r="E182" s="18" t="s">
        <v>534</v>
      </c>
      <c r="F182" s="19" t="n">
        <v>0</v>
      </c>
      <c r="G182" s="18" t="s">
        <v>614</v>
      </c>
      <c r="H182" s="18" t="s">
        <v>627</v>
      </c>
      <c r="I182" s="18" t="s">
        <v>616</v>
      </c>
      <c r="J182" s="19" t="n">
        <v>390000000</v>
      </c>
      <c r="K182" s="19" t="n">
        <v>100000000</v>
      </c>
      <c r="L182" s="0" t="n">
        <v>2020</v>
      </c>
      <c r="M182" s="20" t="n">
        <f aca="true">DATE(YEAR(NOW()), MONTH(NOW())-12, DAY(NOW()))</f>
        <v>43904</v>
      </c>
      <c r="N182" s="20" t="n">
        <f aca="true">DATE(YEAR(NOW()), MONTH(NOW()), DAY(NOW()))</f>
        <v>44269</v>
      </c>
      <c r="O182" s="20" t="n">
        <v>43831</v>
      </c>
      <c r="P182" s="20" t="n">
        <v>44196</v>
      </c>
      <c r="Q182" s="21" t="s">
        <v>617</v>
      </c>
      <c r="R182" s="21" t="s">
        <v>617</v>
      </c>
      <c r="S182" s="19" t="s">
        <v>618</v>
      </c>
      <c r="T182" s="21" t="s">
        <v>617</v>
      </c>
      <c r="U182" s="21" t="s">
        <v>617</v>
      </c>
      <c r="V182" s="21" t="s">
        <v>617</v>
      </c>
      <c r="W182" s="21" t="s">
        <v>617</v>
      </c>
      <c r="X182" s="21" t="s">
        <v>617</v>
      </c>
      <c r="Y182" s="21" t="s">
        <v>617</v>
      </c>
      <c r="Z182" s="21" t="s">
        <v>617</v>
      </c>
      <c r="AA182" s="20" t="n">
        <f aca="false">DATE(YEAR(O182)+1,MONTH(O182),DAY(O182))</f>
        <v>44197</v>
      </c>
      <c r="AB182" s="0" t="n">
        <f aca="false">IF(G182="Trong nước", DATEDIF(DATE(YEAR(M182),MONTH(M182),1),DATE(YEAR(N182),MONTH(N182),1),"m"), DATEDIF(DATE(L182,1,1),DATE(YEAR(N182),MONTH(N182),1),"m"))</f>
        <v>14</v>
      </c>
      <c r="AC182" s="0" t="str">
        <f aca="false">VLOOKUP(AB182,Parameters!$A$2:$B$6,2,1)</f>
        <v>&lt;36</v>
      </c>
      <c r="AD182" s="22" t="n">
        <f aca="false">IF(J182&lt;=Parameters!$Y$2,INDEX('Bieu phi VCX'!$D$8:$N$33,MATCH(E182,'Bieu phi VCX'!$A$8:$A$33,0),MATCH(AC182,'Bieu phi VCX'!$D$7:$I$7,)),INDEX('Bieu phi VCX'!$J$8:$O$33,MATCH(E182,'Bieu phi VCX'!$A$8:$A$33,0),MATCH(AC182,'Bieu phi VCX'!$J$7:$O$7,)))</f>
        <v>0.032</v>
      </c>
      <c r="AE182" s="22" t="n">
        <f aca="false">IF(Q182="Y",Parameters!$Z$2,0)</f>
        <v>0.0005</v>
      </c>
      <c r="AF182" s="22" t="n">
        <f aca="false">IF(R182="Y", INDEX('Bieu phi VCX'!$R$8:$W$33,MATCH(E182,'Bieu phi VCX'!$A$8:$A$33,0),MATCH(AC182,'Bieu phi VCX'!$R$7:$V$7,0)), 0)</f>
        <v>0</v>
      </c>
      <c r="AG182" s="19" t="n">
        <f aca="false">VLOOKUP(S182,Parameters!$F$2:$G$5,2,0)</f>
        <v>0</v>
      </c>
      <c r="AH182" s="22" t="n">
        <f aca="false">IF(T182="Y", INDEX('Bieu phi VCX'!$X$8:$AB$33,MATCH(E182,'Bieu phi VCX'!$A$8:$A$33,0),MATCH(AC182,'Bieu phi VCX'!$X$7:$AB$7,0)),0)</f>
        <v>0.0025</v>
      </c>
      <c r="AI182" s="23" t="n">
        <f aca="false">IF(U182="Y",INDEX('Bieu phi VCX'!$AJ$8:$AL$33,MATCH(E182,'Bieu phi VCX'!$A$8:$A$33,0),MATCH(VLOOKUP(F182,Parameters!$I$2:$J$4,2),'Bieu phi VCX'!$AJ$7:$AL$7,0)), 0)</f>
        <v>0.05</v>
      </c>
      <c r="AJ182" s="0" t="n">
        <f aca="false">IF(V182="Y",Parameters!$AA$2,1)</f>
        <v>1.5</v>
      </c>
      <c r="AK182" s="22" t="n">
        <f aca="false">IF(W182="Y", INDEX('Bieu phi VCX'!$AE$8:$AE$33,MATCH(E182,'Bieu phi VCX'!$A$8:$A$33,0),0),0)</f>
        <v>0.0025</v>
      </c>
      <c r="AL182" s="22" t="n">
        <f aca="false">IF(X182="Y",IF(AB182&lt;120,IF(OR(E182='Bieu phi VCX'!$A$24,E182='Bieu phi VCX'!$A$25,E182='Bieu phi VCX'!$A$27),0.2%,IF(OR(AND(OR(H182="SEDAN",H182="HATCHBACK"),J182&gt;Parameters!$AB$2),AND(OR(H182="SEDAN",H182="HATCHBACK"),I182="GERMANY")),INDEX('Bieu phi VCX'!$AF$8:$AF$33,MATCH(E182,'Bieu phi VCX'!$A$8:$A$33,0),0),INDEX('Bieu phi VCX'!$AG$8:$AG$33,MATCH(E182,'Bieu phi VCX'!$A$8:$A$33,0),0))),INDEX('Bieu phi VCX'!$AH$8:$AH$33,MATCH(E182,'Bieu phi VCX'!$A$8:$A$33,0),0)),0)</f>
        <v>0.0005</v>
      </c>
      <c r="AM182" s="22" t="n">
        <f aca="false">IF(Y182="Y",IF(P182-O182&gt;Parameters!$AC$2,1.5%*15/365,1.5%*(P182-O182)/365),0)</f>
        <v>0.000616438356164384</v>
      </c>
      <c r="AN182" s="24" t="n">
        <f aca="false">IF(Z182="Y",Parameters!$AD$2,0)</f>
        <v>0.003</v>
      </c>
      <c r="AO182" s="25" t="n">
        <f aca="false">IF(P182&lt;=AA182,VLOOKUP(DATEDIF(O182,P182,"m"),Parameters!$L$2:$M$6,2,1),(DATEDIF(O182,P182,"m")+1)/12)</f>
        <v>1</v>
      </c>
      <c r="AP182" s="26" t="n">
        <f aca="false">(AJ182*(SUM(AD182,AE182,AF182,AH182,AI182,AK182,AL182,AN182)*K182+AG182)+AM182*K182)*AO182</f>
        <v>13711643.8356164</v>
      </c>
      <c r="AQ182" s="27" t="s">
        <v>619</v>
      </c>
    </row>
    <row r="183" customFormat="false" ht="13.8" hidden="false" customHeight="false" outlineLevel="0" collapsed="false">
      <c r="A183" s="17"/>
      <c r="B183" s="17" t="s">
        <v>620</v>
      </c>
      <c r="C183" s="0" t="s">
        <v>508</v>
      </c>
      <c r="D183" s="17" t="s">
        <v>533</v>
      </c>
      <c r="E183" s="18" t="s">
        <v>534</v>
      </c>
      <c r="F183" s="19" t="n">
        <v>0</v>
      </c>
      <c r="G183" s="18" t="s">
        <v>614</v>
      </c>
      <c r="H183" s="18" t="s">
        <v>627</v>
      </c>
      <c r="I183" s="18" t="s">
        <v>616</v>
      </c>
      <c r="J183" s="19" t="n">
        <v>390000000</v>
      </c>
      <c r="K183" s="19" t="n">
        <v>100000000</v>
      </c>
      <c r="L183" s="0" t="n">
        <v>2018</v>
      </c>
      <c r="M183" s="20" t="n">
        <f aca="true">DATE(YEAR(NOW()), MONTH(NOW())-36, DAY(NOW()))</f>
        <v>43173</v>
      </c>
      <c r="N183" s="20" t="n">
        <f aca="true">DATE(YEAR(NOW()), MONTH(NOW()), DAY(NOW()))</f>
        <v>44269</v>
      </c>
      <c r="O183" s="20" t="n">
        <v>43831</v>
      </c>
      <c r="P183" s="20" t="n">
        <v>44196</v>
      </c>
      <c r="Q183" s="21" t="s">
        <v>617</v>
      </c>
      <c r="R183" s="21" t="s">
        <v>617</v>
      </c>
      <c r="S183" s="19" t="s">
        <v>618</v>
      </c>
      <c r="T183" s="21" t="s">
        <v>617</v>
      </c>
      <c r="U183" s="21" t="s">
        <v>617</v>
      </c>
      <c r="V183" s="21" t="s">
        <v>617</v>
      </c>
      <c r="W183" s="21" t="s">
        <v>617</v>
      </c>
      <c r="X183" s="21" t="s">
        <v>617</v>
      </c>
      <c r="Y183" s="21" t="s">
        <v>617</v>
      </c>
      <c r="Z183" s="21" t="s">
        <v>617</v>
      </c>
      <c r="AA183" s="20" t="n">
        <f aca="false">DATE(YEAR(O183)+1,MONTH(O183),DAY(O183))</f>
        <v>44197</v>
      </c>
      <c r="AB183" s="0" t="n">
        <f aca="false">IF(G183="Trong nước", DATEDIF(DATE(YEAR(M183),MONTH(M183),1),DATE(YEAR(N183),MONTH(N183),1),"m"), DATEDIF(DATE(L183,1,1),DATE(YEAR(N183),MONTH(N183),1),"m"))</f>
        <v>38</v>
      </c>
      <c r="AC183" s="0" t="str">
        <f aca="false">VLOOKUP(AB183,Parameters!$A$2:$B$6,2,1)</f>
        <v>36-72</v>
      </c>
      <c r="AD183" s="22" t="n">
        <f aca="false">IF(J183&lt;=Parameters!$Y$2,INDEX('Bieu phi VCX'!$D$8:$N$33,MATCH(E183,'Bieu phi VCX'!$A$8:$A$33,0),MATCH(AC183,'Bieu phi VCX'!$D$7:$I$7,)),INDEX('Bieu phi VCX'!$J$8:$O$33,MATCH(E183,'Bieu phi VCX'!$A$8:$A$33,0),MATCH(AC183,'Bieu phi VCX'!$J$7:$O$7,)))</f>
        <v>0.038</v>
      </c>
      <c r="AE183" s="22" t="n">
        <f aca="false">IF(Q183="Y",Parameters!$Z$2,0)</f>
        <v>0.0005</v>
      </c>
      <c r="AF183" s="22" t="n">
        <f aca="false">IF(R183="Y", INDEX('Bieu phi VCX'!$R$8:$W$33,MATCH(E183,'Bieu phi VCX'!$A$8:$A$33,0),MATCH(AC183,'Bieu phi VCX'!$R$7:$V$7,0)), 0)</f>
        <v>0.003</v>
      </c>
      <c r="AG183" s="19" t="n">
        <f aca="false">VLOOKUP(S183,Parameters!$F$2:$G$5,2,0)</f>
        <v>0</v>
      </c>
      <c r="AH183" s="22" t="n">
        <f aca="false">IF(T183="Y", INDEX('Bieu phi VCX'!$X$8:$AB$33,MATCH(E183,'Bieu phi VCX'!$A$8:$A$33,0),MATCH(AC183,'Bieu phi VCX'!$X$7:$AB$7,0)),0)</f>
        <v>0.0035</v>
      </c>
      <c r="AI183" s="23" t="n">
        <f aca="false">IF(U183="Y",INDEX('Bieu phi VCX'!$AJ$8:$AL$33,MATCH(E183,'Bieu phi VCX'!$A$8:$A$33,0),MATCH(VLOOKUP(F183,Parameters!$I$2:$J$4,2),'Bieu phi VCX'!$AJ$7:$AL$7,0)), 0)</f>
        <v>0.05</v>
      </c>
      <c r="AJ183" s="0" t="n">
        <f aca="false">IF(V183="Y",Parameters!$AA$2,1)</f>
        <v>1.5</v>
      </c>
      <c r="AK183" s="22" t="n">
        <f aca="false">IF(W183="Y", INDEX('Bieu phi VCX'!$AE$8:$AE$33,MATCH(E183,'Bieu phi VCX'!$A$8:$A$33,0),0),0)</f>
        <v>0.0025</v>
      </c>
      <c r="AL183" s="22" t="n">
        <f aca="false">IF(X183="Y",IF(AB183&lt;120,IF(OR(E183='Bieu phi VCX'!$A$24,E183='Bieu phi VCX'!$A$25,E183='Bieu phi VCX'!$A$27),0.2%,IF(OR(AND(OR(H183="SEDAN",H183="HATCHBACK"),J183&gt;Parameters!$AB$2),AND(OR(H183="SEDAN",H183="HATCHBACK"),I183="GERMANY")),INDEX('Bieu phi VCX'!$AF$8:$AF$33,MATCH(E183,'Bieu phi VCX'!$A$8:$A$33,0),0),INDEX('Bieu phi VCX'!$AG$8:$AG$33,MATCH(E183,'Bieu phi VCX'!$A$8:$A$33,0),0))),INDEX('Bieu phi VCX'!$AH$8:$AH$33,MATCH(E183,'Bieu phi VCX'!$A$8:$A$33,0),0)),0)</f>
        <v>0.0005</v>
      </c>
      <c r="AM183" s="22" t="n">
        <f aca="false">IF(Y183="Y",IF(P183-O183&gt;Parameters!$AC$2,1.5%*15/365,1.5%*(P183-O183)/365),0)</f>
        <v>0.000616438356164384</v>
      </c>
      <c r="AN183" s="24" t="n">
        <f aca="false">IF(Z183="Y",Parameters!$AD$2,0)</f>
        <v>0.003</v>
      </c>
      <c r="AO183" s="25" t="n">
        <f aca="false">IF(P183&lt;=AA183,VLOOKUP(DATEDIF(O183,P183,"m"),Parameters!$L$2:$M$6,2,1),(DATEDIF(O183,P183,"m")+1)/12)</f>
        <v>1</v>
      </c>
      <c r="AP183" s="26" t="n">
        <f aca="false">(AJ183*(SUM(AD183,AE183,AF183,AH183,AI183,AK183,AL183,AN183)*K183+AG183)+AM183*K183)*AO183</f>
        <v>15211643.8356164</v>
      </c>
      <c r="AQ183" s="27" t="s">
        <v>619</v>
      </c>
    </row>
    <row r="184" customFormat="false" ht="13.8" hidden="false" customHeight="false" outlineLevel="0" collapsed="false">
      <c r="A184" s="17"/>
      <c r="B184" s="17" t="s">
        <v>621</v>
      </c>
      <c r="C184" s="0" t="s">
        <v>508</v>
      </c>
      <c r="D184" s="17" t="s">
        <v>533</v>
      </c>
      <c r="E184" s="18" t="s">
        <v>534</v>
      </c>
      <c r="F184" s="19" t="n">
        <v>0</v>
      </c>
      <c r="G184" s="18" t="s">
        <v>614</v>
      </c>
      <c r="H184" s="18" t="s">
        <v>627</v>
      </c>
      <c r="I184" s="18" t="s">
        <v>616</v>
      </c>
      <c r="J184" s="19" t="n">
        <v>390000000</v>
      </c>
      <c r="K184" s="19" t="n">
        <v>100000000</v>
      </c>
      <c r="L184" s="0" t="n">
        <v>2015</v>
      </c>
      <c r="M184" s="20" t="n">
        <f aca="true">DATE(YEAR(NOW()), MONTH(NOW())-72, DAY(NOW()))</f>
        <v>42077</v>
      </c>
      <c r="N184" s="20" t="n">
        <f aca="true">DATE(YEAR(NOW()), MONTH(NOW()), DAY(NOW()))</f>
        <v>44269</v>
      </c>
      <c r="O184" s="20" t="n">
        <v>43831</v>
      </c>
      <c r="P184" s="20" t="n">
        <v>44196</v>
      </c>
      <c r="Q184" s="21" t="s">
        <v>617</v>
      </c>
      <c r="R184" s="21" t="s">
        <v>617</v>
      </c>
      <c r="S184" s="19" t="s">
        <v>618</v>
      </c>
      <c r="T184" s="21" t="s">
        <v>617</v>
      </c>
      <c r="U184" s="21" t="s">
        <v>617</v>
      </c>
      <c r="V184" s="21" t="s">
        <v>617</v>
      </c>
      <c r="W184" s="21" t="s">
        <v>617</v>
      </c>
      <c r="X184" s="21" t="s">
        <v>617</v>
      </c>
      <c r="Y184" s="21" t="s">
        <v>617</v>
      </c>
      <c r="Z184" s="21" t="s">
        <v>617</v>
      </c>
      <c r="AA184" s="20" t="n">
        <f aca="false">DATE(YEAR(O184)+1,MONTH(O184),DAY(O184))</f>
        <v>44197</v>
      </c>
      <c r="AB184" s="0" t="n">
        <f aca="false">IF(G184="Trong nước", DATEDIF(DATE(YEAR(M184),MONTH(M184),1),DATE(YEAR(N184),MONTH(N184),1),"m"), DATEDIF(DATE(L184,1,1),DATE(YEAR(N184),MONTH(N184),1),"m"))</f>
        <v>74</v>
      </c>
      <c r="AC184" s="0" t="str">
        <f aca="false">VLOOKUP(AB184,Parameters!$A$2:$B$6,2,1)</f>
        <v>72-120</v>
      </c>
      <c r="AD184" s="22" t="n">
        <f aca="false">IF(J184&lt;=Parameters!$Y$2,INDEX('Bieu phi VCX'!$D$8:$N$33,MATCH(E184,'Bieu phi VCX'!$A$8:$A$33,0),MATCH(AC184,'Bieu phi VCX'!$D$7:$I$7,)),INDEX('Bieu phi VCX'!$J$8:$O$33,MATCH(E184,'Bieu phi VCX'!$A$8:$A$33,0),MATCH(AC184,'Bieu phi VCX'!$J$7:$O$7,)))</f>
        <v>0.055</v>
      </c>
      <c r="AE184" s="22" t="n">
        <f aca="false">IF(Q184="Y",Parameters!$Z$2,0)</f>
        <v>0.0005</v>
      </c>
      <c r="AF184" s="22" t="n">
        <f aca="false">IF(R184="Y", INDEX('Bieu phi VCX'!$R$8:$W$33,MATCH(E184,'Bieu phi VCX'!$A$8:$A$33,0),MATCH(AC184,'Bieu phi VCX'!$R$7:$V$7,0)), 0)</f>
        <v>0.004</v>
      </c>
      <c r="AG184" s="19" t="n">
        <f aca="false">VLOOKUP(S184,Parameters!$F$2:$G$5,2,0)</f>
        <v>0</v>
      </c>
      <c r="AH184" s="22" t="n">
        <f aca="false">IF(T184="Y", INDEX('Bieu phi VCX'!$X$8:$AB$33,MATCH(E184,'Bieu phi VCX'!$A$8:$A$33,0),MATCH(AC184,'Bieu phi VCX'!$X$7:$AB$7,0)),0)</f>
        <v>0.0045</v>
      </c>
      <c r="AI184" s="23" t="n">
        <f aca="false">IF(U184="Y",INDEX('Bieu phi VCX'!$AJ$8:$AL$33,MATCH(E184,'Bieu phi VCX'!$A$8:$A$33,0),MATCH(VLOOKUP(F184,Parameters!$I$2:$J$4,2),'Bieu phi VCX'!$AJ$7:$AL$7,0)), 0)</f>
        <v>0.05</v>
      </c>
      <c r="AJ184" s="0" t="n">
        <f aca="false">IF(V184="Y",Parameters!$AA$2,1)</f>
        <v>1.5</v>
      </c>
      <c r="AK184" s="22" t="n">
        <f aca="false">IF(W184="Y", INDEX('Bieu phi VCX'!$AE$8:$AE$33,MATCH(E184,'Bieu phi VCX'!$A$8:$A$33,0),0),0)</f>
        <v>0.0025</v>
      </c>
      <c r="AL184" s="22" t="n">
        <f aca="false">IF(X184="Y",IF(AB184&lt;120,IF(OR(E184='Bieu phi VCX'!$A$24,E184='Bieu phi VCX'!$A$25,E184='Bieu phi VCX'!$A$27),0.2%,IF(OR(AND(OR(H184="SEDAN",H184="HATCHBACK"),J184&gt;Parameters!$AB$2),AND(OR(H184="SEDAN",H184="HATCHBACK"),I184="GERMANY")),INDEX('Bieu phi VCX'!$AF$8:$AF$33,MATCH(E184,'Bieu phi VCX'!$A$8:$A$33,0),0),INDEX('Bieu phi VCX'!$AG$8:$AG$33,MATCH(E184,'Bieu phi VCX'!$A$8:$A$33,0),0))),INDEX('Bieu phi VCX'!$AH$8:$AH$33,MATCH(E184,'Bieu phi VCX'!$A$8:$A$33,0),0)),0)</f>
        <v>0.0005</v>
      </c>
      <c r="AM184" s="22" t="n">
        <f aca="false">IF(Y184="Y",IF(P184-O184&gt;Parameters!$AC$2,1.5%*15/365,1.5%*(P184-O184)/365),0)</f>
        <v>0.000616438356164384</v>
      </c>
      <c r="AN184" s="24" t="n">
        <f aca="false">IF(Z184="Y",Parameters!$AD$2,0)</f>
        <v>0.003</v>
      </c>
      <c r="AO184" s="25" t="n">
        <f aca="false">IF(P184&lt;=AA184,VLOOKUP(DATEDIF(O184,P184,"m"),Parameters!$L$2:$M$6,2,1),(DATEDIF(O184,P184,"m")+1)/12)</f>
        <v>1</v>
      </c>
      <c r="AP184" s="26" t="n">
        <f aca="false">(AJ184*(SUM(AD184,AE184,AF184,AH184,AI184,AK184,AL184,AN184)*K184+AG184)+AM184*K184)*AO184</f>
        <v>18061643.8356164</v>
      </c>
      <c r="AQ184" s="27" t="s">
        <v>619</v>
      </c>
    </row>
    <row r="185" customFormat="false" ht="13.8" hidden="false" customHeight="false" outlineLevel="0" collapsed="false">
      <c r="A185" s="17"/>
      <c r="B185" s="17" t="s">
        <v>622</v>
      </c>
      <c r="C185" s="0" t="s">
        <v>508</v>
      </c>
      <c r="D185" s="17" t="s">
        <v>533</v>
      </c>
      <c r="E185" s="18" t="s">
        <v>534</v>
      </c>
      <c r="F185" s="19" t="n">
        <v>0</v>
      </c>
      <c r="G185" s="18" t="s">
        <v>614</v>
      </c>
      <c r="H185" s="18" t="s">
        <v>627</v>
      </c>
      <c r="I185" s="18" t="s">
        <v>616</v>
      </c>
      <c r="J185" s="19" t="n">
        <v>390000000</v>
      </c>
      <c r="K185" s="19" t="n">
        <v>100000000</v>
      </c>
      <c r="L185" s="0" t="n">
        <v>2011</v>
      </c>
      <c r="M185" s="20" t="n">
        <f aca="true">DATE(YEAR(NOW()), MONTH(NOW())-120, DAY(NOW()))</f>
        <v>40616</v>
      </c>
      <c r="N185" s="20" t="n">
        <f aca="true">DATE(YEAR(NOW()), MONTH(NOW()), DAY(NOW()))</f>
        <v>44269</v>
      </c>
      <c r="O185" s="20" t="n">
        <v>43831</v>
      </c>
      <c r="P185" s="20" t="n">
        <v>44196</v>
      </c>
      <c r="Q185" s="21" t="s">
        <v>617</v>
      </c>
      <c r="R185" s="21" t="s">
        <v>617</v>
      </c>
      <c r="S185" s="19" t="s">
        <v>618</v>
      </c>
      <c r="T185" s="21" t="s">
        <v>617</v>
      </c>
      <c r="U185" s="21" t="s">
        <v>617</v>
      </c>
      <c r="V185" s="21" t="s">
        <v>617</v>
      </c>
      <c r="W185" s="21" t="s">
        <v>617</v>
      </c>
      <c r="X185" s="21" t="s">
        <v>617</v>
      </c>
      <c r="Y185" s="21" t="s">
        <v>617</v>
      </c>
      <c r="Z185" s="21" t="s">
        <v>617</v>
      </c>
      <c r="AA185" s="20" t="n">
        <f aca="false">DATE(YEAR(O185)+1,MONTH(O185),DAY(O185))</f>
        <v>44197</v>
      </c>
      <c r="AB185" s="0" t="n">
        <f aca="false">IF(G185="Trong nước", DATEDIF(DATE(YEAR(M185),MONTH(M185),1),DATE(YEAR(N185),MONTH(N185),1),"m"), DATEDIF(DATE(L185,1,1),DATE(YEAR(N185),MONTH(N185),1),"m"))</f>
        <v>122</v>
      </c>
      <c r="AC185" s="0" t="str">
        <f aca="false">VLOOKUP(AB185,Parameters!$A$2:$B$6,2,1)</f>
        <v>&gt;=120</v>
      </c>
      <c r="AD185" s="22" t="n">
        <f aca="false">IF(J185&lt;=Parameters!$Y$2,INDEX('Bieu phi VCX'!$D$8:$N$33,MATCH(E185,'Bieu phi VCX'!$A$8:$A$33,0),MATCH(AC185,'Bieu phi VCX'!$D$7:$I$7,)),INDEX('Bieu phi VCX'!$J$8:$O$33,MATCH(E185,'Bieu phi VCX'!$A$8:$A$33,0),MATCH(AC185,'Bieu phi VCX'!$J$7:$O$7,)))</f>
        <v>0.06</v>
      </c>
      <c r="AE185" s="22" t="n">
        <f aca="false">IF(Q185="Y",Parameters!$Z$2,0)</f>
        <v>0.0005</v>
      </c>
      <c r="AF185" s="22" t="n">
        <f aca="false">IF(R185="Y", INDEX('Bieu phi VCX'!$R$8:$W$33,MATCH(E185,'Bieu phi VCX'!$A$8:$A$33,0),MATCH(AC185,'Bieu phi VCX'!$R$7:$V$7,0)), 0)</f>
        <v>0.005</v>
      </c>
      <c r="AG185" s="19" t="n">
        <f aca="false">VLOOKUP(S185,Parameters!$F$2:$G$5,2,0)</f>
        <v>0</v>
      </c>
      <c r="AH185" s="22" t="n">
        <f aca="false">IF(T185="Y", INDEX('Bieu phi VCX'!$X$8:$AB$33,MATCH(E185,'Bieu phi VCX'!$A$8:$A$33,0),MATCH(AC185,'Bieu phi VCX'!$X$7:$AB$7,0)),0)</f>
        <v>0.0055</v>
      </c>
      <c r="AI185" s="23" t="n">
        <f aca="false">IF(U185="Y",INDEX('Bieu phi VCX'!$AJ$8:$AL$33,MATCH(E185,'Bieu phi VCX'!$A$8:$A$33,0),MATCH(VLOOKUP(F185,Parameters!$I$2:$J$4,2),'Bieu phi VCX'!$AJ$7:$AL$7,0)), 0)</f>
        <v>0.05</v>
      </c>
      <c r="AJ185" s="0" t="n">
        <f aca="false">IF(V185="Y",Parameters!$AA$2,1)</f>
        <v>1.5</v>
      </c>
      <c r="AK185" s="22" t="n">
        <f aca="false">IF(W185="Y", INDEX('Bieu phi VCX'!$AE$8:$AE$33,MATCH(E185,'Bieu phi VCX'!$A$8:$A$33,0),0),0)</f>
        <v>0.0025</v>
      </c>
      <c r="AL185" s="22" t="n">
        <f aca="false">IF(X185="Y",IF(AB185&lt;120,IF(OR(E185='Bieu phi VCX'!$A$24,E185='Bieu phi VCX'!$A$25,E185='Bieu phi VCX'!$A$27),0.2%,IF(OR(AND(OR(H185="SEDAN",H185="HATCHBACK"),J185&gt;Parameters!$AB$2),AND(OR(H185="SEDAN",H185="HATCHBACK"),I185="GERMANY")),INDEX('Bieu phi VCX'!$AF$8:$AF$33,MATCH(E185,'Bieu phi VCX'!$A$8:$A$33,0),0),INDEX('Bieu phi VCX'!$AG$8:$AG$33,MATCH(E185,'Bieu phi VCX'!$A$8:$A$33,0),0))),INDEX('Bieu phi VCX'!$AH$8:$AH$33,MATCH(E185,'Bieu phi VCX'!$A$8:$A$33,0),0)),0)</f>
        <v>0.0015</v>
      </c>
      <c r="AM185" s="22" t="n">
        <f aca="false">IF(Y185="Y",IF(P185-O185&gt;Parameters!$AC$2,1.5%*15/365,1.5%*(P185-O185)/365),0)</f>
        <v>0.000616438356164384</v>
      </c>
      <c r="AN185" s="24" t="n">
        <f aca="false">IF(Z185="Y",Parameters!$AD$2,0)</f>
        <v>0.003</v>
      </c>
      <c r="AO185" s="25" t="n">
        <f aca="false">IF(P185&lt;=AA185,VLOOKUP(DATEDIF(O185,P185,"m"),Parameters!$L$2:$M$6,2,1),(DATEDIF(O185,P185,"m")+1)/12)</f>
        <v>1</v>
      </c>
      <c r="AP185" s="26" t="n">
        <f aca="false">(AJ185*(SUM(AD185,AE185,AF185,AH185,AI185,AK185,AL185,AN185)*K185+AG185)+AM185*K185)*AO185</f>
        <v>19261643.8356164</v>
      </c>
      <c r="AQ185" s="27" t="s">
        <v>619</v>
      </c>
    </row>
    <row r="186" customFormat="false" ht="13.8" hidden="false" customHeight="false" outlineLevel="0" collapsed="false">
      <c r="A186" s="17"/>
      <c r="B186" s="17" t="s">
        <v>623</v>
      </c>
      <c r="C186" s="0" t="s">
        <v>508</v>
      </c>
      <c r="D186" s="17" t="s">
        <v>533</v>
      </c>
      <c r="E186" s="18" t="s">
        <v>534</v>
      </c>
      <c r="F186" s="19" t="n">
        <v>0</v>
      </c>
      <c r="G186" s="18" t="s">
        <v>614</v>
      </c>
      <c r="H186" s="18" t="s">
        <v>627</v>
      </c>
      <c r="I186" s="18" t="s">
        <v>616</v>
      </c>
      <c r="J186" s="19" t="n">
        <v>390000000</v>
      </c>
      <c r="K186" s="19" t="n">
        <v>400000000</v>
      </c>
      <c r="L186" s="0" t="n">
        <v>2006</v>
      </c>
      <c r="M186" s="20" t="n">
        <f aca="true">DATE(YEAR(NOW()), MONTH(NOW())-180, DAY(NOW()))</f>
        <v>38790</v>
      </c>
      <c r="N186" s="20" t="n">
        <f aca="true">DATE(YEAR(NOW()), MONTH(NOW()), DAY(NOW()))</f>
        <v>44269</v>
      </c>
      <c r="O186" s="20" t="n">
        <v>43831</v>
      </c>
      <c r="P186" s="20" t="n">
        <v>44196</v>
      </c>
      <c r="Q186" s="21" t="s">
        <v>617</v>
      </c>
      <c r="R186" s="21" t="s">
        <v>617</v>
      </c>
      <c r="S186" s="19" t="n">
        <v>9000000</v>
      </c>
      <c r="T186" s="21" t="s">
        <v>617</v>
      </c>
      <c r="U186" s="21" t="s">
        <v>617</v>
      </c>
      <c r="V186" s="21" t="s">
        <v>617</v>
      </c>
      <c r="W186" s="21" t="s">
        <v>617</v>
      </c>
      <c r="X186" s="21" t="s">
        <v>617</v>
      </c>
      <c r="Y186" s="21" t="s">
        <v>617</v>
      </c>
      <c r="Z186" s="21" t="s">
        <v>617</v>
      </c>
      <c r="AA186" s="20" t="n">
        <f aca="false">DATE(YEAR(O186)+1,MONTH(O186),DAY(O186))</f>
        <v>44197</v>
      </c>
      <c r="AB186" s="0" t="n">
        <f aca="false">IF(G186="Trong nước", DATEDIF(DATE(YEAR(M186),MONTH(M186),1),DATE(YEAR(N186),MONTH(N186),1),"m"), DATEDIF(DATE(L186,1,1),DATE(YEAR(N186),MONTH(N186),1),"m"))</f>
        <v>182</v>
      </c>
      <c r="AC186" s="0" t="str">
        <f aca="false">VLOOKUP(AB186,Parameters!$A$2:$B$7,2,1)</f>
        <v>&gt;=180</v>
      </c>
      <c r="AD186" s="22" t="n">
        <f aca="false">IF(J186&lt;=Parameters!$Y$2,INDEX('Bieu phi VCX'!$D$8:$N$33,MATCH(E186,'Bieu phi VCX'!$A$8:$A$33,0),MATCH(AC186,'Bieu phi VCX'!$D$7:$I$7,)),INDEX('Bieu phi VCX'!$J$8:$O$33,MATCH(E186,'Bieu phi VCX'!$A$8:$A$33,0),MATCH(AC186,'Bieu phi VCX'!$J$7:$O$7,)))</f>
        <v>0.06</v>
      </c>
      <c r="AE186" s="22" t="n">
        <f aca="false">IF(Q186="Y",Parameters!$Z$2,0)</f>
        <v>0.0005</v>
      </c>
      <c r="AF186" s="22" t="n">
        <f aca="false">IF(R186="Y", INDEX('Bieu phi VCX'!$R$8:$W$33,MATCH(E186,'Bieu phi VCX'!$A$8:$A$33,0),MATCH(AC186,'Bieu phi VCX'!$R$7:$W$7,0)), 0)</f>
        <v>0.006</v>
      </c>
      <c r="AG186" s="19" t="n">
        <f aca="false">VLOOKUP(S186,Parameters!$F$2:$G$5,2,0)</f>
        <v>1400000</v>
      </c>
      <c r="AH186" s="22" t="n">
        <f aca="false">IF(T186="Y", INDEX('Bieu phi VCX'!$X$8:$AC$33,MATCH(E186,'Bieu phi VCX'!$A$8:$A$33,0),MATCH(AC186,'Bieu phi VCX'!$X$7:$AC$7,0)),0)</f>
        <v>0.0055</v>
      </c>
      <c r="AI186" s="23" t="n">
        <f aca="false">IF(U186="Y",INDEX('Bieu phi VCX'!$AJ$8:$AL$33,MATCH(E186,'Bieu phi VCX'!$A$8:$A$33,0),MATCH(VLOOKUP(F186,Parameters!$I$2:$J$4,2),'Bieu phi VCX'!$AJ$7:$AL$7,0)), 0)</f>
        <v>0.05</v>
      </c>
      <c r="AJ186" s="0" t="n">
        <f aca="false">IF(V186="Y",Parameters!$AA$2,1)</f>
        <v>1.5</v>
      </c>
      <c r="AK186" s="22" t="n">
        <f aca="false">IF(W186="Y", INDEX('Bieu phi VCX'!$AE$8:$AE$33,MATCH(E186,'Bieu phi VCX'!$A$8:$A$33,0),0),0)</f>
        <v>0.0025</v>
      </c>
      <c r="AL186" s="22" t="n">
        <f aca="false">IF(X186="Y",IF(AB186&lt;120,IF(OR(E186='Bieu phi VCX'!$A$24,E186='Bieu phi VCX'!$A$25,E186='Bieu phi VCX'!$A$27),0.2%,IF(OR(AND(OR(H186="SEDAN",H186="HATCHBACK"),J186&gt;Parameters!$AB$2),AND(OR(H186="SEDAN",H186="HATCHBACK"),I186="GERMANY")),INDEX('Bieu phi VCX'!$AF$8:$AF$33,MATCH(E186,'Bieu phi VCX'!$A$8:$A$33,0),0),INDEX('Bieu phi VCX'!$AG$8:$AG$33,MATCH(E186,'Bieu phi VCX'!$A$8:$A$33,0),0))),INDEX('Bieu phi VCX'!$AH$8:$AH$33,MATCH(E186,'Bieu phi VCX'!$A$8:$A$33,0),0)),0)</f>
        <v>0.0015</v>
      </c>
      <c r="AM186" s="22" t="n">
        <f aca="false">IF(Y186="Y",IF(P186-O186&gt;Parameters!$AC$2,1.5%*15/365,1.5%*(P186-O186)/365),0)</f>
        <v>0.000616438356164384</v>
      </c>
      <c r="AN186" s="24" t="n">
        <f aca="false">IF(Z186="Y",Parameters!$AD$2,0)</f>
        <v>0.003</v>
      </c>
      <c r="AO186" s="25" t="n">
        <f aca="false">IF(P186&lt;=AA186,VLOOKUP(DATEDIF(O186,P186,"m"),Parameters!$L$2:$M$6,2,1),(DATEDIF(O186,P186,"m")+1)/12)</f>
        <v>1</v>
      </c>
      <c r="AP186" s="26" t="n">
        <f aca="false">(AJ186*(SUM(AD186,AE186,AF186,AH186,AI186,AK186,AL186,AN186)*K186+AG186)+AM186*K186)*AO186</f>
        <v>79746575.3424658</v>
      </c>
      <c r="AQ186" s="27" t="s">
        <v>619</v>
      </c>
    </row>
    <row r="187" customFormat="false" ht="13.8" hidden="false" customHeight="false" outlineLevel="0" collapsed="false">
      <c r="A187" s="17" t="s">
        <v>624</v>
      </c>
      <c r="B187" s="17" t="s">
        <v>613</v>
      </c>
      <c r="C187" s="0" t="s">
        <v>508</v>
      </c>
      <c r="D187" s="17" t="s">
        <v>533</v>
      </c>
      <c r="E187" s="18" t="s">
        <v>534</v>
      </c>
      <c r="F187" s="19" t="n">
        <v>0</v>
      </c>
      <c r="G187" s="18" t="s">
        <v>614</v>
      </c>
      <c r="H187" s="18" t="s">
        <v>627</v>
      </c>
      <c r="I187" s="18" t="s">
        <v>616</v>
      </c>
      <c r="J187" s="19" t="n">
        <v>400000000</v>
      </c>
      <c r="K187" s="19" t="n">
        <v>100000000</v>
      </c>
      <c r="L187" s="0" t="n">
        <v>2020</v>
      </c>
      <c r="M187" s="20" t="n">
        <f aca="true">DATE(YEAR(NOW()), MONTH(NOW())-12, DAY(NOW()))</f>
        <v>43904</v>
      </c>
      <c r="N187" s="20" t="n">
        <f aca="true">DATE(YEAR(NOW()), MONTH(NOW()), DAY(NOW()))</f>
        <v>44269</v>
      </c>
      <c r="O187" s="20" t="n">
        <v>43831</v>
      </c>
      <c r="P187" s="20" t="n">
        <v>44196</v>
      </c>
      <c r="Q187" s="21" t="s">
        <v>617</v>
      </c>
      <c r="R187" s="21" t="s">
        <v>617</v>
      </c>
      <c r="S187" s="19" t="s">
        <v>618</v>
      </c>
      <c r="T187" s="21" t="s">
        <v>617</v>
      </c>
      <c r="U187" s="21" t="s">
        <v>617</v>
      </c>
      <c r="V187" s="21" t="s">
        <v>617</v>
      </c>
      <c r="W187" s="21" t="s">
        <v>617</v>
      </c>
      <c r="X187" s="21" t="s">
        <v>617</v>
      </c>
      <c r="Y187" s="21" t="s">
        <v>617</v>
      </c>
      <c r="Z187" s="21" t="s">
        <v>617</v>
      </c>
      <c r="AA187" s="20" t="n">
        <f aca="false">DATE(YEAR(O187)+1,MONTH(O187),DAY(O187))</f>
        <v>44197</v>
      </c>
      <c r="AB187" s="0" t="n">
        <f aca="false">IF(G187="Trong nước", DATEDIF(DATE(YEAR(M187),MONTH(M187),1),DATE(YEAR(N187),MONTH(N187),1),"m"), DATEDIF(DATE(L187,1,1),DATE(YEAR(N187),MONTH(N187),1),"m"))</f>
        <v>14</v>
      </c>
      <c r="AC187" s="0" t="str">
        <f aca="false">VLOOKUP(AB187,Parameters!$A$2:$B$6,2,1)</f>
        <v>&lt;36</v>
      </c>
      <c r="AD187" s="22" t="n">
        <f aca="false">IF(J187&lt;=Parameters!$Y$2,INDEX('Bieu phi VCX'!$D$8:$N$33,MATCH(E187,'Bieu phi VCX'!$A$8:$A$33,0),MATCH(AC187,'Bieu phi VCX'!$D$7:$I$7,)),INDEX('Bieu phi VCX'!$J$8:$O$33,MATCH(E187,'Bieu phi VCX'!$A$8:$A$33,0),MATCH(AC187,'Bieu phi VCX'!$J$7:$O$7,)))</f>
        <v>0.032</v>
      </c>
      <c r="AE187" s="22" t="n">
        <f aca="false">IF(Q187="Y",Parameters!$Z$2,0)</f>
        <v>0.0005</v>
      </c>
      <c r="AF187" s="22" t="n">
        <f aca="false">IF(R187="Y", INDEX('Bieu phi VCX'!$R$8:$W$33,MATCH(E187,'Bieu phi VCX'!$A$8:$A$33,0),MATCH(AC187,'Bieu phi VCX'!$R$7:$V$7,0)), 0)</f>
        <v>0</v>
      </c>
      <c r="AG187" s="19" t="n">
        <f aca="false">VLOOKUP(S187,Parameters!$F$2:$G$5,2,0)</f>
        <v>0</v>
      </c>
      <c r="AH187" s="22" t="n">
        <f aca="false">IF(T187="Y", INDEX('Bieu phi VCX'!$X$8:$AB$33,MATCH(E187,'Bieu phi VCX'!$A$8:$A$33,0),MATCH(AC187,'Bieu phi VCX'!$X$7:$AB$7,0)),0)</f>
        <v>0.0025</v>
      </c>
      <c r="AI187" s="23" t="n">
        <f aca="false">IF(U187="Y",INDEX('Bieu phi VCX'!$AJ$8:$AL$33,MATCH(E187,'Bieu phi VCX'!$A$8:$A$33,0),MATCH(VLOOKUP(F187,Parameters!$I$2:$J$4,2),'Bieu phi VCX'!$AJ$7:$AL$7,0)), 0)</f>
        <v>0.05</v>
      </c>
      <c r="AJ187" s="0" t="n">
        <f aca="false">IF(V187="Y",Parameters!$AA$2,1)</f>
        <v>1.5</v>
      </c>
      <c r="AK187" s="22" t="n">
        <f aca="false">IF(W187="Y", INDEX('Bieu phi VCX'!$AE$8:$AE$33,MATCH(E187,'Bieu phi VCX'!$A$8:$A$33,0),0),0)</f>
        <v>0.0025</v>
      </c>
      <c r="AL187" s="22" t="n">
        <f aca="false">IF(X187="Y",IF(AB187&lt;120,IF(OR(E187='Bieu phi VCX'!$A$24,E187='Bieu phi VCX'!$A$25,E187='Bieu phi VCX'!$A$27),0.2%,IF(OR(AND(OR(H187="SEDAN",H187="HATCHBACK"),J187&gt;Parameters!$AB$2),AND(OR(H187="SEDAN",H187="HATCHBACK"),I187="GERMANY")),INDEX('Bieu phi VCX'!$AF$8:$AF$33,MATCH(E187,'Bieu phi VCX'!$A$8:$A$33,0),0),INDEX('Bieu phi VCX'!$AG$8:$AG$33,MATCH(E187,'Bieu phi VCX'!$A$8:$A$33,0),0))),INDEX('Bieu phi VCX'!$AH$8:$AH$33,MATCH(E187,'Bieu phi VCX'!$A$8:$A$33,0),0)),0)</f>
        <v>0.0005</v>
      </c>
      <c r="AM187" s="22" t="n">
        <f aca="false">IF(Y187="Y",IF(P187-O187&gt;Parameters!$AC$2,1.5%*15/365,1.5%*(P187-O187)/365),0)</f>
        <v>0.000616438356164384</v>
      </c>
      <c r="AN187" s="24" t="n">
        <f aca="false">IF(Z187="Y",Parameters!$AD$2,0)</f>
        <v>0.003</v>
      </c>
      <c r="AO187" s="25" t="n">
        <f aca="false">IF(P187&lt;=AA187,VLOOKUP(DATEDIF(O187,P187,"m"),Parameters!$L$2:$M$6,2,1),(DATEDIF(O187,P187,"m")+1)/12)</f>
        <v>1</v>
      </c>
      <c r="AP187" s="26" t="n">
        <f aca="false">(AJ187*(SUM(AD187,AE187,AF187,AH187,AI187,AK187,AL187,AN187)*K187+AG187)+AM187*K187)*AO187</f>
        <v>13711643.8356164</v>
      </c>
      <c r="AQ187" s="27" t="s">
        <v>619</v>
      </c>
    </row>
    <row r="188" customFormat="false" ht="13.8" hidden="false" customHeight="false" outlineLevel="0" collapsed="false">
      <c r="A188" s="17"/>
      <c r="B188" s="17" t="s">
        <v>620</v>
      </c>
      <c r="C188" s="0" t="s">
        <v>508</v>
      </c>
      <c r="D188" s="17" t="s">
        <v>533</v>
      </c>
      <c r="E188" s="18" t="s">
        <v>534</v>
      </c>
      <c r="F188" s="19" t="n">
        <v>0</v>
      </c>
      <c r="G188" s="18" t="s">
        <v>614</v>
      </c>
      <c r="H188" s="18" t="s">
        <v>627</v>
      </c>
      <c r="I188" s="18" t="s">
        <v>616</v>
      </c>
      <c r="J188" s="19" t="n">
        <v>400000000</v>
      </c>
      <c r="K188" s="19" t="n">
        <v>100000000</v>
      </c>
      <c r="L188" s="0" t="n">
        <v>2018</v>
      </c>
      <c r="M188" s="20" t="n">
        <f aca="true">DATE(YEAR(NOW()), MONTH(NOW())-36, DAY(NOW()))</f>
        <v>43173</v>
      </c>
      <c r="N188" s="20" t="n">
        <f aca="true">DATE(YEAR(NOW()), MONTH(NOW()), DAY(NOW()))</f>
        <v>44269</v>
      </c>
      <c r="O188" s="20" t="n">
        <v>43831</v>
      </c>
      <c r="P188" s="20" t="n">
        <v>44196</v>
      </c>
      <c r="Q188" s="21" t="s">
        <v>617</v>
      </c>
      <c r="R188" s="21" t="s">
        <v>617</v>
      </c>
      <c r="S188" s="19" t="s">
        <v>618</v>
      </c>
      <c r="T188" s="21" t="s">
        <v>617</v>
      </c>
      <c r="U188" s="21" t="s">
        <v>617</v>
      </c>
      <c r="V188" s="21" t="s">
        <v>617</v>
      </c>
      <c r="W188" s="21" t="s">
        <v>617</v>
      </c>
      <c r="X188" s="21" t="s">
        <v>617</v>
      </c>
      <c r="Y188" s="21" t="s">
        <v>617</v>
      </c>
      <c r="Z188" s="21" t="s">
        <v>617</v>
      </c>
      <c r="AA188" s="20" t="n">
        <f aca="false">DATE(YEAR(O188)+1,MONTH(O188),DAY(O188))</f>
        <v>44197</v>
      </c>
      <c r="AB188" s="0" t="n">
        <f aca="false">IF(G188="Trong nước", DATEDIF(DATE(YEAR(M188),MONTH(M188),1),DATE(YEAR(N188),MONTH(N188),1),"m"), DATEDIF(DATE(L188,1,1),DATE(YEAR(N188),MONTH(N188),1),"m"))</f>
        <v>38</v>
      </c>
      <c r="AC188" s="0" t="str">
        <f aca="false">VLOOKUP(AB188,Parameters!$A$2:$B$6,2,1)</f>
        <v>36-72</v>
      </c>
      <c r="AD188" s="22" t="n">
        <f aca="false">IF(J188&lt;=Parameters!$Y$2,INDEX('Bieu phi VCX'!$D$8:$N$33,MATCH(E188,'Bieu phi VCX'!$A$8:$A$33,0),MATCH(AC188,'Bieu phi VCX'!$D$7:$I$7,)),INDEX('Bieu phi VCX'!$J$8:$O$33,MATCH(E188,'Bieu phi VCX'!$A$8:$A$33,0),MATCH(AC188,'Bieu phi VCX'!$J$7:$O$7,)))</f>
        <v>0.038</v>
      </c>
      <c r="AE188" s="22" t="n">
        <f aca="false">IF(Q188="Y",Parameters!$Z$2,0)</f>
        <v>0.0005</v>
      </c>
      <c r="AF188" s="22" t="n">
        <f aca="false">IF(R188="Y", INDEX('Bieu phi VCX'!$R$8:$W$33,MATCH(E188,'Bieu phi VCX'!$A$8:$A$33,0),MATCH(AC188,'Bieu phi VCX'!$R$7:$V$7,0)), 0)</f>
        <v>0.003</v>
      </c>
      <c r="AG188" s="19" t="n">
        <f aca="false">VLOOKUP(S188,Parameters!$F$2:$G$5,2,0)</f>
        <v>0</v>
      </c>
      <c r="AH188" s="22" t="n">
        <f aca="false">IF(T188="Y", INDEX('Bieu phi VCX'!$X$8:$AB$33,MATCH(E188,'Bieu phi VCX'!$A$8:$A$33,0),MATCH(AC188,'Bieu phi VCX'!$X$7:$AB$7,0)),0)</f>
        <v>0.0035</v>
      </c>
      <c r="AI188" s="23" t="n">
        <f aca="false">IF(U188="Y",INDEX('Bieu phi VCX'!$AJ$8:$AL$33,MATCH(E188,'Bieu phi VCX'!$A$8:$A$33,0),MATCH(VLOOKUP(F188,Parameters!$I$2:$J$4,2),'Bieu phi VCX'!$AJ$7:$AL$7,0)), 0)</f>
        <v>0.05</v>
      </c>
      <c r="AJ188" s="0" t="n">
        <f aca="false">IF(V188="Y",Parameters!$AA$2,1)</f>
        <v>1.5</v>
      </c>
      <c r="AK188" s="22" t="n">
        <f aca="false">IF(W188="Y", INDEX('Bieu phi VCX'!$AE$8:$AE$33,MATCH(E188,'Bieu phi VCX'!$A$8:$A$33,0),0),0)</f>
        <v>0.0025</v>
      </c>
      <c r="AL188" s="22" t="n">
        <f aca="false">IF(X188="Y",IF(AB188&lt;120,IF(OR(E188='Bieu phi VCX'!$A$24,E188='Bieu phi VCX'!$A$25,E188='Bieu phi VCX'!$A$27),0.2%,IF(OR(AND(OR(H188="SEDAN",H188="HATCHBACK"),J188&gt;Parameters!$AB$2),AND(OR(H188="SEDAN",H188="HATCHBACK"),I188="GERMANY")),INDEX('Bieu phi VCX'!$AF$8:$AF$33,MATCH(E188,'Bieu phi VCX'!$A$8:$A$33,0),0),INDEX('Bieu phi VCX'!$AG$8:$AG$33,MATCH(E188,'Bieu phi VCX'!$A$8:$A$33,0),0))),INDEX('Bieu phi VCX'!$AH$8:$AH$33,MATCH(E188,'Bieu phi VCX'!$A$8:$A$33,0),0)),0)</f>
        <v>0.0005</v>
      </c>
      <c r="AM188" s="22" t="n">
        <f aca="false">IF(Y188="Y",IF(P188-O188&gt;Parameters!$AC$2,1.5%*15/365,1.5%*(P188-O188)/365),0)</f>
        <v>0.000616438356164384</v>
      </c>
      <c r="AN188" s="24" t="n">
        <f aca="false">IF(Z188="Y",Parameters!$AD$2,0)</f>
        <v>0.003</v>
      </c>
      <c r="AO188" s="25" t="n">
        <f aca="false">IF(P188&lt;=AA188,VLOOKUP(DATEDIF(O188,P188,"m"),Parameters!$L$2:$M$6,2,1),(DATEDIF(O188,P188,"m")+1)/12)</f>
        <v>1</v>
      </c>
      <c r="AP188" s="26" t="n">
        <f aca="false">(AJ188*(SUM(AD188,AE188,AF188,AH188,AI188,AK188,AL188,AN188)*K188+AG188)+AM188*K188)*AO188</f>
        <v>15211643.8356164</v>
      </c>
      <c r="AQ188" s="27" t="s">
        <v>619</v>
      </c>
    </row>
    <row r="189" customFormat="false" ht="13.8" hidden="false" customHeight="false" outlineLevel="0" collapsed="false">
      <c r="A189" s="17"/>
      <c r="B189" s="17" t="s">
        <v>621</v>
      </c>
      <c r="C189" s="0" t="s">
        <v>508</v>
      </c>
      <c r="D189" s="17" t="s">
        <v>533</v>
      </c>
      <c r="E189" s="18" t="s">
        <v>534</v>
      </c>
      <c r="F189" s="19" t="n">
        <v>0</v>
      </c>
      <c r="G189" s="18" t="s">
        <v>614</v>
      </c>
      <c r="H189" s="18" t="s">
        <v>627</v>
      </c>
      <c r="I189" s="18" t="s">
        <v>616</v>
      </c>
      <c r="J189" s="19" t="n">
        <v>400000000</v>
      </c>
      <c r="K189" s="19" t="n">
        <v>100000000</v>
      </c>
      <c r="L189" s="0" t="n">
        <v>2015</v>
      </c>
      <c r="M189" s="20" t="n">
        <f aca="true">DATE(YEAR(NOW()), MONTH(NOW())-72, DAY(NOW()))</f>
        <v>42077</v>
      </c>
      <c r="N189" s="20" t="n">
        <f aca="true">DATE(YEAR(NOW()), MONTH(NOW()), DAY(NOW()))</f>
        <v>44269</v>
      </c>
      <c r="O189" s="20" t="n">
        <v>43831</v>
      </c>
      <c r="P189" s="20" t="n">
        <v>44196</v>
      </c>
      <c r="Q189" s="21" t="s">
        <v>617</v>
      </c>
      <c r="R189" s="21" t="s">
        <v>617</v>
      </c>
      <c r="S189" s="19" t="s">
        <v>618</v>
      </c>
      <c r="T189" s="21" t="s">
        <v>617</v>
      </c>
      <c r="U189" s="21" t="s">
        <v>617</v>
      </c>
      <c r="V189" s="21" t="s">
        <v>617</v>
      </c>
      <c r="W189" s="21" t="s">
        <v>617</v>
      </c>
      <c r="X189" s="21" t="s">
        <v>617</v>
      </c>
      <c r="Y189" s="21" t="s">
        <v>617</v>
      </c>
      <c r="Z189" s="21" t="s">
        <v>617</v>
      </c>
      <c r="AA189" s="20" t="n">
        <f aca="false">DATE(YEAR(O189)+1,MONTH(O189),DAY(O189))</f>
        <v>44197</v>
      </c>
      <c r="AB189" s="0" t="n">
        <f aca="false">IF(G189="Trong nước", DATEDIF(DATE(YEAR(M189),MONTH(M189),1),DATE(YEAR(N189),MONTH(N189),1),"m"), DATEDIF(DATE(L189,1,1),DATE(YEAR(N189),MONTH(N189),1),"m"))</f>
        <v>74</v>
      </c>
      <c r="AC189" s="0" t="str">
        <f aca="false">VLOOKUP(AB189,Parameters!$A$2:$B$6,2,1)</f>
        <v>72-120</v>
      </c>
      <c r="AD189" s="22" t="n">
        <f aca="false">IF(J189&lt;=Parameters!$Y$2,INDEX('Bieu phi VCX'!$D$8:$N$33,MATCH(E189,'Bieu phi VCX'!$A$8:$A$33,0),MATCH(AC189,'Bieu phi VCX'!$D$7:$I$7,)),INDEX('Bieu phi VCX'!$J$8:$O$33,MATCH(E189,'Bieu phi VCX'!$A$8:$A$33,0),MATCH(AC189,'Bieu phi VCX'!$J$7:$O$7,)))</f>
        <v>0.055</v>
      </c>
      <c r="AE189" s="22" t="n">
        <f aca="false">IF(Q189="Y",Parameters!$Z$2,0)</f>
        <v>0.0005</v>
      </c>
      <c r="AF189" s="22" t="n">
        <f aca="false">IF(R189="Y", INDEX('Bieu phi VCX'!$R$8:$W$33,MATCH(E189,'Bieu phi VCX'!$A$8:$A$33,0),MATCH(AC189,'Bieu phi VCX'!$R$7:$V$7,0)), 0)</f>
        <v>0.004</v>
      </c>
      <c r="AG189" s="19" t="n">
        <f aca="false">VLOOKUP(S189,Parameters!$F$2:$G$5,2,0)</f>
        <v>0</v>
      </c>
      <c r="AH189" s="22" t="n">
        <f aca="false">IF(T189="Y", INDEX('Bieu phi VCX'!$X$8:$AB$33,MATCH(E189,'Bieu phi VCX'!$A$8:$A$33,0),MATCH(AC189,'Bieu phi VCX'!$X$7:$AB$7,0)),0)</f>
        <v>0.0045</v>
      </c>
      <c r="AI189" s="23" t="n">
        <f aca="false">IF(U189="Y",INDEX('Bieu phi VCX'!$AJ$8:$AL$33,MATCH(E189,'Bieu phi VCX'!$A$8:$A$33,0),MATCH(VLOOKUP(F189,Parameters!$I$2:$J$4,2),'Bieu phi VCX'!$AJ$7:$AL$7,0)), 0)</f>
        <v>0.05</v>
      </c>
      <c r="AJ189" s="0" t="n">
        <f aca="false">IF(V189="Y",Parameters!$AA$2,1)</f>
        <v>1.5</v>
      </c>
      <c r="AK189" s="22" t="n">
        <f aca="false">IF(W189="Y", INDEX('Bieu phi VCX'!$AE$8:$AE$33,MATCH(E189,'Bieu phi VCX'!$A$8:$A$33,0),0),0)</f>
        <v>0.0025</v>
      </c>
      <c r="AL189" s="22" t="n">
        <f aca="false">IF(X189="Y",IF(AB189&lt;120,IF(OR(E189='Bieu phi VCX'!$A$24,E189='Bieu phi VCX'!$A$25,E189='Bieu phi VCX'!$A$27),0.2%,IF(OR(AND(OR(H189="SEDAN",H189="HATCHBACK"),J189&gt;Parameters!$AB$2),AND(OR(H189="SEDAN",H189="HATCHBACK"),I189="GERMANY")),INDEX('Bieu phi VCX'!$AF$8:$AF$33,MATCH(E189,'Bieu phi VCX'!$A$8:$A$33,0),0),INDEX('Bieu phi VCX'!$AG$8:$AG$33,MATCH(E189,'Bieu phi VCX'!$A$8:$A$33,0),0))),INDEX('Bieu phi VCX'!$AH$8:$AH$33,MATCH(E189,'Bieu phi VCX'!$A$8:$A$33,0),0)),0)</f>
        <v>0.0005</v>
      </c>
      <c r="AM189" s="22" t="n">
        <f aca="false">IF(Y189="Y",IF(P189-O189&gt;Parameters!$AC$2,1.5%*15/365,1.5%*(P189-O189)/365),0)</f>
        <v>0.000616438356164384</v>
      </c>
      <c r="AN189" s="24" t="n">
        <f aca="false">IF(Z189="Y",Parameters!$AD$2,0)</f>
        <v>0.003</v>
      </c>
      <c r="AO189" s="25" t="n">
        <f aca="false">IF(P189&lt;=AA189,VLOOKUP(DATEDIF(O189,P189,"m"),Parameters!$L$2:$M$6,2,1),(DATEDIF(O189,P189,"m")+1)/12)</f>
        <v>1</v>
      </c>
      <c r="AP189" s="26" t="n">
        <f aca="false">(AJ189*(SUM(AD189,AE189,AF189,AH189,AI189,AK189,AL189,AN189)*K189+AG189)+AM189*K189)*AO189</f>
        <v>18061643.8356164</v>
      </c>
      <c r="AQ189" s="27" t="s">
        <v>619</v>
      </c>
    </row>
    <row r="190" customFormat="false" ht="13.8" hidden="false" customHeight="false" outlineLevel="0" collapsed="false">
      <c r="A190" s="17"/>
      <c r="B190" s="17" t="s">
        <v>622</v>
      </c>
      <c r="C190" s="0" t="s">
        <v>508</v>
      </c>
      <c r="D190" s="17" t="s">
        <v>533</v>
      </c>
      <c r="E190" s="18" t="s">
        <v>534</v>
      </c>
      <c r="F190" s="19" t="n">
        <v>0</v>
      </c>
      <c r="G190" s="18" t="s">
        <v>614</v>
      </c>
      <c r="H190" s="18" t="s">
        <v>627</v>
      </c>
      <c r="I190" s="18" t="s">
        <v>616</v>
      </c>
      <c r="J190" s="19" t="n">
        <v>400000000</v>
      </c>
      <c r="K190" s="19" t="n">
        <v>100000000</v>
      </c>
      <c r="L190" s="0" t="n">
        <v>2011</v>
      </c>
      <c r="M190" s="20" t="n">
        <f aca="true">DATE(YEAR(NOW()), MONTH(NOW())-120, DAY(NOW()))</f>
        <v>40616</v>
      </c>
      <c r="N190" s="20" t="n">
        <f aca="true">DATE(YEAR(NOW()), MONTH(NOW()), DAY(NOW()))</f>
        <v>44269</v>
      </c>
      <c r="O190" s="20" t="n">
        <v>43831</v>
      </c>
      <c r="P190" s="20" t="n">
        <v>44196</v>
      </c>
      <c r="Q190" s="21" t="s">
        <v>617</v>
      </c>
      <c r="R190" s="21" t="s">
        <v>617</v>
      </c>
      <c r="S190" s="19" t="s">
        <v>618</v>
      </c>
      <c r="T190" s="21" t="s">
        <v>617</v>
      </c>
      <c r="U190" s="21" t="s">
        <v>617</v>
      </c>
      <c r="V190" s="21" t="s">
        <v>617</v>
      </c>
      <c r="W190" s="21" t="s">
        <v>617</v>
      </c>
      <c r="X190" s="21" t="s">
        <v>617</v>
      </c>
      <c r="Y190" s="21" t="s">
        <v>617</v>
      </c>
      <c r="Z190" s="21" t="s">
        <v>617</v>
      </c>
      <c r="AA190" s="20" t="n">
        <f aca="false">DATE(YEAR(O190)+1,MONTH(O190),DAY(O190))</f>
        <v>44197</v>
      </c>
      <c r="AB190" s="0" t="n">
        <f aca="false">IF(G190="Trong nước", DATEDIF(DATE(YEAR(M190),MONTH(M190),1),DATE(YEAR(N190),MONTH(N190),1),"m"), DATEDIF(DATE(L190,1,1),DATE(YEAR(N190),MONTH(N190),1),"m"))</f>
        <v>122</v>
      </c>
      <c r="AC190" s="0" t="str">
        <f aca="false">VLOOKUP(AB190,Parameters!$A$2:$B$6,2,1)</f>
        <v>&gt;=120</v>
      </c>
      <c r="AD190" s="22" t="n">
        <f aca="false">IF(J190&lt;=Parameters!$Y$2,INDEX('Bieu phi VCX'!$D$8:$N$33,MATCH(E190,'Bieu phi VCX'!$A$8:$A$33,0),MATCH(AC190,'Bieu phi VCX'!$D$7:$I$7,)),INDEX('Bieu phi VCX'!$J$8:$O$33,MATCH(E190,'Bieu phi VCX'!$A$8:$A$33,0),MATCH(AC190,'Bieu phi VCX'!$J$7:$O$7,)))</f>
        <v>0.06</v>
      </c>
      <c r="AE190" s="22" t="n">
        <f aca="false">IF(Q190="Y",Parameters!$Z$2,0)</f>
        <v>0.0005</v>
      </c>
      <c r="AF190" s="22" t="n">
        <f aca="false">IF(R190="Y", INDEX('Bieu phi VCX'!$R$8:$W$33,MATCH(E190,'Bieu phi VCX'!$A$8:$A$33,0),MATCH(AC190,'Bieu phi VCX'!$R$7:$V$7,0)), 0)</f>
        <v>0.005</v>
      </c>
      <c r="AG190" s="19" t="n">
        <f aca="false">VLOOKUP(S190,Parameters!$F$2:$G$5,2,0)</f>
        <v>0</v>
      </c>
      <c r="AH190" s="22" t="n">
        <f aca="false">IF(T190="Y", INDEX('Bieu phi VCX'!$X$8:$AB$33,MATCH(E190,'Bieu phi VCX'!$A$8:$A$33,0),MATCH(AC190,'Bieu phi VCX'!$X$7:$AB$7,0)),0)</f>
        <v>0.0055</v>
      </c>
      <c r="AI190" s="23" t="n">
        <f aca="false">IF(U190="Y",INDEX('Bieu phi VCX'!$AJ$8:$AL$33,MATCH(E190,'Bieu phi VCX'!$A$8:$A$33,0),MATCH(VLOOKUP(F190,Parameters!$I$2:$J$4,2),'Bieu phi VCX'!$AJ$7:$AL$7,0)), 0)</f>
        <v>0.05</v>
      </c>
      <c r="AJ190" s="0" t="n">
        <f aca="false">IF(V190="Y",Parameters!$AA$2,1)</f>
        <v>1.5</v>
      </c>
      <c r="AK190" s="22" t="n">
        <f aca="false">IF(W190="Y", INDEX('Bieu phi VCX'!$AE$8:$AE$33,MATCH(E190,'Bieu phi VCX'!$A$8:$A$33,0),0),0)</f>
        <v>0.0025</v>
      </c>
      <c r="AL190" s="22" t="n">
        <f aca="false">IF(X190="Y",IF(AB190&lt;120,IF(OR(E190='Bieu phi VCX'!$A$24,E190='Bieu phi VCX'!$A$25,E190='Bieu phi VCX'!$A$27),0.2%,IF(OR(AND(OR(H190="SEDAN",H190="HATCHBACK"),J190&gt;Parameters!$AB$2),AND(OR(H190="SEDAN",H190="HATCHBACK"),I190="GERMANY")),INDEX('Bieu phi VCX'!$AF$8:$AF$33,MATCH(E190,'Bieu phi VCX'!$A$8:$A$33,0),0),INDEX('Bieu phi VCX'!$AG$8:$AG$33,MATCH(E190,'Bieu phi VCX'!$A$8:$A$33,0),0))),INDEX('Bieu phi VCX'!$AH$8:$AH$33,MATCH(E190,'Bieu phi VCX'!$A$8:$A$33,0),0)),0)</f>
        <v>0.0015</v>
      </c>
      <c r="AM190" s="22" t="n">
        <f aca="false">IF(Y190="Y",IF(P190-O190&gt;Parameters!$AC$2,1.5%*15/365,1.5%*(P190-O190)/365),0)</f>
        <v>0.000616438356164384</v>
      </c>
      <c r="AN190" s="24" t="n">
        <f aca="false">IF(Z190="Y",Parameters!$AD$2,0)</f>
        <v>0.003</v>
      </c>
      <c r="AO190" s="25" t="n">
        <f aca="false">IF(P190&lt;=AA190,VLOOKUP(DATEDIF(O190,P190,"m"),Parameters!$L$2:$M$6,2,1),(DATEDIF(O190,P190,"m")+1)/12)</f>
        <v>1</v>
      </c>
      <c r="AP190" s="26" t="n">
        <f aca="false">(AJ190*(SUM(AD190,AE190,AF190,AH190,AI190,AK190,AL190,AN190)*K190+AG190)+AM190*K190)*AO190</f>
        <v>19261643.8356164</v>
      </c>
      <c r="AQ190" s="27" t="s">
        <v>619</v>
      </c>
    </row>
    <row r="191" customFormat="false" ht="13.8" hidden="false" customHeight="false" outlineLevel="0" collapsed="false">
      <c r="A191" s="17"/>
      <c r="B191" s="17" t="s">
        <v>623</v>
      </c>
      <c r="C191" s="0" t="s">
        <v>508</v>
      </c>
      <c r="D191" s="17" t="s">
        <v>533</v>
      </c>
      <c r="E191" s="18" t="s">
        <v>534</v>
      </c>
      <c r="F191" s="19" t="n">
        <v>0</v>
      </c>
      <c r="G191" s="18" t="s">
        <v>614</v>
      </c>
      <c r="H191" s="18" t="s">
        <v>627</v>
      </c>
      <c r="I191" s="18" t="s">
        <v>616</v>
      </c>
      <c r="J191" s="19" t="n">
        <v>400000000</v>
      </c>
      <c r="K191" s="19" t="n">
        <v>400000000</v>
      </c>
      <c r="L191" s="0" t="n">
        <v>2006</v>
      </c>
      <c r="M191" s="20" t="n">
        <f aca="true">DATE(YEAR(NOW()), MONTH(NOW())-180, DAY(NOW()))</f>
        <v>38790</v>
      </c>
      <c r="N191" s="20" t="n">
        <f aca="true">DATE(YEAR(NOW()), MONTH(NOW()), DAY(NOW()))</f>
        <v>44269</v>
      </c>
      <c r="O191" s="20" t="n">
        <v>43831</v>
      </c>
      <c r="P191" s="20" t="n">
        <v>44196</v>
      </c>
      <c r="Q191" s="21" t="s">
        <v>617</v>
      </c>
      <c r="R191" s="21" t="s">
        <v>617</v>
      </c>
      <c r="S191" s="19" t="n">
        <v>9000000</v>
      </c>
      <c r="T191" s="21" t="s">
        <v>617</v>
      </c>
      <c r="U191" s="21" t="s">
        <v>617</v>
      </c>
      <c r="V191" s="21" t="s">
        <v>617</v>
      </c>
      <c r="W191" s="21" t="s">
        <v>617</v>
      </c>
      <c r="X191" s="21" t="s">
        <v>617</v>
      </c>
      <c r="Y191" s="21" t="s">
        <v>617</v>
      </c>
      <c r="Z191" s="21" t="s">
        <v>617</v>
      </c>
      <c r="AA191" s="20" t="n">
        <f aca="false">DATE(YEAR(O191)+1,MONTH(O191),DAY(O191))</f>
        <v>44197</v>
      </c>
      <c r="AB191" s="0" t="n">
        <f aca="false">IF(G191="Trong nước", DATEDIF(DATE(YEAR(M191),MONTH(M191),1),DATE(YEAR(N191),MONTH(N191),1),"m"), DATEDIF(DATE(L191,1,1),DATE(YEAR(N191),MONTH(N191),1),"m"))</f>
        <v>182</v>
      </c>
      <c r="AC191" s="0" t="str">
        <f aca="false">VLOOKUP(AB191,Parameters!$A$2:$B$7,2,1)</f>
        <v>&gt;=180</v>
      </c>
      <c r="AD191" s="22" t="n">
        <f aca="false">IF(J191&lt;=Parameters!$Y$2,INDEX('Bieu phi VCX'!$D$8:$N$33,MATCH(E191,'Bieu phi VCX'!$A$8:$A$33,0),MATCH(AC191,'Bieu phi VCX'!$D$7:$I$7,)),INDEX('Bieu phi VCX'!$J$8:$O$33,MATCH(E191,'Bieu phi VCX'!$A$8:$A$33,0),MATCH(AC191,'Bieu phi VCX'!$J$7:$O$7,)))</f>
        <v>0.06</v>
      </c>
      <c r="AE191" s="22" t="n">
        <f aca="false">IF(Q191="Y",Parameters!$Z$2,0)</f>
        <v>0.0005</v>
      </c>
      <c r="AF191" s="22" t="n">
        <f aca="false">IF(R191="Y", INDEX('Bieu phi VCX'!$R$8:$W$33,MATCH(E191,'Bieu phi VCX'!$A$8:$A$33,0),MATCH(AC191,'Bieu phi VCX'!$R$7:$W$7,0)), 0)</f>
        <v>0.006</v>
      </c>
      <c r="AG191" s="19" t="n">
        <f aca="false">VLOOKUP(S191,Parameters!$F$2:$G$5,2,0)</f>
        <v>1400000</v>
      </c>
      <c r="AH191" s="22" t="n">
        <f aca="false">IF(T191="Y", INDEX('Bieu phi VCX'!$X$8:$AC$33,MATCH(E191,'Bieu phi VCX'!$A$8:$A$33,0),MATCH(AC191,'Bieu phi VCX'!$X$7:$AC$7,0)),0)</f>
        <v>0.0055</v>
      </c>
      <c r="AI191" s="23" t="n">
        <f aca="false">IF(U191="Y",INDEX('Bieu phi VCX'!$AJ$8:$AL$33,MATCH(E191,'Bieu phi VCX'!$A$8:$A$33,0),MATCH(VLOOKUP(F191,Parameters!$I$2:$J$4,2),'Bieu phi VCX'!$AJ$7:$AL$7,0)), 0)</f>
        <v>0.05</v>
      </c>
      <c r="AJ191" s="0" t="n">
        <f aca="false">IF(V191="Y",Parameters!$AA$2,1)</f>
        <v>1.5</v>
      </c>
      <c r="AK191" s="22" t="n">
        <f aca="false">IF(W191="Y", INDEX('Bieu phi VCX'!$AE$8:$AE$33,MATCH(E191,'Bieu phi VCX'!$A$8:$A$33,0),0),0)</f>
        <v>0.0025</v>
      </c>
      <c r="AL191" s="22" t="n">
        <f aca="false">IF(X191="Y",IF(AB191&lt;120,IF(OR(E191='Bieu phi VCX'!$A$24,E191='Bieu phi VCX'!$A$25,E191='Bieu phi VCX'!$A$27),0.2%,IF(OR(AND(OR(H191="SEDAN",H191="HATCHBACK"),J191&gt;Parameters!$AB$2),AND(OR(H191="SEDAN",H191="HATCHBACK"),I191="GERMANY")),INDEX('Bieu phi VCX'!$AF$8:$AF$33,MATCH(E191,'Bieu phi VCX'!$A$8:$A$33,0),0),INDEX('Bieu phi VCX'!$AG$8:$AG$33,MATCH(E191,'Bieu phi VCX'!$A$8:$A$33,0),0))),INDEX('Bieu phi VCX'!$AH$8:$AH$33,MATCH(E191,'Bieu phi VCX'!$A$8:$A$33,0),0)),0)</f>
        <v>0.0015</v>
      </c>
      <c r="AM191" s="22" t="n">
        <f aca="false">IF(Y191="Y",IF(P191-O191&gt;Parameters!$AC$2,1.5%*15/365,1.5%*(P191-O191)/365),0)</f>
        <v>0.000616438356164384</v>
      </c>
      <c r="AN191" s="24" t="n">
        <f aca="false">IF(Z191="Y",Parameters!$AD$2,0)</f>
        <v>0.003</v>
      </c>
      <c r="AO191" s="25" t="n">
        <f aca="false">IF(P191&lt;=AA191,VLOOKUP(DATEDIF(O191,P191,"m"),Parameters!$L$2:$M$6,2,1),(DATEDIF(O191,P191,"m")+1)/12)</f>
        <v>1</v>
      </c>
      <c r="AP191" s="26" t="n">
        <f aca="false">(AJ191*(SUM(AD191,AE191,AF191,AH191,AI191,AK191,AL191,AN191)*K191+AG191)+AM191*K191)*AO191</f>
        <v>79746575.3424658</v>
      </c>
      <c r="AQ191" s="27" t="s">
        <v>619</v>
      </c>
    </row>
    <row r="192" customFormat="false" ht="13.8" hidden="false" customHeight="false" outlineLevel="0" collapsed="false">
      <c r="A192" s="17" t="s">
        <v>625</v>
      </c>
      <c r="B192" s="17" t="s">
        <v>613</v>
      </c>
      <c r="C192" s="0" t="s">
        <v>508</v>
      </c>
      <c r="D192" s="17" t="s">
        <v>533</v>
      </c>
      <c r="E192" s="18" t="s">
        <v>534</v>
      </c>
      <c r="F192" s="19" t="n">
        <v>0</v>
      </c>
      <c r="G192" s="18" t="s">
        <v>614</v>
      </c>
      <c r="H192" s="18" t="s">
        <v>627</v>
      </c>
      <c r="I192" s="18" t="s">
        <v>616</v>
      </c>
      <c r="J192" s="19" t="n">
        <v>410000000</v>
      </c>
      <c r="K192" s="19" t="n">
        <v>400000000</v>
      </c>
      <c r="L192" s="0" t="n">
        <v>2020</v>
      </c>
      <c r="M192" s="20" t="n">
        <f aca="true">DATE(YEAR(NOW()), MONTH(NOW())-12, DAY(NOW()))</f>
        <v>43904</v>
      </c>
      <c r="N192" s="20" t="n">
        <f aca="true">DATE(YEAR(NOW()), MONTH(NOW()), DAY(NOW()))</f>
        <v>44269</v>
      </c>
      <c r="O192" s="20" t="n">
        <v>43831</v>
      </c>
      <c r="P192" s="20" t="n">
        <v>44196</v>
      </c>
      <c r="Q192" s="21" t="s">
        <v>617</v>
      </c>
      <c r="R192" s="21" t="s">
        <v>617</v>
      </c>
      <c r="S192" s="19" t="s">
        <v>618</v>
      </c>
      <c r="T192" s="21" t="s">
        <v>617</v>
      </c>
      <c r="U192" s="21" t="s">
        <v>617</v>
      </c>
      <c r="V192" s="21" t="s">
        <v>617</v>
      </c>
      <c r="W192" s="21" t="s">
        <v>617</v>
      </c>
      <c r="X192" s="21" t="s">
        <v>617</v>
      </c>
      <c r="Y192" s="21" t="s">
        <v>617</v>
      </c>
      <c r="Z192" s="21" t="s">
        <v>617</v>
      </c>
      <c r="AA192" s="20" t="n">
        <f aca="false">DATE(YEAR(O192)+1,MONTH(O192),DAY(O192))</f>
        <v>44197</v>
      </c>
      <c r="AB192" s="0" t="n">
        <f aca="false">IF(G192="Trong nước", DATEDIF(DATE(YEAR(M192),MONTH(M192),1),DATE(YEAR(N192),MONTH(N192),1),"m"), DATEDIF(DATE(L192,1,1),DATE(YEAR(N192),MONTH(N192),1),"m"))</f>
        <v>14</v>
      </c>
      <c r="AC192" s="0" t="str">
        <f aca="false">VLOOKUP(AB192,Parameters!$A$2:$B$6,2,1)</f>
        <v>&lt;36</v>
      </c>
      <c r="AD192" s="22" t="n">
        <f aca="false">IF(J192&lt;=Parameters!$Y$2,INDEX('Bieu phi VCX'!$D$8:$N$33,MATCH(E192,'Bieu phi VCX'!$A$8:$A$33,0),MATCH(AC192,'Bieu phi VCX'!$D$7:$I$7,)),INDEX('Bieu phi VCX'!$J$8:$O$33,MATCH(E192,'Bieu phi VCX'!$A$8:$A$33,0),MATCH(AC192,'Bieu phi VCX'!$J$7:$O$7,)))</f>
        <v>0.028</v>
      </c>
      <c r="AE192" s="22" t="n">
        <f aca="false">IF(Q192="Y",Parameters!$Z$2,0)</f>
        <v>0.0005</v>
      </c>
      <c r="AF192" s="22" t="n">
        <f aca="false">IF(R192="Y", INDEX('Bieu phi VCX'!$R$8:$W$33,MATCH(E192,'Bieu phi VCX'!$A$8:$A$33,0),MATCH(AC192,'Bieu phi VCX'!$R$7:$V$7,0)), 0)</f>
        <v>0</v>
      </c>
      <c r="AG192" s="19" t="n">
        <f aca="false">VLOOKUP(S192,Parameters!$F$2:$G$5,2,0)</f>
        <v>0</v>
      </c>
      <c r="AH192" s="22" t="n">
        <f aca="false">IF(T192="Y", INDEX('Bieu phi VCX'!$X$8:$AB$33,MATCH(E192,'Bieu phi VCX'!$A$8:$A$33,0),MATCH(AC192,'Bieu phi VCX'!$X$7:$AB$7,0)),0)</f>
        <v>0.0025</v>
      </c>
      <c r="AI192" s="23" t="n">
        <f aca="false">IF(U192="Y",INDEX('Bieu phi VCX'!$AJ$8:$AL$33,MATCH(E192,'Bieu phi VCX'!$A$8:$A$33,0),MATCH(VLOOKUP(F192,Parameters!$I$2:$J$4,2),'Bieu phi VCX'!$AJ$7:$AL$7,0)), 0)</f>
        <v>0.05</v>
      </c>
      <c r="AJ192" s="0" t="n">
        <f aca="false">IF(V192="Y",Parameters!$AA$2,1)</f>
        <v>1.5</v>
      </c>
      <c r="AK192" s="22" t="n">
        <f aca="false">IF(W192="Y", INDEX('Bieu phi VCX'!$AE$8:$AE$33,MATCH(E192,'Bieu phi VCX'!$A$8:$A$33,0),0),0)</f>
        <v>0.0025</v>
      </c>
      <c r="AL192" s="22" t="n">
        <f aca="false">IF(X192="Y",IF(AB192&lt;120,IF(OR(E192='Bieu phi VCX'!$A$24,E192='Bieu phi VCX'!$A$25,E192='Bieu phi VCX'!$A$27),0.2%,IF(OR(AND(OR(H192="SEDAN",H192="HATCHBACK"),J192&gt;Parameters!$AB$2),AND(OR(H192="SEDAN",H192="HATCHBACK"),I192="GERMANY")),INDEX('Bieu phi VCX'!$AF$8:$AF$33,MATCH(E192,'Bieu phi VCX'!$A$8:$A$33,0),0),INDEX('Bieu phi VCX'!$AG$8:$AG$33,MATCH(E192,'Bieu phi VCX'!$A$8:$A$33,0),0))),INDEX('Bieu phi VCX'!$AH$8:$AH$33,MATCH(E192,'Bieu phi VCX'!$A$8:$A$33,0),0)),0)</f>
        <v>0.0005</v>
      </c>
      <c r="AM192" s="22" t="n">
        <f aca="false">IF(Y192="Y",IF(P192-O192&gt;Parameters!$AC$2,1.5%*15/365,1.5%*(P192-O192)/365),0)</f>
        <v>0.000616438356164384</v>
      </c>
      <c r="AN192" s="24" t="n">
        <f aca="false">IF(Z192="Y",Parameters!$AD$2,0)</f>
        <v>0.003</v>
      </c>
      <c r="AO192" s="25" t="n">
        <f aca="false">IF(P192&lt;=AA192,VLOOKUP(DATEDIF(O192,P192,"m"),Parameters!$L$2:$M$6,2,1),(DATEDIF(O192,P192,"m")+1)/12)</f>
        <v>1</v>
      </c>
      <c r="AP192" s="26" t="n">
        <f aca="false">(AJ192*(SUM(AD192,AE192,AF192,AH192,AI192,AK192,AL192,AN192)*K192+AG192)+AM192*K192)*AO192</f>
        <v>52446575.3424658</v>
      </c>
      <c r="AQ192" s="27" t="s">
        <v>619</v>
      </c>
    </row>
    <row r="193" customFormat="false" ht="13.8" hidden="false" customHeight="false" outlineLevel="0" collapsed="false">
      <c r="A193" s="17"/>
      <c r="B193" s="17" t="s">
        <v>620</v>
      </c>
      <c r="C193" s="0" t="s">
        <v>508</v>
      </c>
      <c r="D193" s="17" t="s">
        <v>533</v>
      </c>
      <c r="E193" s="18" t="s">
        <v>534</v>
      </c>
      <c r="F193" s="19" t="n">
        <v>0</v>
      </c>
      <c r="G193" s="18" t="s">
        <v>614</v>
      </c>
      <c r="H193" s="18" t="s">
        <v>627</v>
      </c>
      <c r="I193" s="18" t="s">
        <v>616</v>
      </c>
      <c r="J193" s="19" t="n">
        <v>500000000</v>
      </c>
      <c r="K193" s="19" t="n">
        <v>400000000</v>
      </c>
      <c r="L193" s="0" t="n">
        <v>2018</v>
      </c>
      <c r="M193" s="20" t="n">
        <f aca="true">DATE(YEAR(NOW()), MONTH(NOW())-36, DAY(NOW()))</f>
        <v>43173</v>
      </c>
      <c r="N193" s="20" t="n">
        <f aca="true">DATE(YEAR(NOW()), MONTH(NOW()), DAY(NOW()))</f>
        <v>44269</v>
      </c>
      <c r="O193" s="20" t="n">
        <v>43831</v>
      </c>
      <c r="P193" s="20" t="n">
        <v>44196</v>
      </c>
      <c r="Q193" s="21" t="s">
        <v>617</v>
      </c>
      <c r="R193" s="21" t="s">
        <v>617</v>
      </c>
      <c r="S193" s="19" t="s">
        <v>618</v>
      </c>
      <c r="T193" s="21" t="s">
        <v>617</v>
      </c>
      <c r="U193" s="21" t="s">
        <v>617</v>
      </c>
      <c r="V193" s="21" t="s">
        <v>617</v>
      </c>
      <c r="W193" s="21" t="s">
        <v>617</v>
      </c>
      <c r="X193" s="21" t="s">
        <v>617</v>
      </c>
      <c r="Y193" s="21" t="s">
        <v>617</v>
      </c>
      <c r="Z193" s="21" t="s">
        <v>617</v>
      </c>
      <c r="AA193" s="20" t="n">
        <f aca="false">DATE(YEAR(O193)+1,MONTH(O193),DAY(O193))</f>
        <v>44197</v>
      </c>
      <c r="AB193" s="0" t="n">
        <f aca="false">IF(G193="Trong nước", DATEDIF(DATE(YEAR(M193),MONTH(M193),1),DATE(YEAR(N193),MONTH(N193),1),"m"), DATEDIF(DATE(L193,1,1),DATE(YEAR(N193),MONTH(N193),1),"m"))</f>
        <v>38</v>
      </c>
      <c r="AC193" s="0" t="str">
        <f aca="false">VLOOKUP(AB193,Parameters!$A$2:$B$6,2,1)</f>
        <v>36-72</v>
      </c>
      <c r="AD193" s="22" t="n">
        <f aca="false">IF(J193&lt;=Parameters!$Y$2,INDEX('Bieu phi VCX'!$D$8:$N$33,MATCH(E193,'Bieu phi VCX'!$A$8:$A$33,0),MATCH(AC193,'Bieu phi VCX'!$D$7:$I$7,)),INDEX('Bieu phi VCX'!$J$8:$O$33,MATCH(E193,'Bieu phi VCX'!$A$8:$A$33,0),MATCH(AC193,'Bieu phi VCX'!$J$7:$O$7,)))</f>
        <v>0.035</v>
      </c>
      <c r="AE193" s="22" t="n">
        <f aca="false">IF(Q193="Y",Parameters!$Z$2,0)</f>
        <v>0.0005</v>
      </c>
      <c r="AF193" s="22" t="n">
        <f aca="false">IF(R193="Y", INDEX('Bieu phi VCX'!$R$8:$W$33,MATCH(E193,'Bieu phi VCX'!$A$8:$A$33,0),MATCH(AC193,'Bieu phi VCX'!$R$7:$V$7,0)), 0)</f>
        <v>0.003</v>
      </c>
      <c r="AG193" s="19" t="n">
        <f aca="false">VLOOKUP(S193,Parameters!$F$2:$G$5,2,0)</f>
        <v>0</v>
      </c>
      <c r="AH193" s="22" t="n">
        <f aca="false">IF(T193="Y", INDEX('Bieu phi VCX'!$X$8:$AB$33,MATCH(E193,'Bieu phi VCX'!$A$8:$A$33,0),MATCH(AC193,'Bieu phi VCX'!$X$7:$AB$7,0)),0)</f>
        <v>0.0035</v>
      </c>
      <c r="AI193" s="23" t="n">
        <f aca="false">IF(U193="Y",INDEX('Bieu phi VCX'!$AJ$8:$AL$33,MATCH(E193,'Bieu phi VCX'!$A$8:$A$33,0),MATCH(VLOOKUP(F193,Parameters!$I$2:$J$4,2),'Bieu phi VCX'!$AJ$7:$AL$7,0)), 0)</f>
        <v>0.05</v>
      </c>
      <c r="AJ193" s="0" t="n">
        <f aca="false">IF(V193="Y",Parameters!$AA$2,1)</f>
        <v>1.5</v>
      </c>
      <c r="AK193" s="22" t="n">
        <f aca="false">IF(W193="Y", INDEX('Bieu phi VCX'!$AE$8:$AE$33,MATCH(E193,'Bieu phi VCX'!$A$8:$A$33,0),0),0)</f>
        <v>0.0025</v>
      </c>
      <c r="AL193" s="22" t="n">
        <f aca="false">IF(X193="Y",IF(AB193&lt;120,IF(OR(E193='Bieu phi VCX'!$A$24,E193='Bieu phi VCX'!$A$25,E193='Bieu phi VCX'!$A$27),0.2%,IF(OR(AND(OR(H193="SEDAN",H193="HATCHBACK"),J193&gt;Parameters!$AB$2),AND(OR(H193="SEDAN",H193="HATCHBACK"),I193="GERMANY")),INDEX('Bieu phi VCX'!$AF$8:$AF$33,MATCH(E193,'Bieu phi VCX'!$A$8:$A$33,0),0),INDEX('Bieu phi VCX'!$AG$8:$AG$33,MATCH(E193,'Bieu phi VCX'!$A$8:$A$33,0),0))),INDEX('Bieu phi VCX'!$AH$8:$AH$33,MATCH(E193,'Bieu phi VCX'!$A$8:$A$33,0),0)),0)</f>
        <v>0.0005</v>
      </c>
      <c r="AM193" s="22" t="n">
        <f aca="false">IF(Y193="Y",IF(P193-O193&gt;Parameters!$AC$2,1.5%*15/365,1.5%*(P193-O193)/365),0)</f>
        <v>0.000616438356164384</v>
      </c>
      <c r="AN193" s="24" t="n">
        <f aca="false">IF(Z193="Y",Parameters!$AD$2,0)</f>
        <v>0.003</v>
      </c>
      <c r="AO193" s="25" t="n">
        <f aca="false">IF(P193&lt;=AA193,VLOOKUP(DATEDIF(O193,P193,"m"),Parameters!$L$2:$M$6,2,1),(DATEDIF(O193,P193,"m")+1)/12)</f>
        <v>1</v>
      </c>
      <c r="AP193" s="26" t="n">
        <f aca="false">(AJ193*(SUM(AD193,AE193,AF193,AH193,AI193,AK193,AL193,AN193)*K193+AG193)+AM193*K193)*AO193</f>
        <v>59046575.3424658</v>
      </c>
      <c r="AQ193" s="27" t="s">
        <v>619</v>
      </c>
    </row>
    <row r="194" customFormat="false" ht="13.8" hidden="false" customHeight="false" outlineLevel="0" collapsed="false">
      <c r="A194" s="17"/>
      <c r="B194" s="17" t="s">
        <v>621</v>
      </c>
      <c r="C194" s="0" t="s">
        <v>508</v>
      </c>
      <c r="D194" s="17" t="s">
        <v>533</v>
      </c>
      <c r="E194" s="18" t="s">
        <v>534</v>
      </c>
      <c r="F194" s="19" t="n">
        <v>0</v>
      </c>
      <c r="G194" s="18" t="s">
        <v>614</v>
      </c>
      <c r="H194" s="18" t="s">
        <v>627</v>
      </c>
      <c r="I194" s="18" t="s">
        <v>616</v>
      </c>
      <c r="J194" s="19" t="n">
        <v>450000000</v>
      </c>
      <c r="K194" s="19" t="n">
        <v>400000000</v>
      </c>
      <c r="L194" s="0" t="n">
        <v>2015</v>
      </c>
      <c r="M194" s="20" t="n">
        <f aca="true">DATE(YEAR(NOW()), MONTH(NOW())-72, DAY(NOW()))</f>
        <v>42077</v>
      </c>
      <c r="N194" s="20" t="n">
        <f aca="true">DATE(YEAR(NOW()), MONTH(NOW()), DAY(NOW()))</f>
        <v>44269</v>
      </c>
      <c r="O194" s="20" t="n">
        <v>43831</v>
      </c>
      <c r="P194" s="20" t="n">
        <v>44196</v>
      </c>
      <c r="Q194" s="21" t="s">
        <v>617</v>
      </c>
      <c r="R194" s="21" t="s">
        <v>617</v>
      </c>
      <c r="S194" s="19" t="s">
        <v>618</v>
      </c>
      <c r="T194" s="21" t="s">
        <v>617</v>
      </c>
      <c r="U194" s="21" t="s">
        <v>617</v>
      </c>
      <c r="V194" s="21" t="s">
        <v>617</v>
      </c>
      <c r="W194" s="21" t="s">
        <v>617</v>
      </c>
      <c r="X194" s="21" t="s">
        <v>617</v>
      </c>
      <c r="Y194" s="21" t="s">
        <v>617</v>
      </c>
      <c r="Z194" s="21" t="s">
        <v>617</v>
      </c>
      <c r="AA194" s="20" t="n">
        <f aca="false">DATE(YEAR(O194)+1,MONTH(O194),DAY(O194))</f>
        <v>44197</v>
      </c>
      <c r="AB194" s="0" t="n">
        <f aca="false">IF(G194="Trong nước", DATEDIF(DATE(YEAR(M194),MONTH(M194),1),DATE(YEAR(N194),MONTH(N194),1),"m"), DATEDIF(DATE(L194,1,1),DATE(YEAR(N194),MONTH(N194),1),"m"))</f>
        <v>74</v>
      </c>
      <c r="AC194" s="0" t="str">
        <f aca="false">VLOOKUP(AB194,Parameters!$A$2:$B$6,2,1)</f>
        <v>72-120</v>
      </c>
      <c r="AD194" s="22" t="n">
        <f aca="false">IF(J194&lt;=Parameters!$Y$2,INDEX('Bieu phi VCX'!$D$8:$N$33,MATCH(E194,'Bieu phi VCX'!$A$8:$A$33,0),MATCH(AC194,'Bieu phi VCX'!$D$7:$I$7,)),INDEX('Bieu phi VCX'!$J$8:$O$33,MATCH(E194,'Bieu phi VCX'!$A$8:$A$33,0),MATCH(AC194,'Bieu phi VCX'!$J$7:$O$7,)))</f>
        <v>0.05</v>
      </c>
      <c r="AE194" s="22" t="n">
        <f aca="false">IF(Q194="Y",Parameters!$Z$2,0)</f>
        <v>0.0005</v>
      </c>
      <c r="AF194" s="22" t="n">
        <f aca="false">IF(R194="Y", INDEX('Bieu phi VCX'!$R$8:$W$33,MATCH(E194,'Bieu phi VCX'!$A$8:$A$33,0),MATCH(AC194,'Bieu phi VCX'!$R$7:$V$7,0)), 0)</f>
        <v>0.004</v>
      </c>
      <c r="AG194" s="19" t="n">
        <f aca="false">VLOOKUP(S194,Parameters!$F$2:$G$5,2,0)</f>
        <v>0</v>
      </c>
      <c r="AH194" s="22" t="n">
        <f aca="false">IF(T194="Y", INDEX('Bieu phi VCX'!$X$8:$AB$33,MATCH(E194,'Bieu phi VCX'!$A$8:$A$33,0),MATCH(AC194,'Bieu phi VCX'!$X$7:$AB$7,0)),0)</f>
        <v>0.0045</v>
      </c>
      <c r="AI194" s="23" t="n">
        <f aca="false">IF(U194="Y",INDEX('Bieu phi VCX'!$AJ$8:$AL$33,MATCH(E194,'Bieu phi VCX'!$A$8:$A$33,0),MATCH(VLOOKUP(F194,Parameters!$I$2:$J$4,2),'Bieu phi VCX'!$AJ$7:$AL$7,0)), 0)</f>
        <v>0.05</v>
      </c>
      <c r="AJ194" s="0" t="n">
        <f aca="false">IF(V194="Y",Parameters!$AA$2,1)</f>
        <v>1.5</v>
      </c>
      <c r="AK194" s="22" t="n">
        <f aca="false">IF(W194="Y", INDEX('Bieu phi VCX'!$AE$8:$AE$33,MATCH(E194,'Bieu phi VCX'!$A$8:$A$33,0),0),0)</f>
        <v>0.0025</v>
      </c>
      <c r="AL194" s="22" t="n">
        <f aca="false">IF(X194="Y",IF(AB194&lt;120,IF(OR(E194='Bieu phi VCX'!$A$24,E194='Bieu phi VCX'!$A$25,E194='Bieu phi VCX'!$A$27),0.2%,IF(OR(AND(OR(H194="SEDAN",H194="HATCHBACK"),J194&gt;Parameters!$AB$2),AND(OR(H194="SEDAN",H194="HATCHBACK"),I194="GERMANY")),INDEX('Bieu phi VCX'!$AF$8:$AF$33,MATCH(E194,'Bieu phi VCX'!$A$8:$A$33,0),0),INDEX('Bieu phi VCX'!$AG$8:$AG$33,MATCH(E194,'Bieu phi VCX'!$A$8:$A$33,0),0))),INDEX('Bieu phi VCX'!$AH$8:$AH$33,MATCH(E194,'Bieu phi VCX'!$A$8:$A$33,0),0)),0)</f>
        <v>0.0005</v>
      </c>
      <c r="AM194" s="22" t="n">
        <f aca="false">IF(Y194="Y",IF(P194-O194&gt;Parameters!$AC$2,1.5%*15/365,1.5%*(P194-O194)/365),0)</f>
        <v>0.000616438356164384</v>
      </c>
      <c r="AN194" s="24" t="n">
        <f aca="false">IF(Z194="Y",Parameters!$AD$2,0)</f>
        <v>0.003</v>
      </c>
      <c r="AO194" s="25" t="n">
        <f aca="false">IF(P194&lt;=AA194,VLOOKUP(DATEDIF(O194,P194,"m"),Parameters!$L$2:$M$6,2,1),(DATEDIF(O194,P194,"m")+1)/12)</f>
        <v>1</v>
      </c>
      <c r="AP194" s="26" t="n">
        <f aca="false">(AJ194*(SUM(AD194,AE194,AF194,AH194,AI194,AK194,AL194,AN194)*K194+AG194)+AM194*K194)*AO194</f>
        <v>69246575.3424658</v>
      </c>
      <c r="AQ194" s="27" t="s">
        <v>619</v>
      </c>
    </row>
    <row r="195" customFormat="false" ht="13.8" hidden="false" customHeight="false" outlineLevel="0" collapsed="false">
      <c r="A195" s="17"/>
      <c r="B195" s="17" t="s">
        <v>622</v>
      </c>
      <c r="C195" s="0" t="s">
        <v>508</v>
      </c>
      <c r="D195" s="17" t="s">
        <v>533</v>
      </c>
      <c r="E195" s="18" t="s">
        <v>534</v>
      </c>
      <c r="F195" s="19" t="n">
        <v>0</v>
      </c>
      <c r="G195" s="18" t="s">
        <v>614</v>
      </c>
      <c r="H195" s="18" t="s">
        <v>627</v>
      </c>
      <c r="I195" s="18" t="s">
        <v>616</v>
      </c>
      <c r="J195" s="19" t="n">
        <v>600000000</v>
      </c>
      <c r="K195" s="19" t="n">
        <v>400000000</v>
      </c>
      <c r="L195" s="0" t="n">
        <v>2011</v>
      </c>
      <c r="M195" s="20" t="n">
        <f aca="true">DATE(YEAR(NOW()), MONTH(NOW())-120, DAY(NOW()))</f>
        <v>40616</v>
      </c>
      <c r="N195" s="20" t="n">
        <f aca="true">DATE(YEAR(NOW()), MONTH(NOW()), DAY(NOW()))</f>
        <v>44269</v>
      </c>
      <c r="O195" s="20" t="n">
        <v>43831</v>
      </c>
      <c r="P195" s="20" t="n">
        <v>44196</v>
      </c>
      <c r="Q195" s="21" t="s">
        <v>617</v>
      </c>
      <c r="R195" s="21" t="s">
        <v>617</v>
      </c>
      <c r="S195" s="19" t="s">
        <v>618</v>
      </c>
      <c r="T195" s="21" t="s">
        <v>617</v>
      </c>
      <c r="U195" s="21" t="s">
        <v>617</v>
      </c>
      <c r="V195" s="21" t="s">
        <v>617</v>
      </c>
      <c r="W195" s="21" t="s">
        <v>617</v>
      </c>
      <c r="X195" s="21" t="s">
        <v>617</v>
      </c>
      <c r="Y195" s="21" t="s">
        <v>617</v>
      </c>
      <c r="Z195" s="21" t="s">
        <v>617</v>
      </c>
      <c r="AA195" s="20" t="n">
        <f aca="false">DATE(YEAR(O195)+1,MONTH(O195),DAY(O195))</f>
        <v>44197</v>
      </c>
      <c r="AB195" s="0" t="n">
        <f aca="false">IF(G195="Trong nước", DATEDIF(DATE(YEAR(M195),MONTH(M195),1),DATE(YEAR(N195),MONTH(N195),1),"m"), DATEDIF(DATE(L195,1,1),DATE(YEAR(N195),MONTH(N195),1),"m"))</f>
        <v>122</v>
      </c>
      <c r="AC195" s="0" t="str">
        <f aca="false">VLOOKUP(AB195,Parameters!$A$2:$B$6,2,1)</f>
        <v>&gt;=120</v>
      </c>
      <c r="AD195" s="22" t="n">
        <f aca="false">IF(J195&lt;=Parameters!$Y$2,INDEX('Bieu phi VCX'!$D$8:$N$33,MATCH(E195,'Bieu phi VCX'!$A$8:$A$33,0),MATCH(AC195,'Bieu phi VCX'!$D$7:$I$7,)),INDEX('Bieu phi VCX'!$J$8:$O$33,MATCH(E195,'Bieu phi VCX'!$A$8:$A$33,0),MATCH(AC195,'Bieu phi VCX'!$J$7:$O$7,)))</f>
        <v>0.055</v>
      </c>
      <c r="AE195" s="22" t="n">
        <f aca="false">IF(Q195="Y",Parameters!$Z$2,0)</f>
        <v>0.0005</v>
      </c>
      <c r="AF195" s="22" t="n">
        <f aca="false">IF(R195="Y", INDEX('Bieu phi VCX'!$R$8:$W$33,MATCH(E195,'Bieu phi VCX'!$A$8:$A$33,0),MATCH(AC195,'Bieu phi VCX'!$R$7:$V$7,0)), 0)</f>
        <v>0.005</v>
      </c>
      <c r="AG195" s="19" t="n">
        <f aca="false">VLOOKUP(S195,Parameters!$F$2:$G$5,2,0)</f>
        <v>0</v>
      </c>
      <c r="AH195" s="22" t="n">
        <f aca="false">IF(T195="Y", INDEX('Bieu phi VCX'!$X$8:$AB$33,MATCH(E195,'Bieu phi VCX'!$A$8:$A$33,0),MATCH(AC195,'Bieu phi VCX'!$X$7:$AB$7,0)),0)</f>
        <v>0.0055</v>
      </c>
      <c r="AI195" s="23" t="n">
        <f aca="false">IF(U195="Y",INDEX('Bieu phi VCX'!$AJ$8:$AL$33,MATCH(E195,'Bieu phi VCX'!$A$8:$A$33,0),MATCH(VLOOKUP(F195,Parameters!$I$2:$J$4,2),'Bieu phi VCX'!$AJ$7:$AL$7,0)), 0)</f>
        <v>0.05</v>
      </c>
      <c r="AJ195" s="0" t="n">
        <f aca="false">IF(V195="Y",Parameters!$AA$2,1)</f>
        <v>1.5</v>
      </c>
      <c r="AK195" s="22" t="n">
        <f aca="false">IF(W195="Y", INDEX('Bieu phi VCX'!$AE$8:$AE$33,MATCH(E195,'Bieu phi VCX'!$A$8:$A$33,0),0),0)</f>
        <v>0.0025</v>
      </c>
      <c r="AL195" s="22" t="n">
        <f aca="false">IF(X195="Y",IF(AB195&lt;120,IF(OR(E195='Bieu phi VCX'!$A$24,E195='Bieu phi VCX'!$A$25,E195='Bieu phi VCX'!$A$27),0.2%,IF(OR(AND(OR(H195="SEDAN",H195="HATCHBACK"),J195&gt;Parameters!$AB$2),AND(OR(H195="SEDAN",H195="HATCHBACK"),I195="GERMANY")),INDEX('Bieu phi VCX'!$AF$8:$AF$33,MATCH(E195,'Bieu phi VCX'!$A$8:$A$33,0),0),INDEX('Bieu phi VCX'!$AG$8:$AG$33,MATCH(E195,'Bieu phi VCX'!$A$8:$A$33,0),0))),INDEX('Bieu phi VCX'!$AH$8:$AH$33,MATCH(E195,'Bieu phi VCX'!$A$8:$A$33,0),0)),0)</f>
        <v>0.0015</v>
      </c>
      <c r="AM195" s="22" t="n">
        <f aca="false">IF(Y195="Y",IF(P195-O195&gt;Parameters!$AC$2,1.5%*15/365,1.5%*(P195-O195)/365),0)</f>
        <v>0.000616438356164384</v>
      </c>
      <c r="AN195" s="24" t="n">
        <f aca="false">IF(Z195="Y",Parameters!$AD$2,0)</f>
        <v>0.003</v>
      </c>
      <c r="AO195" s="25" t="n">
        <f aca="false">IF(P195&lt;=AA195,VLOOKUP(DATEDIF(O195,P195,"m"),Parameters!$L$2:$M$6,2,1),(DATEDIF(O195,P195,"m")+1)/12)</f>
        <v>1</v>
      </c>
      <c r="AP195" s="26" t="n">
        <f aca="false">(AJ195*(SUM(AD195,AE195,AF195,AH195,AI195,AK195,AL195,AN195)*K195+AG195)+AM195*K195)*AO195</f>
        <v>74046575.3424658</v>
      </c>
      <c r="AQ195" s="27" t="s">
        <v>619</v>
      </c>
    </row>
    <row r="196" customFormat="false" ht="13.8" hidden="false" customHeight="false" outlineLevel="0" collapsed="false">
      <c r="A196" s="17"/>
      <c r="B196" s="17" t="s">
        <v>623</v>
      </c>
      <c r="C196" s="0" t="s">
        <v>508</v>
      </c>
      <c r="D196" s="17" t="s">
        <v>533</v>
      </c>
      <c r="E196" s="18" t="s">
        <v>534</v>
      </c>
      <c r="F196" s="19" t="n">
        <v>0</v>
      </c>
      <c r="G196" s="18" t="s">
        <v>614</v>
      </c>
      <c r="H196" s="18" t="s">
        <v>627</v>
      </c>
      <c r="I196" s="18" t="s">
        <v>616</v>
      </c>
      <c r="J196" s="19" t="n">
        <v>600000000</v>
      </c>
      <c r="K196" s="19" t="n">
        <v>400000000</v>
      </c>
      <c r="L196" s="0" t="n">
        <v>2006</v>
      </c>
      <c r="M196" s="20" t="n">
        <f aca="true">DATE(YEAR(NOW()), MONTH(NOW())-180, DAY(NOW()))</f>
        <v>38790</v>
      </c>
      <c r="N196" s="20" t="n">
        <f aca="true">DATE(YEAR(NOW()), MONTH(NOW()), DAY(NOW()))</f>
        <v>44269</v>
      </c>
      <c r="O196" s="20" t="n">
        <v>43831</v>
      </c>
      <c r="P196" s="20" t="n">
        <v>44196</v>
      </c>
      <c r="Q196" s="21" t="s">
        <v>617</v>
      </c>
      <c r="R196" s="21" t="s">
        <v>617</v>
      </c>
      <c r="S196" s="19" t="n">
        <v>9000000</v>
      </c>
      <c r="T196" s="21" t="s">
        <v>617</v>
      </c>
      <c r="U196" s="21" t="s">
        <v>617</v>
      </c>
      <c r="V196" s="21" t="s">
        <v>617</v>
      </c>
      <c r="W196" s="21" t="s">
        <v>617</v>
      </c>
      <c r="X196" s="21" t="s">
        <v>617</v>
      </c>
      <c r="Y196" s="21" t="s">
        <v>617</v>
      </c>
      <c r="Z196" s="21" t="s">
        <v>617</v>
      </c>
      <c r="AA196" s="20" t="n">
        <f aca="false">DATE(YEAR(O196)+1,MONTH(O196),DAY(O196))</f>
        <v>44197</v>
      </c>
      <c r="AB196" s="0" t="n">
        <f aca="false">IF(G196="Trong nước", DATEDIF(DATE(YEAR(M196),MONTH(M196),1),DATE(YEAR(N196),MONTH(N196),1),"m"), DATEDIF(DATE(L196,1,1),DATE(YEAR(N196),MONTH(N196),1),"m"))</f>
        <v>182</v>
      </c>
      <c r="AC196" s="0" t="str">
        <f aca="false">VLOOKUP(AB196,Parameters!$A$2:$B$7,2,1)</f>
        <v>&gt;=180</v>
      </c>
      <c r="AD196" s="22" t="n">
        <f aca="false">IF(J196&lt;=Parameters!$Y$2,INDEX('Bieu phi VCX'!$D$8:$N$33,MATCH(E196,'Bieu phi VCX'!$A$8:$A$33,0),MATCH(AC196,'Bieu phi VCX'!$D$7:$I$7,)),INDEX('Bieu phi VCX'!$J$8:$O$33,MATCH(E196,'Bieu phi VCX'!$A$8:$A$33,0),MATCH(AC196,'Bieu phi VCX'!$J$7:$O$7,)))</f>
        <v>0.055</v>
      </c>
      <c r="AE196" s="22" t="n">
        <f aca="false">IF(Q196="Y",Parameters!$Z$2,0)</f>
        <v>0.0005</v>
      </c>
      <c r="AF196" s="22" t="n">
        <f aca="false">IF(R196="Y", INDEX('Bieu phi VCX'!$R$8:$W$33,MATCH(E196,'Bieu phi VCX'!$A$8:$A$33,0),MATCH(AC196,'Bieu phi VCX'!$R$7:$W$7,0)), 0)</f>
        <v>0.006</v>
      </c>
      <c r="AG196" s="19" t="n">
        <f aca="false">VLOOKUP(S196,Parameters!$F$2:$G$5,2,0)</f>
        <v>1400000</v>
      </c>
      <c r="AH196" s="22" t="n">
        <f aca="false">IF(T196="Y", INDEX('Bieu phi VCX'!$X$8:$AC$33,MATCH(E196,'Bieu phi VCX'!$A$8:$A$33,0),MATCH(AC196,'Bieu phi VCX'!$X$7:$AC$7,0)),0)</f>
        <v>0.0055</v>
      </c>
      <c r="AI196" s="23" t="n">
        <f aca="false">IF(U196="Y",INDEX('Bieu phi VCX'!$AJ$8:$AL$33,MATCH(E196,'Bieu phi VCX'!$A$8:$A$33,0),MATCH(VLOOKUP(F196,Parameters!$I$2:$J$4,2),'Bieu phi VCX'!$AJ$7:$AL$7,0)), 0)</f>
        <v>0.05</v>
      </c>
      <c r="AJ196" s="0" t="n">
        <f aca="false">IF(V196="Y",Parameters!$AA$2,1)</f>
        <v>1.5</v>
      </c>
      <c r="AK196" s="22" t="n">
        <f aca="false">IF(W196="Y", INDEX('Bieu phi VCX'!$AE$8:$AE$33,MATCH(E196,'Bieu phi VCX'!$A$8:$A$33,0),0),0)</f>
        <v>0.0025</v>
      </c>
      <c r="AL196" s="22" t="n">
        <f aca="false">IF(X196="Y",IF(AB196&lt;120,IF(OR(E196='Bieu phi VCX'!$A$24,E196='Bieu phi VCX'!$A$25,E196='Bieu phi VCX'!$A$27),0.2%,IF(OR(AND(OR(H196="SEDAN",H196="HATCHBACK"),J196&gt;Parameters!$AB$2),AND(OR(H196="SEDAN",H196="HATCHBACK"),I196="GERMANY")),INDEX('Bieu phi VCX'!$AF$8:$AF$33,MATCH(E196,'Bieu phi VCX'!$A$8:$A$33,0),0),INDEX('Bieu phi VCX'!$AG$8:$AG$33,MATCH(E196,'Bieu phi VCX'!$A$8:$A$33,0),0))),INDEX('Bieu phi VCX'!$AH$8:$AH$33,MATCH(E196,'Bieu phi VCX'!$A$8:$A$33,0),0)),0)</f>
        <v>0.0015</v>
      </c>
      <c r="AM196" s="22" t="n">
        <f aca="false">IF(Y196="Y",IF(P196-O196&gt;Parameters!$AC$2,1.5%*15/365,1.5%*(P196-O196)/365),0)</f>
        <v>0.000616438356164384</v>
      </c>
      <c r="AN196" s="24" t="n">
        <f aca="false">IF(Z196="Y",Parameters!$AD$2,0)</f>
        <v>0.003</v>
      </c>
      <c r="AO196" s="25" t="n">
        <f aca="false">IF(P196&lt;=AA196,VLOOKUP(DATEDIF(O196,P196,"m"),Parameters!$L$2:$M$6,2,1),(DATEDIF(O196,P196,"m")+1)/12)</f>
        <v>1</v>
      </c>
      <c r="AP196" s="26" t="n">
        <f aca="false">(AJ196*(SUM(AD196,AE196,AF196,AH196,AI196,AK196,AL196,AN196)*K196+AG196)+AM196*K196)*AO196</f>
        <v>76746575.3424658</v>
      </c>
      <c r="AQ196" s="27" t="s">
        <v>619</v>
      </c>
    </row>
    <row r="197" s="40" customFormat="true" ht="13.8" hidden="false" customHeight="false" outlineLevel="0" collapsed="false">
      <c r="A197" s="35" t="s">
        <v>612</v>
      </c>
      <c r="B197" s="35" t="s">
        <v>613</v>
      </c>
      <c r="C197" s="0" t="s">
        <v>508</v>
      </c>
      <c r="D197" s="35" t="s">
        <v>552</v>
      </c>
      <c r="E197" s="36" t="s">
        <v>553</v>
      </c>
      <c r="F197" s="37" t="n">
        <v>0</v>
      </c>
      <c r="G197" s="18" t="s">
        <v>614</v>
      </c>
      <c r="H197" s="36" t="s">
        <v>629</v>
      </c>
      <c r="I197" s="36" t="s">
        <v>616</v>
      </c>
      <c r="J197" s="37" t="n">
        <v>390000000</v>
      </c>
      <c r="K197" s="37" t="n">
        <v>100000000</v>
      </c>
      <c r="L197" s="0" t="n">
        <v>2020</v>
      </c>
      <c r="M197" s="20" t="n">
        <f aca="true">DATE(YEAR(NOW()), MONTH(NOW())-12, DAY(NOW()))</f>
        <v>43904</v>
      </c>
      <c r="N197" s="20" t="n">
        <f aca="true">DATE(YEAR(NOW()), MONTH(NOW()), DAY(NOW()))</f>
        <v>44269</v>
      </c>
      <c r="O197" s="38" t="n">
        <v>43831</v>
      </c>
      <c r="P197" s="38" t="n">
        <v>44196</v>
      </c>
      <c r="Q197" s="39" t="s">
        <v>617</v>
      </c>
      <c r="R197" s="39" t="s">
        <v>617</v>
      </c>
      <c r="S197" s="37" t="s">
        <v>618</v>
      </c>
      <c r="T197" s="39" t="s">
        <v>617</v>
      </c>
      <c r="U197" s="39" t="s">
        <v>617</v>
      </c>
      <c r="V197" s="39" t="s">
        <v>617</v>
      </c>
      <c r="W197" s="39" t="s">
        <v>617</v>
      </c>
      <c r="X197" s="39" t="s">
        <v>617</v>
      </c>
      <c r="Y197" s="39" t="s">
        <v>617</v>
      </c>
      <c r="Z197" s="39" t="s">
        <v>617</v>
      </c>
      <c r="AA197" s="38" t="n">
        <f aca="false">DATE(YEAR(O197)+1,MONTH(O197),DAY(O197))</f>
        <v>44197</v>
      </c>
      <c r="AB197" s="40" t="n">
        <f aca="false">IF(G197="Trong nước", DATEDIF(DATE(YEAR(M197),MONTH(M197),1),DATE(YEAR(N197),MONTH(N197),1),"m"), DATEDIF(DATE(L197,1,1),DATE(YEAR(N197),MONTH(N197),1),"m"))</f>
        <v>14</v>
      </c>
      <c r="AC197" s="40" t="str">
        <f aca="false">VLOOKUP(AB197,Parameters!$A$2:$B$6,2,1)</f>
        <v>&lt;36</v>
      </c>
      <c r="AD197" s="22" t="n">
        <f aca="false">IF(J197&lt;=Parameters!$Y$2,INDEX('Bieu phi VCX'!$D$8:$N$33,MATCH(E197,'Bieu phi VCX'!$A$8:$A$33,0),MATCH(AC197,'Bieu phi VCX'!$D$7:$I$7,)),INDEX('Bieu phi VCX'!$J$8:$O$33,MATCH(E197,'Bieu phi VCX'!$A$8:$A$33,0),MATCH(AC197,'Bieu phi VCX'!$J$7:$O$7,)))</f>
        <v>0.028</v>
      </c>
      <c r="AE197" s="22" t="n">
        <f aca="false">IF(Q197="Y",Parameters!$Z$2,0)</f>
        <v>0.0005</v>
      </c>
      <c r="AF197" s="41" t="n">
        <f aca="false">IF(R197="Y", INDEX('Bieu phi VCX'!$R$8:$W$33,MATCH(E197,'Bieu phi VCX'!$A$8:$A$33,0),MATCH(AC197,'Bieu phi VCX'!$R$7:$V$7,0)), 0)</f>
        <v>0</v>
      </c>
      <c r="AG197" s="37" t="n">
        <f aca="false">VLOOKUP(S197,Parameters!$F$2:$G$5,2,0)</f>
        <v>0</v>
      </c>
      <c r="AH197" s="41" t="n">
        <f aca="false">IF(T197="Y", INDEX('Bieu phi VCX'!$X$8:$AB$33,MATCH(E197,'Bieu phi VCX'!$A$8:$A$33,0),MATCH(AC197,'Bieu phi VCX'!$X$7:$AB$7,0)),0)</f>
        <v>0.0015</v>
      </c>
      <c r="AI197" s="23" t="n">
        <f aca="false">IF(U197="Y",INDEX('Bieu phi VCX'!$AJ$8:$AL$33,MATCH(E197,'Bieu phi VCX'!$A$8:$A$33,0),MATCH(VLOOKUP(F197,Parameters!$I$2:$J$4,2),'Bieu phi VCX'!$AJ$7:$AL$7,0)), 0)</f>
        <v>0.04</v>
      </c>
      <c r="AJ197" s="0" t="n">
        <f aca="false">IF(V197="Y",Parameters!$AA$2,1)</f>
        <v>1.5</v>
      </c>
      <c r="AK197" s="41" t="n">
        <f aca="false">IF(W197="Y", INDEX('Bieu phi VCX'!$AE$8:$AE$33,MATCH(E197,'Bieu phi VCX'!$A$8:$A$33,0),0),0)</f>
        <v>0.0025</v>
      </c>
      <c r="AL197" s="22" t="n">
        <f aca="false">IF(X197="Y",IF(AB197&lt;120,IF(OR(E197='Bieu phi VCX'!$A$24,E197='Bieu phi VCX'!$A$25,E197='Bieu phi VCX'!$A$27),0.2%,IF(OR(AND(OR(H197="SEDAN",H197="HATCHBACK"),J197&gt;Parameters!$AB$2),AND(OR(H197="SEDAN",H197="HATCHBACK"),I197="GERMANY")),INDEX('Bieu phi VCX'!$AF$8:$AF$33,MATCH(E197,'Bieu phi VCX'!$A$8:$A$33,0),0),INDEX('Bieu phi VCX'!$AG$8:$AG$33,MATCH(E197,'Bieu phi VCX'!$A$8:$A$33,0),0))),INDEX('Bieu phi VCX'!$AH$8:$AH$33,MATCH(E197,'Bieu phi VCX'!$A$8:$A$33,0),0)),0)</f>
        <v>0.0005</v>
      </c>
      <c r="AM197" s="22" t="n">
        <f aca="false">IF(Y197="Y",IF(P197-O197&gt;Parameters!$AC$2,1.5%*15/365,1.5%*(P197-O197)/365),0)</f>
        <v>0.000616438356164384</v>
      </c>
      <c r="AN197" s="24" t="n">
        <f aca="false">IF(Z197="Y",Parameters!$AD$2,0)</f>
        <v>0.003</v>
      </c>
      <c r="AO197" s="42" t="n">
        <f aca="false">IF(P197&lt;=AA197,VLOOKUP(DATEDIF(O197,P197,"m"),Parameters!$L$2:$M$6,2,1),(DATEDIF(O197,P197,"m")+1)/12)</f>
        <v>1</v>
      </c>
      <c r="AP197" s="43" t="n">
        <f aca="false">(AJ197*(SUM(AD197,AE197,AF197,AH197,AI197,AK197,AL197,AN197)*K197+AG197)+AM197*K197)*AO197</f>
        <v>11461643.8356164</v>
      </c>
      <c r="AQ197" s="27" t="s">
        <v>619</v>
      </c>
      <c r="AMJ197" s="0"/>
    </row>
    <row r="198" s="40" customFormat="true" ht="13.8" hidden="false" customHeight="false" outlineLevel="0" collapsed="false">
      <c r="A198" s="35"/>
      <c r="B198" s="35" t="s">
        <v>620</v>
      </c>
      <c r="C198" s="0" t="s">
        <v>508</v>
      </c>
      <c r="D198" s="35" t="s">
        <v>552</v>
      </c>
      <c r="E198" s="36" t="s">
        <v>553</v>
      </c>
      <c r="F198" s="37" t="n">
        <v>0</v>
      </c>
      <c r="G198" s="18" t="s">
        <v>614</v>
      </c>
      <c r="H198" s="36" t="s">
        <v>629</v>
      </c>
      <c r="I198" s="36" t="s">
        <v>616</v>
      </c>
      <c r="J198" s="37" t="n">
        <v>390000000</v>
      </c>
      <c r="K198" s="37" t="n">
        <v>100000000</v>
      </c>
      <c r="L198" s="0" t="n">
        <v>2018</v>
      </c>
      <c r="M198" s="20" t="n">
        <f aca="true">DATE(YEAR(NOW()), MONTH(NOW())-36, DAY(NOW()))</f>
        <v>43173</v>
      </c>
      <c r="N198" s="20" t="n">
        <f aca="true">DATE(YEAR(NOW()), MONTH(NOW()), DAY(NOW()))</f>
        <v>44269</v>
      </c>
      <c r="O198" s="38" t="n">
        <v>43831</v>
      </c>
      <c r="P198" s="38" t="n">
        <v>44196</v>
      </c>
      <c r="Q198" s="39" t="s">
        <v>617</v>
      </c>
      <c r="R198" s="39" t="s">
        <v>617</v>
      </c>
      <c r="S198" s="37" t="s">
        <v>618</v>
      </c>
      <c r="T198" s="39" t="s">
        <v>617</v>
      </c>
      <c r="U198" s="39" t="s">
        <v>617</v>
      </c>
      <c r="V198" s="39" t="s">
        <v>617</v>
      </c>
      <c r="W198" s="39" t="s">
        <v>617</v>
      </c>
      <c r="X198" s="39" t="s">
        <v>617</v>
      </c>
      <c r="Y198" s="39" t="s">
        <v>617</v>
      </c>
      <c r="Z198" s="39" t="s">
        <v>617</v>
      </c>
      <c r="AA198" s="38" t="n">
        <f aca="false">DATE(YEAR(O198)+1,MONTH(O198),DAY(O198))</f>
        <v>44197</v>
      </c>
      <c r="AB198" s="40" t="n">
        <f aca="false">IF(G198="Trong nước", DATEDIF(DATE(YEAR(M198),MONTH(M198),1),DATE(YEAR(N198),MONTH(N198),1),"m"), DATEDIF(DATE(L198,1,1),DATE(YEAR(N198),MONTH(N198),1),"m"))</f>
        <v>38</v>
      </c>
      <c r="AC198" s="40" t="str">
        <f aca="false">VLOOKUP(AB198,Parameters!$A$2:$B$6,2,1)</f>
        <v>36-72</v>
      </c>
      <c r="AD198" s="22" t="n">
        <f aca="false">IF(J198&lt;=Parameters!$Y$2,INDEX('Bieu phi VCX'!$D$8:$N$33,MATCH(E198,'Bieu phi VCX'!$A$8:$A$33,0),MATCH(AC198,'Bieu phi VCX'!$D$7:$I$7,)),INDEX('Bieu phi VCX'!$J$8:$O$33,MATCH(E198,'Bieu phi VCX'!$A$8:$A$33,0),MATCH(AC198,'Bieu phi VCX'!$J$7:$O$7,)))</f>
        <v>0.032</v>
      </c>
      <c r="AE198" s="22" t="n">
        <f aca="false">IF(Q198="Y",Parameters!$Z$2,0)</f>
        <v>0.0005</v>
      </c>
      <c r="AF198" s="41" t="n">
        <f aca="false">IF(R198="Y", INDEX('Bieu phi VCX'!$R$8:$W$33,MATCH(E198,'Bieu phi VCX'!$A$8:$A$33,0),MATCH(AC198,'Bieu phi VCX'!$R$7:$V$7,0)), 0)</f>
        <v>0.002</v>
      </c>
      <c r="AG198" s="37" t="n">
        <f aca="false">VLOOKUP(S198,Parameters!$F$2:$G$5,2,0)</f>
        <v>0</v>
      </c>
      <c r="AH198" s="41" t="n">
        <f aca="false">IF(T198="Y", INDEX('Bieu phi VCX'!$X$8:$AB$33,MATCH(E198,'Bieu phi VCX'!$A$8:$A$33,0),MATCH(AC198,'Bieu phi VCX'!$X$7:$AB$7,0)),0)</f>
        <v>0.002</v>
      </c>
      <c r="AI198" s="23" t="n">
        <f aca="false">IF(U198="Y",INDEX('Bieu phi VCX'!$AJ$8:$AL$33,MATCH(E198,'Bieu phi VCX'!$A$8:$A$33,0),MATCH(VLOOKUP(F198,Parameters!$I$2:$J$4,2),'Bieu phi VCX'!$AJ$7:$AL$7,0)), 0)</f>
        <v>0.04</v>
      </c>
      <c r="AJ198" s="0" t="n">
        <f aca="false">IF(V198="Y",Parameters!$AA$2,1)</f>
        <v>1.5</v>
      </c>
      <c r="AK198" s="41" t="n">
        <f aca="false">IF(W198="Y", INDEX('Bieu phi VCX'!$AE$8:$AE$33,MATCH(E198,'Bieu phi VCX'!$A$8:$A$33,0),0),0)</f>
        <v>0.0025</v>
      </c>
      <c r="AL198" s="22" t="n">
        <f aca="false">IF(X198="Y",IF(AB198&lt;120,IF(OR(E198='Bieu phi VCX'!$A$24,E198='Bieu phi VCX'!$A$25,E198='Bieu phi VCX'!$A$27),0.2%,IF(OR(AND(OR(H198="SEDAN",H198="HATCHBACK"),J198&gt;Parameters!$AB$2),AND(OR(H198="SEDAN",H198="HATCHBACK"),I198="GERMANY")),INDEX('Bieu phi VCX'!$AF$8:$AF$33,MATCH(E198,'Bieu phi VCX'!$A$8:$A$33,0),0),INDEX('Bieu phi VCX'!$AG$8:$AG$33,MATCH(E198,'Bieu phi VCX'!$A$8:$A$33,0),0))),INDEX('Bieu phi VCX'!$AH$8:$AH$33,MATCH(E198,'Bieu phi VCX'!$A$8:$A$33,0),0)),0)</f>
        <v>0.0005</v>
      </c>
      <c r="AM198" s="22" t="n">
        <f aca="false">IF(Y198="Y",IF(P198-O198&gt;Parameters!$AC$2,1.5%*15/365,1.5%*(P198-O198)/365),0)</f>
        <v>0.000616438356164384</v>
      </c>
      <c r="AN198" s="24" t="n">
        <f aca="false">IF(Z198="Y",Parameters!$AD$2,0)</f>
        <v>0.003</v>
      </c>
      <c r="AO198" s="42" t="n">
        <f aca="false">IF(P198&lt;=AA198,VLOOKUP(DATEDIF(O198,P198,"m"),Parameters!$L$2:$M$6,2,1),(DATEDIF(O198,P198,"m")+1)/12)</f>
        <v>1</v>
      </c>
      <c r="AP198" s="43" t="n">
        <f aca="false">(AJ198*(SUM(AD198,AE198,AF198,AH198,AI198,AK198,AL198,AN198)*K198+AG198)+AM198*K198)*AO198</f>
        <v>12436643.8356164</v>
      </c>
      <c r="AQ198" s="27" t="s">
        <v>619</v>
      </c>
      <c r="AMJ198" s="0"/>
    </row>
    <row r="199" s="40" customFormat="true" ht="13.8" hidden="false" customHeight="false" outlineLevel="0" collapsed="false">
      <c r="A199" s="35"/>
      <c r="B199" s="35" t="s">
        <v>621</v>
      </c>
      <c r="C199" s="0" t="s">
        <v>508</v>
      </c>
      <c r="D199" s="35" t="s">
        <v>552</v>
      </c>
      <c r="E199" s="36" t="s">
        <v>553</v>
      </c>
      <c r="F199" s="37" t="n">
        <v>0</v>
      </c>
      <c r="G199" s="18" t="s">
        <v>614</v>
      </c>
      <c r="H199" s="36" t="s">
        <v>629</v>
      </c>
      <c r="I199" s="36" t="s">
        <v>616</v>
      </c>
      <c r="J199" s="37" t="n">
        <v>390000000</v>
      </c>
      <c r="K199" s="37" t="n">
        <v>100000000</v>
      </c>
      <c r="L199" s="0" t="n">
        <v>2015</v>
      </c>
      <c r="M199" s="20" t="n">
        <f aca="true">DATE(YEAR(NOW()), MONTH(NOW())-72, DAY(NOW()))</f>
        <v>42077</v>
      </c>
      <c r="N199" s="20" t="n">
        <f aca="true">DATE(YEAR(NOW()), MONTH(NOW()), DAY(NOW()))</f>
        <v>44269</v>
      </c>
      <c r="O199" s="38" t="n">
        <v>43831</v>
      </c>
      <c r="P199" s="38" t="n">
        <v>44196</v>
      </c>
      <c r="Q199" s="39" t="s">
        <v>617</v>
      </c>
      <c r="R199" s="39" t="s">
        <v>617</v>
      </c>
      <c r="S199" s="37" t="s">
        <v>618</v>
      </c>
      <c r="T199" s="39" t="s">
        <v>617</v>
      </c>
      <c r="U199" s="39" t="s">
        <v>617</v>
      </c>
      <c r="V199" s="39" t="s">
        <v>617</v>
      </c>
      <c r="W199" s="39" t="s">
        <v>617</v>
      </c>
      <c r="X199" s="39" t="s">
        <v>617</v>
      </c>
      <c r="Y199" s="39" t="s">
        <v>617</v>
      </c>
      <c r="Z199" s="39" t="s">
        <v>617</v>
      </c>
      <c r="AA199" s="38" t="n">
        <f aca="false">DATE(YEAR(O199)+1,MONTH(O199),DAY(O199))</f>
        <v>44197</v>
      </c>
      <c r="AB199" s="40" t="n">
        <f aca="false">IF(G199="Trong nước", DATEDIF(DATE(YEAR(M199),MONTH(M199),1),DATE(YEAR(N199),MONTH(N199),1),"m"), DATEDIF(DATE(L199,1,1),DATE(YEAR(N199),MONTH(N199),1),"m"))</f>
        <v>74</v>
      </c>
      <c r="AC199" s="40" t="str">
        <f aca="false">VLOOKUP(AB199,Parameters!$A$2:$B$6,2,1)</f>
        <v>72-120</v>
      </c>
      <c r="AD199" s="22" t="n">
        <f aca="false">IF(J199&lt;=Parameters!$Y$2,INDEX('Bieu phi VCX'!$D$8:$N$33,MATCH(E199,'Bieu phi VCX'!$A$8:$A$33,0),MATCH(AC199,'Bieu phi VCX'!$D$7:$I$7,)),INDEX('Bieu phi VCX'!$J$8:$O$33,MATCH(E199,'Bieu phi VCX'!$A$8:$A$33,0),MATCH(AC199,'Bieu phi VCX'!$J$7:$O$7,)))</f>
        <v>0.044</v>
      </c>
      <c r="AE199" s="22" t="n">
        <f aca="false">IF(Q199="Y",Parameters!$Z$2,0)</f>
        <v>0.0005</v>
      </c>
      <c r="AF199" s="41" t="n">
        <f aca="false">IF(R199="Y", INDEX('Bieu phi VCX'!$R$8:$W$33,MATCH(E199,'Bieu phi VCX'!$A$8:$A$33,0),MATCH(AC199,'Bieu phi VCX'!$R$7:$V$7,0)), 0)</f>
        <v>0.003</v>
      </c>
      <c r="AG199" s="37" t="n">
        <f aca="false">VLOOKUP(S199,Parameters!$F$2:$G$5,2,0)</f>
        <v>0</v>
      </c>
      <c r="AH199" s="41" t="n">
        <f aca="false">IF(T199="Y", INDEX('Bieu phi VCX'!$X$8:$AB$33,MATCH(E199,'Bieu phi VCX'!$A$8:$A$33,0),MATCH(AC199,'Bieu phi VCX'!$X$7:$AB$7,0)),0)</f>
        <v>0.003</v>
      </c>
      <c r="AI199" s="23" t="n">
        <f aca="false">IF(U199="Y",INDEX('Bieu phi VCX'!$AJ$8:$AL$33,MATCH(E199,'Bieu phi VCX'!$A$8:$A$33,0),MATCH(VLOOKUP(F199,Parameters!$I$2:$J$4,2),'Bieu phi VCX'!$AJ$7:$AL$7,0)), 0)</f>
        <v>0.04</v>
      </c>
      <c r="AJ199" s="0" t="n">
        <f aca="false">IF(V199="Y",Parameters!$AA$2,1)</f>
        <v>1.5</v>
      </c>
      <c r="AK199" s="41" t="n">
        <f aca="false">IF(W199="Y", INDEX('Bieu phi VCX'!$AE$8:$AE$33,MATCH(E199,'Bieu phi VCX'!$A$8:$A$33,0),0),0)</f>
        <v>0.0025</v>
      </c>
      <c r="AL199" s="22" t="n">
        <f aca="false">IF(X199="Y",IF(AB199&lt;120,IF(OR(E199='Bieu phi VCX'!$A$24,E199='Bieu phi VCX'!$A$25,E199='Bieu phi VCX'!$A$27),0.2%,IF(OR(AND(OR(H199="SEDAN",H199="HATCHBACK"),J199&gt;Parameters!$AB$2),AND(OR(H199="SEDAN",H199="HATCHBACK"),I199="GERMANY")),INDEX('Bieu phi VCX'!$AF$8:$AF$33,MATCH(E199,'Bieu phi VCX'!$A$8:$A$33,0),0),INDEX('Bieu phi VCX'!$AG$8:$AG$33,MATCH(E199,'Bieu phi VCX'!$A$8:$A$33,0),0))),INDEX('Bieu phi VCX'!$AH$8:$AH$33,MATCH(E199,'Bieu phi VCX'!$A$8:$A$33,0),0)),0)</f>
        <v>0.0005</v>
      </c>
      <c r="AM199" s="22" t="n">
        <f aca="false">IF(Y199="Y",IF(P199-O199&gt;Parameters!$AC$2,1.5%*15/365,1.5%*(P199-O199)/365),0)</f>
        <v>0.000616438356164384</v>
      </c>
      <c r="AN199" s="24" t="n">
        <f aca="false">IF(Z199="Y",Parameters!$AD$2,0)</f>
        <v>0.003</v>
      </c>
      <c r="AO199" s="42" t="n">
        <f aca="false">IF(P199&lt;=AA199,VLOOKUP(DATEDIF(O199,P199,"m"),Parameters!$L$2:$M$6,2,1),(DATEDIF(O199,P199,"m")+1)/12)</f>
        <v>1</v>
      </c>
      <c r="AP199" s="43" t="n">
        <f aca="false">(AJ199*(SUM(AD199,AE199,AF199,AH199,AI199,AK199,AL199,AN199)*K199+AG199)+AM199*K199)*AO199</f>
        <v>14536643.8356164</v>
      </c>
      <c r="AQ199" s="27" t="s">
        <v>619</v>
      </c>
      <c r="AMJ199" s="0"/>
    </row>
    <row r="200" s="40" customFormat="true" ht="13.8" hidden="false" customHeight="false" outlineLevel="0" collapsed="false">
      <c r="A200" s="35"/>
      <c r="B200" s="35" t="s">
        <v>622</v>
      </c>
      <c r="C200" s="0" t="s">
        <v>508</v>
      </c>
      <c r="D200" s="35" t="s">
        <v>552</v>
      </c>
      <c r="E200" s="36" t="s">
        <v>553</v>
      </c>
      <c r="F200" s="37" t="n">
        <v>0</v>
      </c>
      <c r="G200" s="18" t="s">
        <v>614</v>
      </c>
      <c r="H200" s="36" t="s">
        <v>629</v>
      </c>
      <c r="I200" s="36" t="s">
        <v>616</v>
      </c>
      <c r="J200" s="37" t="n">
        <v>390000000</v>
      </c>
      <c r="K200" s="37" t="n">
        <v>100000000</v>
      </c>
      <c r="L200" s="0" t="n">
        <v>2011</v>
      </c>
      <c r="M200" s="20" t="n">
        <f aca="true">DATE(YEAR(NOW()), MONTH(NOW())-120, DAY(NOW()))</f>
        <v>40616</v>
      </c>
      <c r="N200" s="20" t="n">
        <f aca="true">DATE(YEAR(NOW()), MONTH(NOW()), DAY(NOW()))</f>
        <v>44269</v>
      </c>
      <c r="O200" s="38" t="n">
        <v>43831</v>
      </c>
      <c r="P200" s="38" t="n">
        <v>44196</v>
      </c>
      <c r="Q200" s="39" t="s">
        <v>617</v>
      </c>
      <c r="R200" s="39" t="s">
        <v>617</v>
      </c>
      <c r="S200" s="37" t="s">
        <v>618</v>
      </c>
      <c r="T200" s="39" t="s">
        <v>617</v>
      </c>
      <c r="U200" s="39" t="s">
        <v>617</v>
      </c>
      <c r="V200" s="39" t="s">
        <v>617</v>
      </c>
      <c r="W200" s="39" t="s">
        <v>617</v>
      </c>
      <c r="X200" s="39" t="s">
        <v>617</v>
      </c>
      <c r="Y200" s="39" t="s">
        <v>617</v>
      </c>
      <c r="Z200" s="39" t="s">
        <v>617</v>
      </c>
      <c r="AA200" s="38" t="n">
        <f aca="false">DATE(YEAR(O200)+1,MONTH(O200),DAY(O200))</f>
        <v>44197</v>
      </c>
      <c r="AB200" s="40" t="n">
        <f aca="false">IF(G200="Trong nước", DATEDIF(DATE(YEAR(M200),MONTH(M200),1),DATE(YEAR(N200),MONTH(N200),1),"m"), DATEDIF(DATE(L200,1,1),DATE(YEAR(N200),MONTH(N200),1),"m"))</f>
        <v>122</v>
      </c>
      <c r="AC200" s="40" t="str">
        <f aca="false">VLOOKUP(AB200,Parameters!$A$2:$B$6,2,1)</f>
        <v>&gt;=120</v>
      </c>
      <c r="AD200" s="22" t="n">
        <f aca="false">IF(J200&lt;=Parameters!$Y$2,INDEX('Bieu phi VCX'!$D$8:$N$33,MATCH(E200,'Bieu phi VCX'!$A$8:$A$33,0),MATCH(AC200,'Bieu phi VCX'!$D$7:$I$7,)),INDEX('Bieu phi VCX'!$J$8:$O$33,MATCH(E200,'Bieu phi VCX'!$A$8:$A$33,0),MATCH(AC200,'Bieu phi VCX'!$J$7:$O$7,)))</f>
        <v>0.048</v>
      </c>
      <c r="AE200" s="22" t="n">
        <f aca="false">IF(Q200="Y",Parameters!$Z$2,0)</f>
        <v>0.0005</v>
      </c>
      <c r="AF200" s="41" t="n">
        <f aca="false">IF(R200="Y", INDEX('Bieu phi VCX'!$R$8:$W$33,MATCH(E200,'Bieu phi VCX'!$A$8:$A$33,0),MATCH(AC200,'Bieu phi VCX'!$R$7:$V$7,0)), 0)</f>
        <v>0.004</v>
      </c>
      <c r="AG200" s="37" t="n">
        <f aca="false">VLOOKUP(S200,Parameters!$F$2:$G$5,2,0)</f>
        <v>0</v>
      </c>
      <c r="AH200" s="41" t="n">
        <f aca="false">IF(T200="Y", INDEX('Bieu phi VCX'!$X$8:$AB$33,MATCH(E200,'Bieu phi VCX'!$A$8:$A$33,0),MATCH(AC200,'Bieu phi VCX'!$X$7:$AB$7,0)),0)</f>
        <v>0.004</v>
      </c>
      <c r="AI200" s="23" t="n">
        <f aca="false">IF(U200="Y",INDEX('Bieu phi VCX'!$AJ$8:$AL$33,MATCH(E200,'Bieu phi VCX'!$A$8:$A$33,0),MATCH(VLOOKUP(F200,Parameters!$I$2:$J$4,2),'Bieu phi VCX'!$AJ$7:$AL$7,0)), 0)</f>
        <v>0.04</v>
      </c>
      <c r="AJ200" s="0" t="n">
        <f aca="false">IF(V200="Y",Parameters!$AA$2,1)</f>
        <v>1.5</v>
      </c>
      <c r="AK200" s="41" t="n">
        <f aca="false">IF(W200="Y", INDEX('Bieu phi VCX'!$AE$8:$AE$33,MATCH(E200,'Bieu phi VCX'!$A$8:$A$33,0),0),0)</f>
        <v>0.0025</v>
      </c>
      <c r="AL200" s="22" t="n">
        <f aca="false">IF(X200="Y",IF(AB200&lt;120,IF(OR(E200='Bieu phi VCX'!$A$24,E200='Bieu phi VCX'!$A$25,E200='Bieu phi VCX'!$A$27),0.2%,IF(OR(AND(OR(H200="SEDAN",H200="HATCHBACK"),J200&gt;Parameters!$AB$2),AND(OR(H200="SEDAN",H200="HATCHBACK"),I200="GERMANY")),INDEX('Bieu phi VCX'!$AF$8:$AF$33,MATCH(E200,'Bieu phi VCX'!$A$8:$A$33,0),0),INDEX('Bieu phi VCX'!$AG$8:$AG$33,MATCH(E200,'Bieu phi VCX'!$A$8:$A$33,0),0))),INDEX('Bieu phi VCX'!$AH$8:$AH$33,MATCH(E200,'Bieu phi VCX'!$A$8:$A$33,0),0)),0)</f>
        <v>0.0015</v>
      </c>
      <c r="AM200" s="22" t="n">
        <f aca="false">IF(Y200="Y",IF(P200-O200&gt;Parameters!$AC$2,1.5%*15/365,1.5%*(P200-O200)/365),0)</f>
        <v>0.000616438356164384</v>
      </c>
      <c r="AN200" s="24" t="n">
        <f aca="false">IF(Z200="Y",Parameters!$AD$2,0)</f>
        <v>0.003</v>
      </c>
      <c r="AO200" s="42" t="n">
        <f aca="false">IF(P200&lt;=AA200,VLOOKUP(DATEDIF(O200,P200,"m"),Parameters!$L$2:$M$6,2,1),(DATEDIF(O200,P200,"m")+1)/12)</f>
        <v>1</v>
      </c>
      <c r="AP200" s="43" t="n">
        <f aca="false">(AJ200*(SUM(AD200,AE200,AF200,AH200,AI200,AK200,AL200,AN200)*K200+AG200)+AM200*K200)*AO200</f>
        <v>15586643.8356164</v>
      </c>
      <c r="AQ200" s="27" t="s">
        <v>619</v>
      </c>
      <c r="AMJ200" s="0"/>
    </row>
    <row r="201" s="40" customFormat="true" ht="13.8" hidden="false" customHeight="false" outlineLevel="0" collapsed="false">
      <c r="A201" s="35"/>
      <c r="B201" s="35" t="s">
        <v>623</v>
      </c>
      <c r="C201" s="0" t="s">
        <v>508</v>
      </c>
      <c r="D201" s="35" t="s">
        <v>552</v>
      </c>
      <c r="E201" s="36" t="s">
        <v>553</v>
      </c>
      <c r="F201" s="37" t="n">
        <v>0</v>
      </c>
      <c r="G201" s="18" t="s">
        <v>614</v>
      </c>
      <c r="H201" s="36" t="s">
        <v>629</v>
      </c>
      <c r="I201" s="36" t="s">
        <v>616</v>
      </c>
      <c r="J201" s="37" t="n">
        <v>390000000</v>
      </c>
      <c r="K201" s="37" t="n">
        <v>400000000</v>
      </c>
      <c r="L201" s="0" t="n">
        <v>2006</v>
      </c>
      <c r="M201" s="20" t="n">
        <f aca="true">DATE(YEAR(NOW()), MONTH(NOW())-180, DAY(NOW()))</f>
        <v>38790</v>
      </c>
      <c r="N201" s="20" t="n">
        <f aca="true">DATE(YEAR(NOW()), MONTH(NOW()), DAY(NOW()))</f>
        <v>44269</v>
      </c>
      <c r="O201" s="38" t="n">
        <v>43831</v>
      </c>
      <c r="P201" s="38" t="n">
        <v>44196</v>
      </c>
      <c r="Q201" s="39" t="s">
        <v>617</v>
      </c>
      <c r="R201" s="39" t="s">
        <v>617</v>
      </c>
      <c r="S201" s="37" t="n">
        <v>9000000</v>
      </c>
      <c r="T201" s="39" t="s">
        <v>617</v>
      </c>
      <c r="U201" s="39" t="s">
        <v>617</v>
      </c>
      <c r="V201" s="39" t="s">
        <v>617</v>
      </c>
      <c r="W201" s="39" t="s">
        <v>617</v>
      </c>
      <c r="X201" s="39" t="s">
        <v>617</v>
      </c>
      <c r="Y201" s="39" t="s">
        <v>617</v>
      </c>
      <c r="Z201" s="39" t="s">
        <v>617</v>
      </c>
      <c r="AA201" s="38" t="n">
        <f aca="false">DATE(YEAR(O201)+1,MONTH(O201),DAY(O201))</f>
        <v>44197</v>
      </c>
      <c r="AB201" s="40" t="n">
        <f aca="false">IF(G201="Trong nước", DATEDIF(DATE(YEAR(M201),MONTH(M201),1),DATE(YEAR(N201),MONTH(N201),1),"m"), DATEDIF(DATE(L201,1,1),DATE(YEAR(N201),MONTH(N201),1),"m"))</f>
        <v>182</v>
      </c>
      <c r="AC201" s="40" t="str">
        <f aca="false">VLOOKUP(AB201,Parameters!$A$2:$B$7,2,1)</f>
        <v>&gt;=180</v>
      </c>
      <c r="AD201" s="22" t="n">
        <f aca="false">IF(J201&lt;=Parameters!$Y$2,INDEX('Bieu phi VCX'!$D$8:$N$33,MATCH(E201,'Bieu phi VCX'!$A$8:$A$33,0),MATCH(AC201,'Bieu phi VCX'!$D$7:$I$7,)),INDEX('Bieu phi VCX'!$J$8:$O$33,MATCH(E201,'Bieu phi VCX'!$A$8:$A$33,0),MATCH(AC201,'Bieu phi VCX'!$J$7:$O$7,)))</f>
        <v>0.048</v>
      </c>
      <c r="AE201" s="22" t="n">
        <f aca="false">IF(Q201="Y",Parameters!$Z$2,0)</f>
        <v>0.0005</v>
      </c>
      <c r="AF201" s="41" t="n">
        <f aca="false">IF(R201="Y", INDEX('Bieu phi VCX'!$R$8:$W$33,MATCH(E201,'Bieu phi VCX'!$A$8:$A$33,0),MATCH(AC201,'Bieu phi VCX'!$R$7:$W$7,0)), 0)</f>
        <v>0.005</v>
      </c>
      <c r="AG201" s="37" t="n">
        <f aca="false">VLOOKUP(S201,Parameters!$F$2:$G$5,2,0)</f>
        <v>1400000</v>
      </c>
      <c r="AH201" s="41" t="n">
        <f aca="false">IF(T201="Y", INDEX('Bieu phi VCX'!$X$8:$AC$33,MATCH(E201,'Bieu phi VCX'!$A$8:$A$33,0),MATCH(AC201,'Bieu phi VCX'!$X$7:$AC$7,0)),0)</f>
        <v>0.004</v>
      </c>
      <c r="AI201" s="23" t="n">
        <f aca="false">IF(U201="Y",INDEX('Bieu phi VCX'!$AJ$8:$AL$33,MATCH(E201,'Bieu phi VCX'!$A$8:$A$33,0),MATCH(VLOOKUP(F201,Parameters!$I$2:$J$4,2),'Bieu phi VCX'!$AJ$7:$AL$7,0)), 0)</f>
        <v>0.04</v>
      </c>
      <c r="AJ201" s="0" t="n">
        <f aca="false">IF(V201="Y",Parameters!$AA$2,1)</f>
        <v>1.5</v>
      </c>
      <c r="AK201" s="41" t="n">
        <f aca="false">IF(W201="Y", INDEX('Bieu phi VCX'!$AE$8:$AE$33,MATCH(E201,'Bieu phi VCX'!$A$8:$A$33,0),0),0)</f>
        <v>0.0025</v>
      </c>
      <c r="AL201" s="22" t="n">
        <f aca="false">IF(X201="Y",IF(AB201&lt;120,IF(OR(E201='Bieu phi VCX'!$A$24,E201='Bieu phi VCX'!$A$25,E201='Bieu phi VCX'!$A$27),0.2%,IF(OR(AND(OR(H201="SEDAN",H201="HATCHBACK"),J201&gt;Parameters!$AB$2),AND(OR(H201="SEDAN",H201="HATCHBACK"),I201="GERMANY")),INDEX('Bieu phi VCX'!$AF$8:$AF$33,MATCH(E201,'Bieu phi VCX'!$A$8:$A$33,0),0),INDEX('Bieu phi VCX'!$AG$8:$AG$33,MATCH(E201,'Bieu phi VCX'!$A$8:$A$33,0),0))),INDEX('Bieu phi VCX'!$AH$8:$AH$33,MATCH(E201,'Bieu phi VCX'!$A$8:$A$33,0),0)),0)</f>
        <v>0.0015</v>
      </c>
      <c r="AM201" s="22" t="n">
        <f aca="false">IF(Y201="Y",IF(P201-O201&gt;Parameters!$AC$2,1.5%*15/365,1.5%*(P201-O201)/365),0)</f>
        <v>0.000616438356164384</v>
      </c>
      <c r="AN201" s="24" t="n">
        <f aca="false">IF(Z201="Y",Parameters!$AD$2,0)</f>
        <v>0.003</v>
      </c>
      <c r="AO201" s="42" t="n">
        <f aca="false">IF(P201&lt;=AA201,VLOOKUP(DATEDIF(O201,P201,"m"),Parameters!$L$2:$M$6,2,1),(DATEDIF(O201,P201,"m")+1)/12)</f>
        <v>1</v>
      </c>
      <c r="AP201" s="43" t="n">
        <f aca="false">(AJ201*(SUM(AD201,AE201,AF201,AH201,AI201,AK201,AL201,AN201)*K201+AG201)+AM201*K201)*AO201</f>
        <v>65046575.3424658</v>
      </c>
      <c r="AQ201" s="27" t="s">
        <v>619</v>
      </c>
      <c r="AMJ201" s="0"/>
    </row>
    <row r="202" s="40" customFormat="true" ht="13.8" hidden="false" customHeight="false" outlineLevel="0" collapsed="false">
      <c r="A202" s="35" t="s">
        <v>624</v>
      </c>
      <c r="B202" s="35" t="s">
        <v>613</v>
      </c>
      <c r="C202" s="0" t="s">
        <v>508</v>
      </c>
      <c r="D202" s="35" t="s">
        <v>552</v>
      </c>
      <c r="E202" s="36" t="s">
        <v>553</v>
      </c>
      <c r="F202" s="37" t="n">
        <v>0</v>
      </c>
      <c r="G202" s="18" t="s">
        <v>614</v>
      </c>
      <c r="H202" s="36" t="s">
        <v>629</v>
      </c>
      <c r="I202" s="36" t="s">
        <v>616</v>
      </c>
      <c r="J202" s="37" t="n">
        <v>400000000</v>
      </c>
      <c r="K202" s="37" t="n">
        <v>100000000</v>
      </c>
      <c r="L202" s="0" t="n">
        <v>2020</v>
      </c>
      <c r="M202" s="20" t="n">
        <f aca="true">DATE(YEAR(NOW()), MONTH(NOW())-12, DAY(NOW()))</f>
        <v>43904</v>
      </c>
      <c r="N202" s="20" t="n">
        <f aca="true">DATE(YEAR(NOW()), MONTH(NOW()), DAY(NOW()))</f>
        <v>44269</v>
      </c>
      <c r="O202" s="38" t="n">
        <v>43831</v>
      </c>
      <c r="P202" s="38" t="n">
        <v>44196</v>
      </c>
      <c r="Q202" s="39" t="s">
        <v>617</v>
      </c>
      <c r="R202" s="39" t="s">
        <v>617</v>
      </c>
      <c r="S202" s="37" t="s">
        <v>618</v>
      </c>
      <c r="T202" s="39" t="s">
        <v>617</v>
      </c>
      <c r="U202" s="39" t="s">
        <v>617</v>
      </c>
      <c r="V202" s="39" t="s">
        <v>617</v>
      </c>
      <c r="W202" s="39" t="s">
        <v>617</v>
      </c>
      <c r="X202" s="39" t="s">
        <v>617</v>
      </c>
      <c r="Y202" s="39" t="s">
        <v>617</v>
      </c>
      <c r="Z202" s="39" t="s">
        <v>617</v>
      </c>
      <c r="AA202" s="38" t="n">
        <f aca="false">DATE(YEAR(O202)+1,MONTH(O202),DAY(O202))</f>
        <v>44197</v>
      </c>
      <c r="AB202" s="40" t="n">
        <f aca="false">IF(G202="Trong nước", DATEDIF(DATE(YEAR(M202),MONTH(M202),1),DATE(YEAR(N202),MONTH(N202),1),"m"), DATEDIF(DATE(L202,1,1),DATE(YEAR(N202),MONTH(N202),1),"m"))</f>
        <v>14</v>
      </c>
      <c r="AC202" s="40" t="str">
        <f aca="false">VLOOKUP(AB202,Parameters!$A$2:$B$6,2,1)</f>
        <v>&lt;36</v>
      </c>
      <c r="AD202" s="22" t="n">
        <f aca="false">IF(J202&lt;=Parameters!$Y$2,INDEX('Bieu phi VCX'!$D$8:$N$33,MATCH(E202,'Bieu phi VCX'!$A$8:$A$33,0),MATCH(AC202,'Bieu phi VCX'!$D$7:$I$7,)),INDEX('Bieu phi VCX'!$J$8:$O$33,MATCH(E202,'Bieu phi VCX'!$A$8:$A$33,0),MATCH(AC202,'Bieu phi VCX'!$J$7:$O$7,)))</f>
        <v>0.028</v>
      </c>
      <c r="AE202" s="22" t="n">
        <f aca="false">IF(Q202="Y",Parameters!$Z$2,0)</f>
        <v>0.0005</v>
      </c>
      <c r="AF202" s="41" t="n">
        <f aca="false">IF(R202="Y", INDEX('Bieu phi VCX'!$R$8:$W$33,MATCH(E202,'Bieu phi VCX'!$A$8:$A$33,0),MATCH(AC202,'Bieu phi VCX'!$R$7:$V$7,0)), 0)</f>
        <v>0</v>
      </c>
      <c r="AG202" s="37" t="n">
        <f aca="false">VLOOKUP(S202,Parameters!$F$2:$G$5,2,0)</f>
        <v>0</v>
      </c>
      <c r="AH202" s="41" t="n">
        <f aca="false">IF(T202="Y", INDEX('Bieu phi VCX'!$X$8:$AB$33,MATCH(E202,'Bieu phi VCX'!$A$8:$A$33,0),MATCH(AC202,'Bieu phi VCX'!$X$7:$AB$7,0)),0)</f>
        <v>0.0015</v>
      </c>
      <c r="AI202" s="23" t="n">
        <f aca="false">IF(U202="Y",INDEX('Bieu phi VCX'!$AJ$8:$AL$33,MATCH(E202,'Bieu phi VCX'!$A$8:$A$33,0),MATCH(VLOOKUP(F202,Parameters!$I$2:$J$4,2),'Bieu phi VCX'!$AJ$7:$AL$7,0)), 0)</f>
        <v>0.04</v>
      </c>
      <c r="AJ202" s="0" t="n">
        <f aca="false">IF(V202="Y",Parameters!$AA$2,1)</f>
        <v>1.5</v>
      </c>
      <c r="AK202" s="41" t="n">
        <f aca="false">IF(W202="Y", INDEX('Bieu phi VCX'!$AE$8:$AE$33,MATCH(E202,'Bieu phi VCX'!$A$8:$A$33,0),0),0)</f>
        <v>0.0025</v>
      </c>
      <c r="AL202" s="22" t="n">
        <f aca="false">IF(X202="Y",IF(AB202&lt;120,IF(OR(E202='Bieu phi VCX'!$A$24,E202='Bieu phi VCX'!$A$25,E202='Bieu phi VCX'!$A$27),0.2%,IF(OR(AND(OR(H202="SEDAN",H202="HATCHBACK"),J202&gt;Parameters!$AB$2),AND(OR(H202="SEDAN",H202="HATCHBACK"),I202="GERMANY")),INDEX('Bieu phi VCX'!$AF$8:$AF$33,MATCH(E202,'Bieu phi VCX'!$A$8:$A$33,0),0),INDEX('Bieu phi VCX'!$AG$8:$AG$33,MATCH(E202,'Bieu phi VCX'!$A$8:$A$33,0),0))),INDEX('Bieu phi VCX'!$AH$8:$AH$33,MATCH(E202,'Bieu phi VCX'!$A$8:$A$33,0),0)),0)</f>
        <v>0.0005</v>
      </c>
      <c r="AM202" s="22" t="n">
        <f aca="false">IF(Y202="Y",IF(P202-O202&gt;Parameters!$AC$2,1.5%*15/365,1.5%*(P202-O202)/365),0)</f>
        <v>0.000616438356164384</v>
      </c>
      <c r="AN202" s="24" t="n">
        <f aca="false">IF(Z202="Y",Parameters!$AD$2,0)</f>
        <v>0.003</v>
      </c>
      <c r="AO202" s="42" t="n">
        <f aca="false">IF(P202&lt;=AA202,VLOOKUP(DATEDIF(O202,P202,"m"),Parameters!$L$2:$M$6,2,1),(DATEDIF(O202,P202,"m")+1)/12)</f>
        <v>1</v>
      </c>
      <c r="AP202" s="43" t="n">
        <f aca="false">(AJ202*(SUM(AD202,AE202,AF202,AH202,AI202,AK202,AL202,AN202)*K202+AG202)+AM202*K202)*AO202</f>
        <v>11461643.8356164</v>
      </c>
      <c r="AQ202" s="27" t="s">
        <v>619</v>
      </c>
      <c r="AMJ202" s="0"/>
    </row>
    <row r="203" s="40" customFormat="true" ht="13.8" hidden="false" customHeight="false" outlineLevel="0" collapsed="false">
      <c r="A203" s="35"/>
      <c r="B203" s="35" t="s">
        <v>620</v>
      </c>
      <c r="C203" s="0" t="s">
        <v>508</v>
      </c>
      <c r="D203" s="35" t="s">
        <v>552</v>
      </c>
      <c r="E203" s="36" t="s">
        <v>553</v>
      </c>
      <c r="F203" s="37" t="n">
        <v>0</v>
      </c>
      <c r="G203" s="18" t="s">
        <v>614</v>
      </c>
      <c r="H203" s="36" t="s">
        <v>629</v>
      </c>
      <c r="I203" s="36" t="s">
        <v>616</v>
      </c>
      <c r="J203" s="37" t="n">
        <v>400000000</v>
      </c>
      <c r="K203" s="37" t="n">
        <v>100000000</v>
      </c>
      <c r="L203" s="0" t="n">
        <v>2018</v>
      </c>
      <c r="M203" s="20" t="n">
        <f aca="true">DATE(YEAR(NOW()), MONTH(NOW())-36, DAY(NOW()))</f>
        <v>43173</v>
      </c>
      <c r="N203" s="20" t="n">
        <f aca="true">DATE(YEAR(NOW()), MONTH(NOW()), DAY(NOW()))</f>
        <v>44269</v>
      </c>
      <c r="O203" s="38" t="n">
        <v>43831</v>
      </c>
      <c r="P203" s="38" t="n">
        <v>44196</v>
      </c>
      <c r="Q203" s="39" t="s">
        <v>617</v>
      </c>
      <c r="R203" s="39" t="s">
        <v>617</v>
      </c>
      <c r="S203" s="37" t="s">
        <v>618</v>
      </c>
      <c r="T203" s="39" t="s">
        <v>617</v>
      </c>
      <c r="U203" s="39" t="s">
        <v>617</v>
      </c>
      <c r="V203" s="39" t="s">
        <v>617</v>
      </c>
      <c r="W203" s="39" t="s">
        <v>617</v>
      </c>
      <c r="X203" s="39" t="s">
        <v>617</v>
      </c>
      <c r="Y203" s="39" t="s">
        <v>617</v>
      </c>
      <c r="Z203" s="39" t="s">
        <v>617</v>
      </c>
      <c r="AA203" s="38" t="n">
        <f aca="false">DATE(YEAR(O203)+1,MONTH(O203),DAY(O203))</f>
        <v>44197</v>
      </c>
      <c r="AB203" s="40" t="n">
        <f aca="false">IF(G203="Trong nước", DATEDIF(DATE(YEAR(M203),MONTH(M203),1),DATE(YEAR(N203),MONTH(N203),1),"m"), DATEDIF(DATE(L203,1,1),DATE(YEAR(N203),MONTH(N203),1),"m"))</f>
        <v>38</v>
      </c>
      <c r="AC203" s="40" t="str">
        <f aca="false">VLOOKUP(AB203,Parameters!$A$2:$B$6,2,1)</f>
        <v>36-72</v>
      </c>
      <c r="AD203" s="22" t="n">
        <f aca="false">IF(J203&lt;=Parameters!$Y$2,INDEX('Bieu phi VCX'!$D$8:$N$33,MATCH(E203,'Bieu phi VCX'!$A$8:$A$33,0),MATCH(AC203,'Bieu phi VCX'!$D$7:$I$7,)),INDEX('Bieu phi VCX'!$J$8:$O$33,MATCH(E203,'Bieu phi VCX'!$A$8:$A$33,0),MATCH(AC203,'Bieu phi VCX'!$J$7:$O$7,)))</f>
        <v>0.032</v>
      </c>
      <c r="AE203" s="22" t="n">
        <f aca="false">IF(Q203="Y",Parameters!$Z$2,0)</f>
        <v>0.0005</v>
      </c>
      <c r="AF203" s="41" t="n">
        <f aca="false">IF(R203="Y", INDEX('Bieu phi VCX'!$R$8:$W$33,MATCH(E203,'Bieu phi VCX'!$A$8:$A$33,0),MATCH(AC203,'Bieu phi VCX'!$R$7:$V$7,0)), 0)</f>
        <v>0.002</v>
      </c>
      <c r="AG203" s="37" t="n">
        <f aca="false">VLOOKUP(S203,Parameters!$F$2:$G$5,2,0)</f>
        <v>0</v>
      </c>
      <c r="AH203" s="41" t="n">
        <f aca="false">IF(T203="Y", INDEX('Bieu phi VCX'!$X$8:$AB$33,MATCH(E203,'Bieu phi VCX'!$A$8:$A$33,0),MATCH(AC203,'Bieu phi VCX'!$X$7:$AB$7,0)),0)</f>
        <v>0.002</v>
      </c>
      <c r="AI203" s="23" t="n">
        <f aca="false">IF(U203="Y",INDEX('Bieu phi VCX'!$AJ$8:$AL$33,MATCH(E203,'Bieu phi VCX'!$A$8:$A$33,0),MATCH(VLOOKUP(F203,Parameters!$I$2:$J$4,2),'Bieu phi VCX'!$AJ$7:$AL$7,0)), 0)</f>
        <v>0.04</v>
      </c>
      <c r="AJ203" s="0" t="n">
        <f aca="false">IF(V203="Y",Parameters!$AA$2,1)</f>
        <v>1.5</v>
      </c>
      <c r="AK203" s="41" t="n">
        <f aca="false">IF(W203="Y", INDEX('Bieu phi VCX'!$AE$8:$AE$33,MATCH(E203,'Bieu phi VCX'!$A$8:$A$33,0),0),0)</f>
        <v>0.0025</v>
      </c>
      <c r="AL203" s="22" t="n">
        <f aca="false">IF(X203="Y",IF(AB203&lt;120,IF(OR(E203='Bieu phi VCX'!$A$24,E203='Bieu phi VCX'!$A$25,E203='Bieu phi VCX'!$A$27),0.2%,IF(OR(AND(OR(H203="SEDAN",H203="HATCHBACK"),J203&gt;Parameters!$AB$2),AND(OR(H203="SEDAN",H203="HATCHBACK"),I203="GERMANY")),INDEX('Bieu phi VCX'!$AF$8:$AF$33,MATCH(E203,'Bieu phi VCX'!$A$8:$A$33,0),0),INDEX('Bieu phi VCX'!$AG$8:$AG$33,MATCH(E203,'Bieu phi VCX'!$A$8:$A$33,0),0))),INDEX('Bieu phi VCX'!$AH$8:$AH$33,MATCH(E203,'Bieu phi VCX'!$A$8:$A$33,0),0)),0)</f>
        <v>0.0005</v>
      </c>
      <c r="AM203" s="22" t="n">
        <f aca="false">IF(Y203="Y",IF(P203-O203&gt;Parameters!$AC$2,1.5%*15/365,1.5%*(P203-O203)/365),0)</f>
        <v>0.000616438356164384</v>
      </c>
      <c r="AN203" s="24" t="n">
        <f aca="false">IF(Z203="Y",Parameters!$AD$2,0)</f>
        <v>0.003</v>
      </c>
      <c r="AO203" s="42" t="n">
        <f aca="false">IF(P203&lt;=AA203,VLOOKUP(DATEDIF(O203,P203,"m"),Parameters!$L$2:$M$6,2,1),(DATEDIF(O203,P203,"m")+1)/12)</f>
        <v>1</v>
      </c>
      <c r="AP203" s="43" t="n">
        <f aca="false">(AJ203*(SUM(AD203,AE203,AF203,AH203,AI203,AK203,AL203,AN203)*K203+AG203)+AM203*K203)*AO203</f>
        <v>12436643.8356164</v>
      </c>
      <c r="AQ203" s="27" t="s">
        <v>619</v>
      </c>
      <c r="AMJ203" s="0"/>
    </row>
    <row r="204" s="40" customFormat="true" ht="13.8" hidden="false" customHeight="false" outlineLevel="0" collapsed="false">
      <c r="A204" s="35"/>
      <c r="B204" s="35" t="s">
        <v>621</v>
      </c>
      <c r="C204" s="0" t="s">
        <v>508</v>
      </c>
      <c r="D204" s="35" t="s">
        <v>552</v>
      </c>
      <c r="E204" s="36" t="s">
        <v>553</v>
      </c>
      <c r="F204" s="37" t="n">
        <v>0</v>
      </c>
      <c r="G204" s="18" t="s">
        <v>614</v>
      </c>
      <c r="H204" s="36" t="s">
        <v>629</v>
      </c>
      <c r="I204" s="36" t="s">
        <v>616</v>
      </c>
      <c r="J204" s="37" t="n">
        <v>400000000</v>
      </c>
      <c r="K204" s="37" t="n">
        <v>100000000</v>
      </c>
      <c r="L204" s="0" t="n">
        <v>2015</v>
      </c>
      <c r="M204" s="20" t="n">
        <f aca="true">DATE(YEAR(NOW()), MONTH(NOW())-72, DAY(NOW()))</f>
        <v>42077</v>
      </c>
      <c r="N204" s="20" t="n">
        <f aca="true">DATE(YEAR(NOW()), MONTH(NOW()), DAY(NOW()))</f>
        <v>44269</v>
      </c>
      <c r="O204" s="38" t="n">
        <v>43831</v>
      </c>
      <c r="P204" s="38" t="n">
        <v>44196</v>
      </c>
      <c r="Q204" s="39" t="s">
        <v>617</v>
      </c>
      <c r="R204" s="39" t="s">
        <v>617</v>
      </c>
      <c r="S204" s="37" t="s">
        <v>618</v>
      </c>
      <c r="T204" s="39" t="s">
        <v>617</v>
      </c>
      <c r="U204" s="39" t="s">
        <v>617</v>
      </c>
      <c r="V204" s="39" t="s">
        <v>617</v>
      </c>
      <c r="W204" s="39" t="s">
        <v>617</v>
      </c>
      <c r="X204" s="39" t="s">
        <v>617</v>
      </c>
      <c r="Y204" s="39" t="s">
        <v>617</v>
      </c>
      <c r="Z204" s="39" t="s">
        <v>617</v>
      </c>
      <c r="AA204" s="38" t="n">
        <f aca="false">DATE(YEAR(O204)+1,MONTH(O204),DAY(O204))</f>
        <v>44197</v>
      </c>
      <c r="AB204" s="40" t="n">
        <f aca="false">IF(G204="Trong nước", DATEDIF(DATE(YEAR(M204),MONTH(M204),1),DATE(YEAR(N204),MONTH(N204),1),"m"), DATEDIF(DATE(L204,1,1),DATE(YEAR(N204),MONTH(N204),1),"m"))</f>
        <v>74</v>
      </c>
      <c r="AC204" s="40" t="str">
        <f aca="false">VLOOKUP(AB204,Parameters!$A$2:$B$6,2,1)</f>
        <v>72-120</v>
      </c>
      <c r="AD204" s="22" t="n">
        <f aca="false">IF(J204&lt;=Parameters!$Y$2,INDEX('Bieu phi VCX'!$D$8:$N$33,MATCH(E204,'Bieu phi VCX'!$A$8:$A$33,0),MATCH(AC204,'Bieu phi VCX'!$D$7:$I$7,)),INDEX('Bieu phi VCX'!$J$8:$O$33,MATCH(E204,'Bieu phi VCX'!$A$8:$A$33,0),MATCH(AC204,'Bieu phi VCX'!$J$7:$O$7,)))</f>
        <v>0.044</v>
      </c>
      <c r="AE204" s="22" t="n">
        <f aca="false">IF(Q204="Y",Parameters!$Z$2,0)</f>
        <v>0.0005</v>
      </c>
      <c r="AF204" s="41" t="n">
        <f aca="false">IF(R204="Y", INDEX('Bieu phi VCX'!$R$8:$W$33,MATCH(E204,'Bieu phi VCX'!$A$8:$A$33,0),MATCH(AC204,'Bieu phi VCX'!$R$7:$V$7,0)), 0)</f>
        <v>0.003</v>
      </c>
      <c r="AG204" s="37" t="n">
        <f aca="false">VLOOKUP(S204,Parameters!$F$2:$G$5,2,0)</f>
        <v>0</v>
      </c>
      <c r="AH204" s="41" t="n">
        <f aca="false">IF(T204="Y", INDEX('Bieu phi VCX'!$X$8:$AB$33,MATCH(E204,'Bieu phi VCX'!$A$8:$A$33,0),MATCH(AC204,'Bieu phi VCX'!$X$7:$AB$7,0)),0)</f>
        <v>0.003</v>
      </c>
      <c r="AI204" s="23" t="n">
        <f aca="false">IF(U204="Y",INDEX('Bieu phi VCX'!$AJ$8:$AL$33,MATCH(E204,'Bieu phi VCX'!$A$8:$A$33,0),MATCH(VLOOKUP(F204,Parameters!$I$2:$J$4,2),'Bieu phi VCX'!$AJ$7:$AL$7,0)), 0)</f>
        <v>0.04</v>
      </c>
      <c r="AJ204" s="0" t="n">
        <f aca="false">IF(V204="Y",Parameters!$AA$2,1)</f>
        <v>1.5</v>
      </c>
      <c r="AK204" s="41" t="n">
        <f aca="false">IF(W204="Y", INDEX('Bieu phi VCX'!$AE$8:$AE$33,MATCH(E204,'Bieu phi VCX'!$A$8:$A$33,0),0),0)</f>
        <v>0.0025</v>
      </c>
      <c r="AL204" s="22" t="n">
        <f aca="false">IF(X204="Y",IF(AB204&lt;120,IF(OR(E204='Bieu phi VCX'!$A$24,E204='Bieu phi VCX'!$A$25,E204='Bieu phi VCX'!$A$27),0.2%,IF(OR(AND(OR(H204="SEDAN",H204="HATCHBACK"),J204&gt;Parameters!$AB$2),AND(OR(H204="SEDAN",H204="HATCHBACK"),I204="GERMANY")),INDEX('Bieu phi VCX'!$AF$8:$AF$33,MATCH(E204,'Bieu phi VCX'!$A$8:$A$33,0),0),INDEX('Bieu phi VCX'!$AG$8:$AG$33,MATCH(E204,'Bieu phi VCX'!$A$8:$A$33,0),0))),INDEX('Bieu phi VCX'!$AH$8:$AH$33,MATCH(E204,'Bieu phi VCX'!$A$8:$A$33,0),0)),0)</f>
        <v>0.0005</v>
      </c>
      <c r="AM204" s="22" t="n">
        <f aca="false">IF(Y204="Y",IF(P204-O204&gt;Parameters!$AC$2,1.5%*15/365,1.5%*(P204-O204)/365),0)</f>
        <v>0.000616438356164384</v>
      </c>
      <c r="AN204" s="24" t="n">
        <f aca="false">IF(Z204="Y",Parameters!$AD$2,0)</f>
        <v>0.003</v>
      </c>
      <c r="AO204" s="42" t="n">
        <f aca="false">IF(P204&lt;=AA204,VLOOKUP(DATEDIF(O204,P204,"m"),Parameters!$L$2:$M$6,2,1),(DATEDIF(O204,P204,"m")+1)/12)</f>
        <v>1</v>
      </c>
      <c r="AP204" s="43" t="n">
        <f aca="false">(AJ204*(SUM(AD204,AE204,AF204,AH204,AI204,AK204,AL204,AN204)*K204+AG204)+AM204*K204)*AO204</f>
        <v>14536643.8356164</v>
      </c>
      <c r="AQ204" s="27" t="s">
        <v>619</v>
      </c>
      <c r="AMJ204" s="0"/>
    </row>
    <row r="205" s="40" customFormat="true" ht="13.8" hidden="false" customHeight="false" outlineLevel="0" collapsed="false">
      <c r="A205" s="35"/>
      <c r="B205" s="35" t="s">
        <v>622</v>
      </c>
      <c r="C205" s="0" t="s">
        <v>508</v>
      </c>
      <c r="D205" s="35" t="s">
        <v>552</v>
      </c>
      <c r="E205" s="36" t="s">
        <v>553</v>
      </c>
      <c r="F205" s="37" t="n">
        <v>15</v>
      </c>
      <c r="G205" s="18" t="s">
        <v>614</v>
      </c>
      <c r="H205" s="36" t="s">
        <v>629</v>
      </c>
      <c r="I205" s="36" t="s">
        <v>616</v>
      </c>
      <c r="J205" s="37" t="n">
        <v>400000000</v>
      </c>
      <c r="K205" s="37" t="n">
        <v>100000000</v>
      </c>
      <c r="L205" s="0" t="n">
        <v>2011</v>
      </c>
      <c r="M205" s="20" t="n">
        <f aca="true">DATE(YEAR(NOW()), MONTH(NOW())-120, DAY(NOW()))</f>
        <v>40616</v>
      </c>
      <c r="N205" s="20" t="n">
        <f aca="true">DATE(YEAR(NOW()), MONTH(NOW()), DAY(NOW()))</f>
        <v>44269</v>
      </c>
      <c r="O205" s="38" t="n">
        <v>43831</v>
      </c>
      <c r="P205" s="38" t="n">
        <v>44196</v>
      </c>
      <c r="Q205" s="39" t="s">
        <v>617</v>
      </c>
      <c r="R205" s="39" t="s">
        <v>617</v>
      </c>
      <c r="S205" s="37" t="s">
        <v>618</v>
      </c>
      <c r="T205" s="39" t="s">
        <v>617</v>
      </c>
      <c r="U205" s="39" t="s">
        <v>617</v>
      </c>
      <c r="V205" s="39" t="s">
        <v>617</v>
      </c>
      <c r="W205" s="39" t="s">
        <v>617</v>
      </c>
      <c r="X205" s="39" t="s">
        <v>617</v>
      </c>
      <c r="Y205" s="39" t="s">
        <v>617</v>
      </c>
      <c r="Z205" s="39" t="s">
        <v>617</v>
      </c>
      <c r="AA205" s="38" t="n">
        <f aca="false">DATE(YEAR(O205)+1,MONTH(O205),DAY(O205))</f>
        <v>44197</v>
      </c>
      <c r="AB205" s="40" t="n">
        <f aca="false">IF(G205="Trong nước", DATEDIF(DATE(YEAR(M205),MONTH(M205),1),DATE(YEAR(N205),MONTH(N205),1),"m"), DATEDIF(DATE(L205,1,1),DATE(YEAR(N205),MONTH(N205),1),"m"))</f>
        <v>122</v>
      </c>
      <c r="AC205" s="40" t="str">
        <f aca="false">VLOOKUP(AB205,Parameters!$A$2:$B$6,2,1)</f>
        <v>&gt;=120</v>
      </c>
      <c r="AD205" s="22" t="n">
        <f aca="false">IF(J205&lt;=Parameters!$Y$2,INDEX('Bieu phi VCX'!$D$8:$N$33,MATCH(E205,'Bieu phi VCX'!$A$8:$A$33,0),MATCH(AC205,'Bieu phi VCX'!$D$7:$I$7,)),INDEX('Bieu phi VCX'!$J$8:$O$33,MATCH(E205,'Bieu phi VCX'!$A$8:$A$33,0),MATCH(AC205,'Bieu phi VCX'!$J$7:$O$7,)))</f>
        <v>0.048</v>
      </c>
      <c r="AE205" s="22" t="n">
        <f aca="false">IF(Q205="Y",Parameters!$Z$2,0)</f>
        <v>0.0005</v>
      </c>
      <c r="AF205" s="41" t="n">
        <f aca="false">IF(R205="Y", INDEX('Bieu phi VCX'!$R$8:$W$33,MATCH(E205,'Bieu phi VCX'!$A$8:$A$33,0),MATCH(AC205,'Bieu phi VCX'!$R$7:$V$7,0)), 0)</f>
        <v>0.004</v>
      </c>
      <c r="AG205" s="37" t="n">
        <f aca="false">VLOOKUP(S205,Parameters!$F$2:$G$5,2,0)</f>
        <v>0</v>
      </c>
      <c r="AH205" s="41" t="n">
        <f aca="false">IF(T205="Y", INDEX('Bieu phi VCX'!$X$8:$AB$33,MATCH(E205,'Bieu phi VCX'!$A$8:$A$33,0),MATCH(AC205,'Bieu phi VCX'!$X$7:$AB$7,0)),0)</f>
        <v>0.004</v>
      </c>
      <c r="AI205" s="23" t="n">
        <f aca="false">IF(U205="Y",INDEX('Bieu phi VCX'!$AJ$8:$AL$33,MATCH(E205,'Bieu phi VCX'!$A$8:$A$33,0),MATCH(VLOOKUP(F205,Parameters!$I$2:$J$4,2),'Bieu phi VCX'!$AJ$7:$AL$7,0)), 0)</f>
        <v>0.035</v>
      </c>
      <c r="AJ205" s="0" t="n">
        <f aca="false">IF(V205="Y",Parameters!$AA$2,1)</f>
        <v>1.5</v>
      </c>
      <c r="AK205" s="41" t="n">
        <f aca="false">IF(W205="Y", INDEX('Bieu phi VCX'!$AE$8:$AE$33,MATCH(E205,'Bieu phi VCX'!$A$8:$A$33,0),0),0)</f>
        <v>0.0025</v>
      </c>
      <c r="AL205" s="22" t="n">
        <f aca="false">IF(X205="Y",IF(AB205&lt;120,IF(OR(E205='Bieu phi VCX'!$A$24,E205='Bieu phi VCX'!$A$25,E205='Bieu phi VCX'!$A$27),0.2%,IF(OR(AND(OR(H205="SEDAN",H205="HATCHBACK"),J205&gt;Parameters!$AB$2),AND(OR(H205="SEDAN",H205="HATCHBACK"),I205="GERMANY")),INDEX('Bieu phi VCX'!$AF$8:$AF$33,MATCH(E205,'Bieu phi VCX'!$A$8:$A$33,0),0),INDEX('Bieu phi VCX'!$AG$8:$AG$33,MATCH(E205,'Bieu phi VCX'!$A$8:$A$33,0),0))),INDEX('Bieu phi VCX'!$AH$8:$AH$33,MATCH(E205,'Bieu phi VCX'!$A$8:$A$33,0),0)),0)</f>
        <v>0.0015</v>
      </c>
      <c r="AM205" s="22" t="n">
        <f aca="false">IF(Y205="Y",IF(P205-O205&gt;Parameters!$AC$2,1.5%*15/365,1.5%*(P205-O205)/365),0)</f>
        <v>0.000616438356164384</v>
      </c>
      <c r="AN205" s="24" t="n">
        <f aca="false">IF(Z205="Y",Parameters!$AD$2,0)</f>
        <v>0.003</v>
      </c>
      <c r="AO205" s="42" t="n">
        <f aca="false">IF(P205&lt;=AA205,VLOOKUP(DATEDIF(O205,P205,"m"),Parameters!$L$2:$M$6,2,1),(DATEDIF(O205,P205,"m")+1)/12)</f>
        <v>1</v>
      </c>
      <c r="AP205" s="43" t="n">
        <f aca="false">(AJ205*(SUM(AD205,AE205,AF205,AH205,AI205,AK205,AL205,AN205)*K205+AG205)+AM205*K205)*AO205</f>
        <v>14836643.8356164</v>
      </c>
      <c r="AQ205" s="27" t="s">
        <v>619</v>
      </c>
      <c r="AMJ205" s="0"/>
    </row>
    <row r="206" s="40" customFormat="true" ht="13.8" hidden="false" customHeight="false" outlineLevel="0" collapsed="false">
      <c r="A206" s="35"/>
      <c r="B206" s="35" t="s">
        <v>623</v>
      </c>
      <c r="C206" s="0" t="s">
        <v>508</v>
      </c>
      <c r="D206" s="35" t="s">
        <v>552</v>
      </c>
      <c r="E206" s="36" t="s">
        <v>553</v>
      </c>
      <c r="F206" s="37" t="n">
        <v>0</v>
      </c>
      <c r="G206" s="18" t="s">
        <v>614</v>
      </c>
      <c r="H206" s="36" t="s">
        <v>629</v>
      </c>
      <c r="I206" s="36" t="s">
        <v>616</v>
      </c>
      <c r="J206" s="37" t="n">
        <v>400000000</v>
      </c>
      <c r="K206" s="37" t="n">
        <v>400000000</v>
      </c>
      <c r="L206" s="0" t="n">
        <v>2006</v>
      </c>
      <c r="M206" s="20" t="n">
        <f aca="true">DATE(YEAR(NOW()), MONTH(NOW())-180, DAY(NOW()))</f>
        <v>38790</v>
      </c>
      <c r="N206" s="20" t="n">
        <f aca="true">DATE(YEAR(NOW()), MONTH(NOW()), DAY(NOW()))</f>
        <v>44269</v>
      </c>
      <c r="O206" s="38" t="n">
        <v>43831</v>
      </c>
      <c r="P206" s="38" t="n">
        <v>44196</v>
      </c>
      <c r="Q206" s="39" t="s">
        <v>617</v>
      </c>
      <c r="R206" s="39" t="s">
        <v>617</v>
      </c>
      <c r="S206" s="37" t="n">
        <v>9000000</v>
      </c>
      <c r="T206" s="39" t="s">
        <v>617</v>
      </c>
      <c r="U206" s="39" t="s">
        <v>617</v>
      </c>
      <c r="V206" s="39" t="s">
        <v>617</v>
      </c>
      <c r="W206" s="39" t="s">
        <v>617</v>
      </c>
      <c r="X206" s="39" t="s">
        <v>617</v>
      </c>
      <c r="Y206" s="39" t="s">
        <v>617</v>
      </c>
      <c r="Z206" s="39" t="s">
        <v>617</v>
      </c>
      <c r="AA206" s="38" t="n">
        <f aca="false">DATE(YEAR(O206)+1,MONTH(O206),DAY(O206))</f>
        <v>44197</v>
      </c>
      <c r="AB206" s="40" t="n">
        <f aca="false">IF(G206="Trong nước", DATEDIF(DATE(YEAR(M206),MONTH(M206),1),DATE(YEAR(N206),MONTH(N206),1),"m"), DATEDIF(DATE(L206,1,1),DATE(YEAR(N206),MONTH(N206),1),"m"))</f>
        <v>182</v>
      </c>
      <c r="AC206" s="40" t="str">
        <f aca="false">VLOOKUP(AB206,Parameters!$A$2:$B$7,2,1)</f>
        <v>&gt;=180</v>
      </c>
      <c r="AD206" s="22" t="n">
        <f aca="false">IF(J206&lt;=Parameters!$Y$2,INDEX('Bieu phi VCX'!$D$8:$N$33,MATCH(E206,'Bieu phi VCX'!$A$8:$A$33,0),MATCH(AC206,'Bieu phi VCX'!$D$7:$I$7,)),INDEX('Bieu phi VCX'!$J$8:$O$33,MATCH(E206,'Bieu phi VCX'!$A$8:$A$33,0),MATCH(AC206,'Bieu phi VCX'!$J$7:$O$7,)))</f>
        <v>0.048</v>
      </c>
      <c r="AE206" s="22" t="n">
        <f aca="false">IF(Q206="Y",Parameters!$Z$2,0)</f>
        <v>0.0005</v>
      </c>
      <c r="AF206" s="41" t="n">
        <f aca="false">IF(R206="Y", INDEX('Bieu phi VCX'!$R$8:$W$33,MATCH(E206,'Bieu phi VCX'!$A$8:$A$33,0),MATCH(AC206,'Bieu phi VCX'!$R$7:$W$7,0)), 0)</f>
        <v>0.005</v>
      </c>
      <c r="AG206" s="37" t="n">
        <f aca="false">VLOOKUP(S206,Parameters!$F$2:$G$5,2,0)</f>
        <v>1400000</v>
      </c>
      <c r="AH206" s="41" t="n">
        <f aca="false">IF(T206="Y", INDEX('Bieu phi VCX'!$X$8:$AC$33,MATCH(E206,'Bieu phi VCX'!$A$8:$A$33,0),MATCH(AC206,'Bieu phi VCX'!$X$7:$AC$7,0)),0)</f>
        <v>0.004</v>
      </c>
      <c r="AI206" s="23" t="n">
        <f aca="false">IF(U206="Y",INDEX('Bieu phi VCX'!$AJ$8:$AL$33,MATCH(E206,'Bieu phi VCX'!$A$8:$A$33,0),MATCH(VLOOKUP(F206,Parameters!$I$2:$J$4,2),'Bieu phi VCX'!$AJ$7:$AL$7,0)), 0)</f>
        <v>0.04</v>
      </c>
      <c r="AJ206" s="0" t="n">
        <f aca="false">IF(V206="Y",Parameters!$AA$2,1)</f>
        <v>1.5</v>
      </c>
      <c r="AK206" s="41" t="n">
        <f aca="false">IF(W206="Y", INDEX('Bieu phi VCX'!$AE$8:$AE$33,MATCH(E206,'Bieu phi VCX'!$A$8:$A$33,0),0),0)</f>
        <v>0.0025</v>
      </c>
      <c r="AL206" s="22" t="n">
        <f aca="false">IF(X206="Y",IF(AB206&lt;120,IF(OR(E206='Bieu phi VCX'!$A$24,E206='Bieu phi VCX'!$A$25,E206='Bieu phi VCX'!$A$27),0.2%,IF(OR(AND(OR(H206="SEDAN",H206="HATCHBACK"),J206&gt;Parameters!$AB$2),AND(OR(H206="SEDAN",H206="HATCHBACK"),I206="GERMANY")),INDEX('Bieu phi VCX'!$AF$8:$AF$33,MATCH(E206,'Bieu phi VCX'!$A$8:$A$33,0),0),INDEX('Bieu phi VCX'!$AG$8:$AG$33,MATCH(E206,'Bieu phi VCX'!$A$8:$A$33,0),0))),INDEX('Bieu phi VCX'!$AH$8:$AH$33,MATCH(E206,'Bieu phi VCX'!$A$8:$A$33,0),0)),0)</f>
        <v>0.0015</v>
      </c>
      <c r="AM206" s="22" t="n">
        <f aca="false">IF(Y206="Y",IF(P206-O206&gt;Parameters!$AC$2,1.5%*15/365,1.5%*(P206-O206)/365),0)</f>
        <v>0.000616438356164384</v>
      </c>
      <c r="AN206" s="24" t="n">
        <f aca="false">IF(Z206="Y",Parameters!$AD$2,0)</f>
        <v>0.003</v>
      </c>
      <c r="AO206" s="42" t="n">
        <f aca="false">IF(P206&lt;=AA206,VLOOKUP(DATEDIF(O206,P206,"m"),Parameters!$L$2:$M$6,2,1),(DATEDIF(O206,P206,"m")+1)/12)</f>
        <v>1</v>
      </c>
      <c r="AP206" s="43" t="n">
        <f aca="false">(AJ206*(SUM(AD206,AE206,AF206,AH206,AI206,AK206,AL206,AN206)*K206+AG206)+AM206*K206)*AO206</f>
        <v>65046575.3424658</v>
      </c>
      <c r="AQ206" s="27" t="s">
        <v>619</v>
      </c>
      <c r="AMJ206" s="0"/>
    </row>
    <row r="207" s="40" customFormat="true" ht="13.8" hidden="false" customHeight="false" outlineLevel="0" collapsed="false">
      <c r="A207" s="35" t="s">
        <v>625</v>
      </c>
      <c r="B207" s="35" t="s">
        <v>613</v>
      </c>
      <c r="C207" s="0" t="s">
        <v>508</v>
      </c>
      <c r="D207" s="35" t="s">
        <v>552</v>
      </c>
      <c r="E207" s="36" t="s">
        <v>553</v>
      </c>
      <c r="F207" s="37" t="n">
        <v>0</v>
      </c>
      <c r="G207" s="18" t="s">
        <v>614</v>
      </c>
      <c r="H207" s="36" t="s">
        <v>629</v>
      </c>
      <c r="I207" s="36" t="s">
        <v>616</v>
      </c>
      <c r="J207" s="37" t="n">
        <v>410000000</v>
      </c>
      <c r="K207" s="37" t="n">
        <v>400000000</v>
      </c>
      <c r="L207" s="0" t="n">
        <v>2020</v>
      </c>
      <c r="M207" s="20" t="n">
        <f aca="true">DATE(YEAR(NOW()), MONTH(NOW())-12, DAY(NOW()))</f>
        <v>43904</v>
      </c>
      <c r="N207" s="20" t="n">
        <f aca="true">DATE(YEAR(NOW()), MONTH(NOW()), DAY(NOW()))</f>
        <v>44269</v>
      </c>
      <c r="O207" s="38" t="n">
        <v>43831</v>
      </c>
      <c r="P207" s="38" t="n">
        <v>44196</v>
      </c>
      <c r="Q207" s="39" t="s">
        <v>617</v>
      </c>
      <c r="R207" s="39" t="s">
        <v>617</v>
      </c>
      <c r="S207" s="37" t="s">
        <v>618</v>
      </c>
      <c r="T207" s="39" t="s">
        <v>617</v>
      </c>
      <c r="U207" s="39" t="s">
        <v>617</v>
      </c>
      <c r="V207" s="39" t="s">
        <v>617</v>
      </c>
      <c r="W207" s="39" t="s">
        <v>617</v>
      </c>
      <c r="X207" s="39" t="s">
        <v>617</v>
      </c>
      <c r="Y207" s="39" t="s">
        <v>617</v>
      </c>
      <c r="Z207" s="39" t="s">
        <v>617</v>
      </c>
      <c r="AA207" s="38" t="n">
        <f aca="false">DATE(YEAR(O207)+1,MONTH(O207),DAY(O207))</f>
        <v>44197</v>
      </c>
      <c r="AB207" s="40" t="n">
        <f aca="false">IF(G207="Trong nước", DATEDIF(DATE(YEAR(M207),MONTH(M207),1),DATE(YEAR(N207),MONTH(N207),1),"m"), DATEDIF(DATE(L207,1,1),DATE(YEAR(N207),MONTH(N207),1),"m"))</f>
        <v>14</v>
      </c>
      <c r="AC207" s="40" t="str">
        <f aca="false">VLOOKUP(AB207,Parameters!$A$2:$B$6,2,1)</f>
        <v>&lt;36</v>
      </c>
      <c r="AD207" s="22" t="n">
        <f aca="false">IF(J207&lt;=Parameters!$Y$2,INDEX('Bieu phi VCX'!$D$8:$N$33,MATCH(E207,'Bieu phi VCX'!$A$8:$A$33,0),MATCH(AC207,'Bieu phi VCX'!$D$7:$I$7,)),INDEX('Bieu phi VCX'!$J$8:$O$33,MATCH(E207,'Bieu phi VCX'!$A$8:$A$33,0),MATCH(AC207,'Bieu phi VCX'!$J$7:$O$7,)))</f>
        <v>0.017</v>
      </c>
      <c r="AE207" s="22" t="n">
        <f aca="false">IF(Q207="Y",Parameters!$Z$2,0)</f>
        <v>0.0005</v>
      </c>
      <c r="AF207" s="41" t="n">
        <f aca="false">IF(R207="Y", INDEX('Bieu phi VCX'!$R$8:$W$33,MATCH(E207,'Bieu phi VCX'!$A$8:$A$33,0),MATCH(AC207,'Bieu phi VCX'!$R$7:$V$7,0)), 0)</f>
        <v>0</v>
      </c>
      <c r="AG207" s="37" t="n">
        <f aca="false">VLOOKUP(S207,Parameters!$F$2:$G$5,2,0)</f>
        <v>0</v>
      </c>
      <c r="AH207" s="41" t="n">
        <f aca="false">IF(T207="Y", INDEX('Bieu phi VCX'!$X$8:$AB$33,MATCH(E207,'Bieu phi VCX'!$A$8:$A$33,0),MATCH(AC207,'Bieu phi VCX'!$X$7:$AB$7,0)),0)</f>
        <v>0.0015</v>
      </c>
      <c r="AI207" s="23" t="n">
        <f aca="false">IF(U207="Y",INDEX('Bieu phi VCX'!$AJ$8:$AL$33,MATCH(E207,'Bieu phi VCX'!$A$8:$A$33,0),MATCH(VLOOKUP(F207,Parameters!$I$2:$J$4,2),'Bieu phi VCX'!$AJ$7:$AL$7,0)), 0)</f>
        <v>0.04</v>
      </c>
      <c r="AJ207" s="0" t="n">
        <f aca="false">IF(V207="Y",Parameters!$AA$2,1)</f>
        <v>1.5</v>
      </c>
      <c r="AK207" s="41" t="n">
        <f aca="false">IF(W207="Y", INDEX('Bieu phi VCX'!$AE$8:$AE$33,MATCH(E207,'Bieu phi VCX'!$A$8:$A$33,0),0),0)</f>
        <v>0.0025</v>
      </c>
      <c r="AL207" s="22" t="n">
        <f aca="false">IF(X207="Y",IF(AB207&lt;120,IF(OR(E207='Bieu phi VCX'!$A$24,E207='Bieu phi VCX'!$A$25,E207='Bieu phi VCX'!$A$27),0.2%,IF(OR(AND(OR(H207="SEDAN",H207="HATCHBACK"),J207&gt;Parameters!$AB$2),AND(OR(H207="SEDAN",H207="HATCHBACK"),I207="GERMANY")),INDEX('Bieu phi VCX'!$AF$8:$AF$33,MATCH(E207,'Bieu phi VCX'!$A$8:$A$33,0),0),INDEX('Bieu phi VCX'!$AG$8:$AG$33,MATCH(E207,'Bieu phi VCX'!$A$8:$A$33,0),0))),INDEX('Bieu phi VCX'!$AH$8:$AH$33,MATCH(E207,'Bieu phi VCX'!$A$8:$A$33,0),0)),0)</f>
        <v>0.0005</v>
      </c>
      <c r="AM207" s="22" t="n">
        <f aca="false">IF(Y207="Y",IF(P207-O207&gt;Parameters!$AC$2,1.5%*15/365,1.5%*(P207-O207)/365),0)</f>
        <v>0.000616438356164384</v>
      </c>
      <c r="AN207" s="24" t="n">
        <f aca="false">IF(Z207="Y",Parameters!$AD$2,0)</f>
        <v>0.003</v>
      </c>
      <c r="AO207" s="42" t="n">
        <f aca="false">IF(P207&lt;=AA207,VLOOKUP(DATEDIF(O207,P207,"m"),Parameters!$L$2:$M$6,2,1),(DATEDIF(O207,P207,"m")+1)/12)</f>
        <v>1</v>
      </c>
      <c r="AP207" s="43" t="n">
        <f aca="false">(AJ207*(SUM(AD207,AE207,AF207,AH207,AI207,AK207,AL207,AN207)*K207+AG207)+AM207*K207)*AO207</f>
        <v>39246575.3424658</v>
      </c>
      <c r="AQ207" s="27" t="s">
        <v>619</v>
      </c>
      <c r="AMJ207" s="0"/>
    </row>
    <row r="208" s="40" customFormat="true" ht="13.8" hidden="false" customHeight="false" outlineLevel="0" collapsed="false">
      <c r="A208" s="35"/>
      <c r="B208" s="35" t="s">
        <v>620</v>
      </c>
      <c r="C208" s="0" t="s">
        <v>508</v>
      </c>
      <c r="D208" s="35" t="s">
        <v>552</v>
      </c>
      <c r="E208" s="36" t="s">
        <v>553</v>
      </c>
      <c r="F208" s="37" t="n">
        <v>0</v>
      </c>
      <c r="G208" s="18" t="s">
        <v>614</v>
      </c>
      <c r="H208" s="36" t="s">
        <v>629</v>
      </c>
      <c r="I208" s="36" t="s">
        <v>616</v>
      </c>
      <c r="J208" s="37" t="n">
        <v>500000000</v>
      </c>
      <c r="K208" s="37" t="n">
        <v>400000000</v>
      </c>
      <c r="L208" s="0" t="n">
        <v>2018</v>
      </c>
      <c r="M208" s="20" t="n">
        <f aca="true">DATE(YEAR(NOW()), MONTH(NOW())-36, DAY(NOW()))</f>
        <v>43173</v>
      </c>
      <c r="N208" s="20" t="n">
        <f aca="true">DATE(YEAR(NOW()), MONTH(NOW()), DAY(NOW()))</f>
        <v>44269</v>
      </c>
      <c r="O208" s="38" t="n">
        <v>43831</v>
      </c>
      <c r="P208" s="38" t="n">
        <v>44196</v>
      </c>
      <c r="Q208" s="39" t="s">
        <v>617</v>
      </c>
      <c r="R208" s="39" t="s">
        <v>617</v>
      </c>
      <c r="S208" s="37" t="s">
        <v>618</v>
      </c>
      <c r="T208" s="39" t="s">
        <v>617</v>
      </c>
      <c r="U208" s="39" t="s">
        <v>617</v>
      </c>
      <c r="V208" s="39" t="s">
        <v>617</v>
      </c>
      <c r="W208" s="39" t="s">
        <v>617</v>
      </c>
      <c r="X208" s="39" t="s">
        <v>617</v>
      </c>
      <c r="Y208" s="39" t="s">
        <v>617</v>
      </c>
      <c r="Z208" s="39" t="s">
        <v>617</v>
      </c>
      <c r="AA208" s="38" t="n">
        <f aca="false">DATE(YEAR(O208)+1,MONTH(O208),DAY(O208))</f>
        <v>44197</v>
      </c>
      <c r="AB208" s="40" t="n">
        <f aca="false">IF(G208="Trong nước", DATEDIF(DATE(YEAR(M208),MONTH(M208),1),DATE(YEAR(N208),MONTH(N208),1),"m"), DATEDIF(DATE(L208,1,1),DATE(YEAR(N208),MONTH(N208),1),"m"))</f>
        <v>38</v>
      </c>
      <c r="AC208" s="40" t="str">
        <f aca="false">VLOOKUP(AB208,Parameters!$A$2:$B$6,2,1)</f>
        <v>36-72</v>
      </c>
      <c r="AD208" s="22" t="n">
        <f aca="false">IF(J208&lt;=Parameters!$Y$2,INDEX('Bieu phi VCX'!$D$8:$N$33,MATCH(E208,'Bieu phi VCX'!$A$8:$A$33,0),MATCH(AC208,'Bieu phi VCX'!$D$7:$I$7,)),INDEX('Bieu phi VCX'!$J$8:$O$33,MATCH(E208,'Bieu phi VCX'!$A$8:$A$33,0),MATCH(AC208,'Bieu phi VCX'!$J$7:$O$7,)))</f>
        <v>0.019</v>
      </c>
      <c r="AE208" s="22" t="n">
        <f aca="false">IF(Q208="Y",Parameters!$Z$2,0)</f>
        <v>0.0005</v>
      </c>
      <c r="AF208" s="41" t="n">
        <f aca="false">IF(R208="Y", INDEX('Bieu phi VCX'!$R$8:$W$33,MATCH(E208,'Bieu phi VCX'!$A$8:$A$33,0),MATCH(AC208,'Bieu phi VCX'!$R$7:$V$7,0)), 0)</f>
        <v>0.002</v>
      </c>
      <c r="AG208" s="37" t="n">
        <f aca="false">VLOOKUP(S208,Parameters!$F$2:$G$5,2,0)</f>
        <v>0</v>
      </c>
      <c r="AH208" s="41" t="n">
        <f aca="false">IF(T208="Y", INDEX('Bieu phi VCX'!$X$8:$AB$33,MATCH(E208,'Bieu phi VCX'!$A$8:$A$33,0),MATCH(AC208,'Bieu phi VCX'!$X$7:$AB$7,0)),0)</f>
        <v>0.002</v>
      </c>
      <c r="AI208" s="23" t="n">
        <f aca="false">IF(U208="Y",INDEX('Bieu phi VCX'!$AJ$8:$AL$33,MATCH(E208,'Bieu phi VCX'!$A$8:$A$33,0),MATCH(VLOOKUP(F208,Parameters!$I$2:$J$4,2),'Bieu phi VCX'!$AJ$7:$AL$7,0)), 0)</f>
        <v>0.04</v>
      </c>
      <c r="AJ208" s="0" t="n">
        <f aca="false">IF(V208="Y",Parameters!$AA$2,1)</f>
        <v>1.5</v>
      </c>
      <c r="AK208" s="41" t="n">
        <f aca="false">IF(W208="Y", INDEX('Bieu phi VCX'!$AE$8:$AE$33,MATCH(E208,'Bieu phi VCX'!$A$8:$A$33,0),0),0)</f>
        <v>0.0025</v>
      </c>
      <c r="AL208" s="22" t="n">
        <f aca="false">IF(X208="Y",IF(AB208&lt;120,IF(OR(E208='Bieu phi VCX'!$A$24,E208='Bieu phi VCX'!$A$25,E208='Bieu phi VCX'!$A$27),0.2%,IF(OR(AND(OR(H208="SEDAN",H208="HATCHBACK"),J208&gt;Parameters!$AB$2),AND(OR(H208="SEDAN",H208="HATCHBACK"),I208="GERMANY")),INDEX('Bieu phi VCX'!$AF$8:$AF$33,MATCH(E208,'Bieu phi VCX'!$A$8:$A$33,0),0),INDEX('Bieu phi VCX'!$AG$8:$AG$33,MATCH(E208,'Bieu phi VCX'!$A$8:$A$33,0),0))),INDEX('Bieu phi VCX'!$AH$8:$AH$33,MATCH(E208,'Bieu phi VCX'!$A$8:$A$33,0),0)),0)</f>
        <v>0.0005</v>
      </c>
      <c r="AM208" s="22" t="n">
        <f aca="false">IF(Y208="Y",IF(P208-O208&gt;Parameters!$AC$2,1.5%*15/365,1.5%*(P208-O208)/365),0)</f>
        <v>0.000616438356164384</v>
      </c>
      <c r="AN208" s="24" t="n">
        <f aca="false">IF(Z208="Y",Parameters!$AD$2,0)</f>
        <v>0.003</v>
      </c>
      <c r="AO208" s="42" t="n">
        <f aca="false">IF(P208&lt;=AA208,VLOOKUP(DATEDIF(O208,P208,"m"),Parameters!$L$2:$M$6,2,1),(DATEDIF(O208,P208,"m")+1)/12)</f>
        <v>1</v>
      </c>
      <c r="AP208" s="43" t="n">
        <f aca="false">(AJ208*(SUM(AD208,AE208,AF208,AH208,AI208,AK208,AL208,AN208)*K208+AG208)+AM208*K208)*AO208</f>
        <v>41946575.3424658</v>
      </c>
      <c r="AQ208" s="27" t="s">
        <v>619</v>
      </c>
      <c r="AMJ208" s="0"/>
    </row>
    <row r="209" s="40" customFormat="true" ht="13.8" hidden="false" customHeight="false" outlineLevel="0" collapsed="false">
      <c r="A209" s="35"/>
      <c r="B209" s="35" t="s">
        <v>621</v>
      </c>
      <c r="C209" s="0" t="s">
        <v>508</v>
      </c>
      <c r="D209" s="35" t="s">
        <v>552</v>
      </c>
      <c r="E209" s="36" t="s">
        <v>553</v>
      </c>
      <c r="F209" s="37" t="n">
        <v>0</v>
      </c>
      <c r="G209" s="18" t="s">
        <v>614</v>
      </c>
      <c r="H209" s="36" t="s">
        <v>629</v>
      </c>
      <c r="I209" s="36" t="s">
        <v>616</v>
      </c>
      <c r="J209" s="37" t="n">
        <v>450000000</v>
      </c>
      <c r="K209" s="37" t="n">
        <v>400000000</v>
      </c>
      <c r="L209" s="0" t="n">
        <v>2015</v>
      </c>
      <c r="M209" s="20" t="n">
        <f aca="true">DATE(YEAR(NOW()), MONTH(NOW())-72, DAY(NOW()))</f>
        <v>42077</v>
      </c>
      <c r="N209" s="20" t="n">
        <f aca="true">DATE(YEAR(NOW()), MONTH(NOW()), DAY(NOW()))</f>
        <v>44269</v>
      </c>
      <c r="O209" s="38" t="n">
        <v>43831</v>
      </c>
      <c r="P209" s="38" t="n">
        <v>44196</v>
      </c>
      <c r="Q209" s="39" t="s">
        <v>617</v>
      </c>
      <c r="R209" s="39" t="s">
        <v>617</v>
      </c>
      <c r="S209" s="37" t="s">
        <v>618</v>
      </c>
      <c r="T209" s="39" t="s">
        <v>617</v>
      </c>
      <c r="U209" s="39" t="s">
        <v>617</v>
      </c>
      <c r="V209" s="39" t="s">
        <v>617</v>
      </c>
      <c r="W209" s="39" t="s">
        <v>617</v>
      </c>
      <c r="X209" s="39" t="s">
        <v>617</v>
      </c>
      <c r="Y209" s="39" t="s">
        <v>617</v>
      </c>
      <c r="Z209" s="39" t="s">
        <v>617</v>
      </c>
      <c r="AA209" s="38" t="n">
        <f aca="false">DATE(YEAR(O209)+1,MONTH(O209),DAY(O209))</f>
        <v>44197</v>
      </c>
      <c r="AB209" s="40" t="n">
        <f aca="false">IF(G209="Trong nước", DATEDIF(DATE(YEAR(M209),MONTH(M209),1),DATE(YEAR(N209),MONTH(N209),1),"m"), DATEDIF(DATE(L209,1,1),DATE(YEAR(N209),MONTH(N209),1),"m"))</f>
        <v>74</v>
      </c>
      <c r="AC209" s="40" t="str">
        <f aca="false">VLOOKUP(AB209,Parameters!$A$2:$B$6,2,1)</f>
        <v>72-120</v>
      </c>
      <c r="AD209" s="22" t="n">
        <f aca="false">IF(J209&lt;=Parameters!$Y$2,INDEX('Bieu phi VCX'!$D$8:$N$33,MATCH(E209,'Bieu phi VCX'!$A$8:$A$33,0),MATCH(AC209,'Bieu phi VCX'!$D$7:$I$7,)),INDEX('Bieu phi VCX'!$J$8:$O$33,MATCH(E209,'Bieu phi VCX'!$A$8:$A$33,0),MATCH(AC209,'Bieu phi VCX'!$J$7:$O$7,)))</f>
        <v>0.021</v>
      </c>
      <c r="AE209" s="22" t="n">
        <f aca="false">IF(Q209="Y",Parameters!$Z$2,0)</f>
        <v>0.0005</v>
      </c>
      <c r="AF209" s="41" t="n">
        <f aca="false">IF(R209="Y", INDEX('Bieu phi VCX'!$R$8:$W$33,MATCH(E209,'Bieu phi VCX'!$A$8:$A$33,0),MATCH(AC209,'Bieu phi VCX'!$R$7:$V$7,0)), 0)</f>
        <v>0.003</v>
      </c>
      <c r="AG209" s="37" t="n">
        <f aca="false">VLOOKUP(S209,Parameters!$F$2:$G$5,2,0)</f>
        <v>0</v>
      </c>
      <c r="AH209" s="41" t="n">
        <f aca="false">IF(T209="Y", INDEX('Bieu phi VCX'!$X$8:$AB$33,MATCH(E209,'Bieu phi VCX'!$A$8:$A$33,0),MATCH(AC209,'Bieu phi VCX'!$X$7:$AB$7,0)),0)</f>
        <v>0.003</v>
      </c>
      <c r="AI209" s="23" t="n">
        <f aca="false">IF(U209="Y",INDEX('Bieu phi VCX'!$AJ$8:$AL$33,MATCH(E209,'Bieu phi VCX'!$A$8:$A$33,0),MATCH(VLOOKUP(F209,Parameters!$I$2:$J$4,2),'Bieu phi VCX'!$AJ$7:$AL$7,0)), 0)</f>
        <v>0.04</v>
      </c>
      <c r="AJ209" s="0" t="n">
        <f aca="false">IF(V209="Y",Parameters!$AA$2,1)</f>
        <v>1.5</v>
      </c>
      <c r="AK209" s="41" t="n">
        <f aca="false">IF(W209="Y", INDEX('Bieu phi VCX'!$AE$8:$AE$33,MATCH(E209,'Bieu phi VCX'!$A$8:$A$33,0),0),0)</f>
        <v>0.0025</v>
      </c>
      <c r="AL209" s="22" t="n">
        <f aca="false">IF(X209="Y",IF(AB209&lt;120,IF(OR(E209='Bieu phi VCX'!$A$24,E209='Bieu phi VCX'!$A$25,E209='Bieu phi VCX'!$A$27),0.2%,IF(OR(AND(OR(H209="SEDAN",H209="HATCHBACK"),J209&gt;Parameters!$AB$2),AND(OR(H209="SEDAN",H209="HATCHBACK"),I209="GERMANY")),INDEX('Bieu phi VCX'!$AF$8:$AF$33,MATCH(E209,'Bieu phi VCX'!$A$8:$A$33,0),0),INDEX('Bieu phi VCX'!$AG$8:$AG$33,MATCH(E209,'Bieu phi VCX'!$A$8:$A$33,0),0))),INDEX('Bieu phi VCX'!$AH$8:$AH$33,MATCH(E209,'Bieu phi VCX'!$A$8:$A$33,0),0)),0)</f>
        <v>0.0005</v>
      </c>
      <c r="AM209" s="22" t="n">
        <f aca="false">IF(Y209="Y",IF(P209-O209&gt;Parameters!$AC$2,1.5%*15/365,1.5%*(P209-O209)/365),0)</f>
        <v>0.000616438356164384</v>
      </c>
      <c r="AN209" s="24" t="n">
        <f aca="false">IF(Z209="Y",Parameters!$AD$2,0)</f>
        <v>0.003</v>
      </c>
      <c r="AO209" s="42" t="n">
        <f aca="false">IF(P209&lt;=AA209,VLOOKUP(DATEDIF(O209,P209,"m"),Parameters!$L$2:$M$6,2,1),(DATEDIF(O209,P209,"m")+1)/12)</f>
        <v>1</v>
      </c>
      <c r="AP209" s="43" t="n">
        <f aca="false">(AJ209*(SUM(AD209,AE209,AF209,AH209,AI209,AK209,AL209,AN209)*K209+AG209)+AM209*K209)*AO209</f>
        <v>44346575.3424658</v>
      </c>
      <c r="AQ209" s="27" t="s">
        <v>619</v>
      </c>
      <c r="AMJ209" s="0"/>
    </row>
    <row r="210" s="40" customFormat="true" ht="13.8" hidden="false" customHeight="false" outlineLevel="0" collapsed="false">
      <c r="A210" s="35"/>
      <c r="B210" s="35" t="s">
        <v>622</v>
      </c>
      <c r="C210" s="0" t="s">
        <v>508</v>
      </c>
      <c r="D210" s="35" t="s">
        <v>552</v>
      </c>
      <c r="E210" s="36" t="s">
        <v>553</v>
      </c>
      <c r="F210" s="37" t="n">
        <v>0</v>
      </c>
      <c r="G210" s="18" t="s">
        <v>614</v>
      </c>
      <c r="H210" s="36" t="s">
        <v>629</v>
      </c>
      <c r="I210" s="36" t="s">
        <v>616</v>
      </c>
      <c r="J210" s="37" t="n">
        <v>600000000</v>
      </c>
      <c r="K210" s="37" t="n">
        <v>400000000</v>
      </c>
      <c r="L210" s="0" t="n">
        <v>2011</v>
      </c>
      <c r="M210" s="20" t="n">
        <f aca="true">DATE(YEAR(NOW()), MONTH(NOW())-120, DAY(NOW()))</f>
        <v>40616</v>
      </c>
      <c r="N210" s="20" t="n">
        <f aca="true">DATE(YEAR(NOW()), MONTH(NOW()), DAY(NOW()))</f>
        <v>44269</v>
      </c>
      <c r="O210" s="38" t="n">
        <v>43831</v>
      </c>
      <c r="P210" s="38" t="n">
        <v>44196</v>
      </c>
      <c r="Q210" s="39" t="s">
        <v>617</v>
      </c>
      <c r="R210" s="39" t="s">
        <v>617</v>
      </c>
      <c r="S210" s="37" t="s">
        <v>618</v>
      </c>
      <c r="T210" s="39" t="s">
        <v>617</v>
      </c>
      <c r="U210" s="39" t="s">
        <v>617</v>
      </c>
      <c r="V210" s="39" t="s">
        <v>617</v>
      </c>
      <c r="W210" s="39" t="s">
        <v>617</v>
      </c>
      <c r="X210" s="39" t="s">
        <v>617</v>
      </c>
      <c r="Y210" s="39" t="s">
        <v>617</v>
      </c>
      <c r="Z210" s="39" t="s">
        <v>617</v>
      </c>
      <c r="AA210" s="38" t="n">
        <f aca="false">DATE(YEAR(O210)+1,MONTH(O210),DAY(O210))</f>
        <v>44197</v>
      </c>
      <c r="AB210" s="40" t="n">
        <f aca="false">IF(G210="Trong nước", DATEDIF(DATE(YEAR(M210),MONTH(M210),1),DATE(YEAR(N210),MONTH(N210),1),"m"), DATEDIF(DATE(L210,1,1),DATE(YEAR(N210),MONTH(N210),1),"m"))</f>
        <v>122</v>
      </c>
      <c r="AC210" s="40" t="str">
        <f aca="false">VLOOKUP(AB210,Parameters!$A$2:$B$6,2,1)</f>
        <v>&gt;=120</v>
      </c>
      <c r="AD210" s="22" t="n">
        <f aca="false">IF(J210&lt;=Parameters!$Y$2,INDEX('Bieu phi VCX'!$D$8:$N$33,MATCH(E210,'Bieu phi VCX'!$A$8:$A$33,0),MATCH(AC210,'Bieu phi VCX'!$D$7:$I$7,)),INDEX('Bieu phi VCX'!$J$8:$O$33,MATCH(E210,'Bieu phi VCX'!$A$8:$A$33,0),MATCH(AC210,'Bieu phi VCX'!$J$7:$O$7,)))</f>
        <v>0.025</v>
      </c>
      <c r="AE210" s="22" t="n">
        <f aca="false">IF(Q210="Y",Parameters!$Z$2,0)</f>
        <v>0.0005</v>
      </c>
      <c r="AF210" s="41" t="n">
        <f aca="false">IF(R210="Y", INDEX('Bieu phi VCX'!$R$8:$W$33,MATCH(E210,'Bieu phi VCX'!$A$8:$A$33,0),MATCH(AC210,'Bieu phi VCX'!$R$7:$V$7,0)), 0)</f>
        <v>0.004</v>
      </c>
      <c r="AG210" s="37" t="n">
        <f aca="false">VLOOKUP(S210,Parameters!$F$2:$G$5,2,0)</f>
        <v>0</v>
      </c>
      <c r="AH210" s="41" t="n">
        <f aca="false">IF(T210="Y", INDEX('Bieu phi VCX'!$X$8:$AB$33,MATCH(E210,'Bieu phi VCX'!$A$8:$A$33,0),MATCH(AC210,'Bieu phi VCX'!$X$7:$AB$7,0)),0)</f>
        <v>0.004</v>
      </c>
      <c r="AI210" s="23" t="n">
        <f aca="false">IF(U210="Y",INDEX('Bieu phi VCX'!$AJ$8:$AL$33,MATCH(E210,'Bieu phi VCX'!$A$8:$A$33,0),MATCH(VLOOKUP(F210,Parameters!$I$2:$J$4,2),'Bieu phi VCX'!$AJ$7:$AL$7,0)), 0)</f>
        <v>0.04</v>
      </c>
      <c r="AJ210" s="0" t="n">
        <f aca="false">IF(V210="Y",Parameters!$AA$2,1)</f>
        <v>1.5</v>
      </c>
      <c r="AK210" s="41" t="n">
        <f aca="false">IF(W210="Y", INDEX('Bieu phi VCX'!$AE$8:$AE$33,MATCH(E210,'Bieu phi VCX'!$A$8:$A$33,0),0),0)</f>
        <v>0.0025</v>
      </c>
      <c r="AL210" s="22" t="n">
        <f aca="false">IF(X210="Y",IF(AB210&lt;120,IF(OR(E210='Bieu phi VCX'!$A$24,E210='Bieu phi VCX'!$A$25,E210='Bieu phi VCX'!$A$27),0.2%,IF(OR(AND(OR(H210="SEDAN",H210="HATCHBACK"),J210&gt;Parameters!$AB$2),AND(OR(H210="SEDAN",H210="HATCHBACK"),I210="GERMANY")),INDEX('Bieu phi VCX'!$AF$8:$AF$33,MATCH(E210,'Bieu phi VCX'!$A$8:$A$33,0),0),INDEX('Bieu phi VCX'!$AG$8:$AG$33,MATCH(E210,'Bieu phi VCX'!$A$8:$A$33,0),0))),INDEX('Bieu phi VCX'!$AH$8:$AH$33,MATCH(E210,'Bieu phi VCX'!$A$8:$A$33,0),0)),0)</f>
        <v>0.0015</v>
      </c>
      <c r="AM210" s="22" t="n">
        <f aca="false">IF(Y210="Y",IF(P210-O210&gt;Parameters!$AC$2,1.5%*15/365,1.5%*(P210-O210)/365),0)</f>
        <v>0.000616438356164384</v>
      </c>
      <c r="AN210" s="24" t="n">
        <f aca="false">IF(Z210="Y",Parameters!$AD$2,0)</f>
        <v>0.003</v>
      </c>
      <c r="AO210" s="42" t="n">
        <f aca="false">IF(P210&lt;=AA210,VLOOKUP(DATEDIF(O210,P210,"m"),Parameters!$L$2:$M$6,2,1),(DATEDIF(O210,P210,"m")+1)/12)</f>
        <v>1</v>
      </c>
      <c r="AP210" s="43" t="n">
        <f aca="false">(AJ210*(SUM(AD210,AE210,AF210,AH210,AI210,AK210,AL210,AN210)*K210+AG210)+AM210*K210)*AO210</f>
        <v>48546575.3424658</v>
      </c>
      <c r="AQ210" s="27" t="s">
        <v>619</v>
      </c>
      <c r="AMJ210" s="0"/>
    </row>
    <row r="211" s="40" customFormat="true" ht="13.8" hidden="false" customHeight="false" outlineLevel="0" collapsed="false">
      <c r="A211" s="35"/>
      <c r="B211" s="35" t="s">
        <v>623</v>
      </c>
      <c r="C211" s="0" t="s">
        <v>508</v>
      </c>
      <c r="D211" s="35" t="s">
        <v>552</v>
      </c>
      <c r="E211" s="36" t="s">
        <v>553</v>
      </c>
      <c r="F211" s="37" t="n">
        <v>0</v>
      </c>
      <c r="G211" s="18" t="s">
        <v>614</v>
      </c>
      <c r="H211" s="36" t="s">
        <v>629</v>
      </c>
      <c r="I211" s="36" t="s">
        <v>616</v>
      </c>
      <c r="J211" s="37" t="n">
        <v>600000000</v>
      </c>
      <c r="K211" s="37" t="n">
        <v>400000000</v>
      </c>
      <c r="L211" s="0" t="n">
        <v>2006</v>
      </c>
      <c r="M211" s="20" t="n">
        <f aca="true">DATE(YEAR(NOW()), MONTH(NOW())-180, DAY(NOW()))</f>
        <v>38790</v>
      </c>
      <c r="N211" s="20" t="n">
        <f aca="true">DATE(YEAR(NOW()), MONTH(NOW()), DAY(NOW()))</f>
        <v>44269</v>
      </c>
      <c r="O211" s="38" t="n">
        <v>43831</v>
      </c>
      <c r="P211" s="38" t="n">
        <v>44196</v>
      </c>
      <c r="Q211" s="39" t="s">
        <v>617</v>
      </c>
      <c r="R211" s="39" t="s">
        <v>617</v>
      </c>
      <c r="S211" s="37" t="n">
        <v>9000000</v>
      </c>
      <c r="T211" s="39" t="s">
        <v>617</v>
      </c>
      <c r="U211" s="39" t="s">
        <v>617</v>
      </c>
      <c r="V211" s="39" t="s">
        <v>617</v>
      </c>
      <c r="W211" s="39" t="s">
        <v>617</v>
      </c>
      <c r="X211" s="39" t="s">
        <v>617</v>
      </c>
      <c r="Y211" s="39" t="s">
        <v>617</v>
      </c>
      <c r="Z211" s="39" t="s">
        <v>617</v>
      </c>
      <c r="AA211" s="38" t="n">
        <f aca="false">DATE(YEAR(O211)+1,MONTH(O211),DAY(O211))</f>
        <v>44197</v>
      </c>
      <c r="AB211" s="40" t="n">
        <f aca="false">IF(G211="Trong nước", DATEDIF(DATE(YEAR(M211),MONTH(M211),1),DATE(YEAR(N211),MONTH(N211),1),"m"), DATEDIF(DATE(L211,1,1),DATE(YEAR(N211),MONTH(N211),1),"m"))</f>
        <v>182</v>
      </c>
      <c r="AC211" s="40" t="str">
        <f aca="false">VLOOKUP(AB211,Parameters!$A$2:$B$7,2,1)</f>
        <v>&gt;=180</v>
      </c>
      <c r="AD211" s="22" t="n">
        <f aca="false">IF(J211&lt;=Parameters!$Y$2,INDEX('Bieu phi VCX'!$D$8:$N$33,MATCH(E211,'Bieu phi VCX'!$A$8:$A$33,0),MATCH(AC211,'Bieu phi VCX'!$D$7:$I$7,)),INDEX('Bieu phi VCX'!$J$8:$O$33,MATCH(E211,'Bieu phi VCX'!$A$8:$A$33,0),MATCH(AC211,'Bieu phi VCX'!$J$7:$O$7,)))</f>
        <v>0.025</v>
      </c>
      <c r="AE211" s="22" t="n">
        <f aca="false">IF(Q211="Y",Parameters!$Z$2,0)</f>
        <v>0.0005</v>
      </c>
      <c r="AF211" s="41" t="n">
        <f aca="false">IF(R211="Y", INDEX('Bieu phi VCX'!$R$8:$W$33,MATCH(E211,'Bieu phi VCX'!$A$8:$A$33,0),MATCH(AC211,'Bieu phi VCX'!$R$7:$W$7,0)), 0)</f>
        <v>0.005</v>
      </c>
      <c r="AG211" s="37" t="n">
        <f aca="false">VLOOKUP(S211,Parameters!$F$2:$G$5,2,0)</f>
        <v>1400000</v>
      </c>
      <c r="AH211" s="41" t="n">
        <f aca="false">IF(T211="Y", INDEX('Bieu phi VCX'!$X$8:$AC$33,MATCH(E211,'Bieu phi VCX'!$A$8:$A$33,0),MATCH(AC211,'Bieu phi VCX'!$X$7:$AC$7,0)),0)</f>
        <v>0.004</v>
      </c>
      <c r="AI211" s="23" t="n">
        <f aca="false">IF(U211="Y",INDEX('Bieu phi VCX'!$AJ$8:$AL$33,MATCH(E211,'Bieu phi VCX'!$A$8:$A$33,0),MATCH(VLOOKUP(F211,Parameters!$I$2:$J$4,2),'Bieu phi VCX'!$AJ$7:$AL$7,0)), 0)</f>
        <v>0.04</v>
      </c>
      <c r="AJ211" s="0" t="n">
        <f aca="false">IF(V211="Y",Parameters!$AA$2,1)</f>
        <v>1.5</v>
      </c>
      <c r="AK211" s="41" t="n">
        <f aca="false">IF(W211="Y", INDEX('Bieu phi VCX'!$AE$8:$AE$33,MATCH(E211,'Bieu phi VCX'!$A$8:$A$33,0),0),0)</f>
        <v>0.0025</v>
      </c>
      <c r="AL211" s="22" t="n">
        <f aca="false">IF(X211="Y",IF(AB211&lt;120,IF(OR(E211='Bieu phi VCX'!$A$24,E211='Bieu phi VCX'!$A$25,E211='Bieu phi VCX'!$A$27),0.2%,IF(OR(AND(OR(H211="SEDAN",H211="HATCHBACK"),J211&gt;Parameters!$AB$2),AND(OR(H211="SEDAN",H211="HATCHBACK"),I211="GERMANY")),INDEX('Bieu phi VCX'!$AF$8:$AF$33,MATCH(E211,'Bieu phi VCX'!$A$8:$A$33,0),0),INDEX('Bieu phi VCX'!$AG$8:$AG$33,MATCH(E211,'Bieu phi VCX'!$A$8:$A$33,0),0))),INDEX('Bieu phi VCX'!$AH$8:$AH$33,MATCH(E211,'Bieu phi VCX'!$A$8:$A$33,0),0)),0)</f>
        <v>0.0015</v>
      </c>
      <c r="AM211" s="22" t="n">
        <f aca="false">IF(Y211="Y",IF(P211-O211&gt;Parameters!$AC$2,1.5%*15/365,1.5%*(P211-O211)/365),0)</f>
        <v>0.000616438356164384</v>
      </c>
      <c r="AN211" s="24" t="n">
        <f aca="false">IF(Z211="Y",Parameters!$AD$2,0)</f>
        <v>0.003</v>
      </c>
      <c r="AO211" s="42" t="n">
        <f aca="false">IF(P211&lt;=AA211,VLOOKUP(DATEDIF(O211,P211,"m"),Parameters!$L$2:$M$6,2,1),(DATEDIF(O211,P211,"m")+1)/12)</f>
        <v>1</v>
      </c>
      <c r="AP211" s="43" t="n">
        <f aca="false">(AJ211*(SUM(AD211,AE211,AF211,AH211,AI211,AK211,AL211,AN211)*K211+AG211)+AM211*K211)*AO211</f>
        <v>51246575.3424658</v>
      </c>
      <c r="AQ211" s="27" t="s">
        <v>619</v>
      </c>
      <c r="AMJ211" s="0"/>
    </row>
    <row r="212" customFormat="false" ht="13.8" hidden="false" customHeight="false" outlineLevel="0" collapsed="false">
      <c r="A212" s="17" t="s">
        <v>612</v>
      </c>
      <c r="B212" s="17" t="s">
        <v>613</v>
      </c>
      <c r="C212" s="17" t="s">
        <v>511</v>
      </c>
      <c r="D212" s="17" t="s">
        <v>544</v>
      </c>
      <c r="E212" s="18" t="s">
        <v>546</v>
      </c>
      <c r="F212" s="19" t="n">
        <v>0</v>
      </c>
      <c r="G212" s="18" t="s">
        <v>614</v>
      </c>
      <c r="H212" s="18" t="s">
        <v>631</v>
      </c>
      <c r="I212" s="18" t="s">
        <v>616</v>
      </c>
      <c r="J212" s="19" t="n">
        <v>390000000</v>
      </c>
      <c r="K212" s="19" t="n">
        <v>100000000</v>
      </c>
      <c r="L212" s="0" t="n">
        <v>2020</v>
      </c>
      <c r="M212" s="20" t="n">
        <f aca="true">DATE(YEAR(NOW()), MONTH(NOW())-12, DAY(NOW()))</f>
        <v>43904</v>
      </c>
      <c r="N212" s="20" t="n">
        <f aca="true">DATE(YEAR(NOW()), MONTH(NOW()), DAY(NOW()))</f>
        <v>44269</v>
      </c>
      <c r="O212" s="20" t="n">
        <v>43831</v>
      </c>
      <c r="P212" s="20" t="n">
        <v>44196</v>
      </c>
      <c r="Q212" s="21" t="s">
        <v>617</v>
      </c>
      <c r="R212" s="21" t="s">
        <v>617</v>
      </c>
      <c r="S212" s="19" t="s">
        <v>618</v>
      </c>
      <c r="T212" s="21" t="s">
        <v>617</v>
      </c>
      <c r="U212" s="21" t="s">
        <v>617</v>
      </c>
      <c r="V212" s="21" t="s">
        <v>617</v>
      </c>
      <c r="W212" s="21" t="s">
        <v>617</v>
      </c>
      <c r="X212" s="21" t="s">
        <v>617</v>
      </c>
      <c r="Y212" s="21" t="s">
        <v>617</v>
      </c>
      <c r="Z212" s="21" t="s">
        <v>617</v>
      </c>
      <c r="AA212" s="20" t="n">
        <f aca="false">DATE(YEAR(O212)+1,MONTH(O212),DAY(O212))</f>
        <v>44197</v>
      </c>
      <c r="AB212" s="0" t="n">
        <f aca="false">IF(G212="Trong nước", DATEDIF(DATE(YEAR(M212),MONTH(M212),1),DATE(YEAR(N212),MONTH(N212),1),"m"), DATEDIF(DATE(L212,1,1),DATE(YEAR(N212),MONTH(N212),1),"m"))</f>
        <v>14</v>
      </c>
      <c r="AC212" s="0" t="str">
        <f aca="false">VLOOKUP(AB212,Parameters!$A$2:$B$6,2,1)</f>
        <v>&lt;36</v>
      </c>
      <c r="AD212" s="22" t="n">
        <f aca="false">IF(J212&lt;=Parameters!$Y$2,INDEX('Bieu phi VCX'!$D$8:$N$33,MATCH(E212,'Bieu phi VCX'!$A$8:$A$33,0),MATCH(AC212,'Bieu phi VCX'!$D$7:$I$7,)),INDEX('Bieu phi VCX'!$J$8:$O$33,MATCH(E212,'Bieu phi VCX'!$A$8:$A$33,0),MATCH(AC212,'Bieu phi VCX'!$J$7:$O$7,)))</f>
        <v>0.028</v>
      </c>
      <c r="AE212" s="22" t="n">
        <f aca="false">IF(Q212="Y",Parameters!$Z$2,0)</f>
        <v>0.0005</v>
      </c>
      <c r="AF212" s="22" t="n">
        <f aca="false">IF(R212="Y", INDEX('Bieu phi VCX'!$R$8:$W$33,MATCH(E212,'Bieu phi VCX'!$A$8:$A$33,0),MATCH(AC212,'Bieu phi VCX'!$R$7:$V$7,0)), 0)</f>
        <v>0</v>
      </c>
      <c r="AG212" s="19" t="n">
        <f aca="false">VLOOKUP(S212,Parameters!$F$2:$G$5,2,0)</f>
        <v>0</v>
      </c>
      <c r="AH212" s="22" t="n">
        <f aca="false">IF(T212="Y", INDEX('Bieu phi VCX'!$X$8:$AB$33,MATCH(E212,'Bieu phi VCX'!$A$8:$A$33,0),MATCH(AC212,'Bieu phi VCX'!$X$7:$AB$7,0)),0)</f>
        <v>0.0015</v>
      </c>
      <c r="AI212" s="23" t="n">
        <f aca="false">IF(U212="Y",INDEX('Bieu phi VCX'!$AJ$8:$AL$33,MATCH(E212,'Bieu phi VCX'!$A$8:$A$33,0),MATCH(VLOOKUP(F212,Parameters!$I$2:$J$4,2),'Bieu phi VCX'!$AJ$7:$AL$7,0)), 0)</f>
        <v>0.05</v>
      </c>
      <c r="AJ212" s="0" t="n">
        <f aca="false">IF(V212="Y",Parameters!$AA$2,1)</f>
        <v>1.5</v>
      </c>
      <c r="AK212" s="22" t="n">
        <f aca="false">IF(W212="Y", INDEX('Bieu phi VCX'!$AE$8:$AE$33,MATCH(E212,'Bieu phi VCX'!$A$8:$A$33,0),0),0)</f>
        <v>0.0025</v>
      </c>
      <c r="AL212" s="22" t="n">
        <f aca="false">IF(X212="Y",IF(AB212&lt;120,IF(OR(E212='Bieu phi VCX'!$A$24,E212='Bieu phi VCX'!$A$25,E212='Bieu phi VCX'!$A$27),0.2%,IF(OR(AND(OR(H212="SEDAN",H212="HATCHBACK"),J212&gt;Parameters!$AB$2),AND(OR(H212="SEDAN",H212="HATCHBACK"),I212="GERMANY")),INDEX('Bieu phi VCX'!$AF$8:$AF$33,MATCH(E212,'Bieu phi VCX'!$A$8:$A$33,0),0),INDEX('Bieu phi VCX'!$AG$8:$AG$33,MATCH(E212,'Bieu phi VCX'!$A$8:$A$33,0),0))),INDEX('Bieu phi VCX'!$AH$8:$AH$33,MATCH(E212,'Bieu phi VCX'!$A$8:$A$33,0),0)),0)</f>
        <v>0.0005</v>
      </c>
      <c r="AM212" s="22" t="n">
        <f aca="false">IF(Y212="Y",IF(P212-O212&gt;Parameters!$AC$2,1.5%*15/365,1.5%*(P212-O212)/365),0)</f>
        <v>0.000616438356164384</v>
      </c>
      <c r="AN212" s="24" t="n">
        <f aca="false">IF(Z212="Y",Parameters!$AD$2,0)</f>
        <v>0.003</v>
      </c>
      <c r="AO212" s="25" t="n">
        <f aca="false">IF(P212&lt;=AA212,VLOOKUP(DATEDIF(O212,P212,"m"),Parameters!$L$2:$M$6,2,1),(DATEDIF(O212,P212,"m")+1)/12)</f>
        <v>1</v>
      </c>
      <c r="AP212" s="26" t="n">
        <f aca="false">(AJ212*(SUM(AD212,AE212,AF212,AH212,AI212,AK212,AL212,AN212)*K212+AG212)+AM212*K212)*AO212</f>
        <v>12961643.8356164</v>
      </c>
      <c r="AQ212" s="27" t="s">
        <v>619</v>
      </c>
    </row>
    <row r="213" customFormat="false" ht="13.8" hidden="false" customHeight="false" outlineLevel="0" collapsed="false">
      <c r="A213" s="17"/>
      <c r="B213" s="17" t="s">
        <v>620</v>
      </c>
      <c r="C213" s="17" t="s">
        <v>511</v>
      </c>
      <c r="D213" s="17" t="s">
        <v>544</v>
      </c>
      <c r="E213" s="18" t="s">
        <v>546</v>
      </c>
      <c r="F213" s="19" t="n">
        <v>0</v>
      </c>
      <c r="G213" s="18" t="s">
        <v>614</v>
      </c>
      <c r="H213" s="18" t="s">
        <v>631</v>
      </c>
      <c r="I213" s="18" t="s">
        <v>616</v>
      </c>
      <c r="J213" s="19" t="n">
        <v>390000000</v>
      </c>
      <c r="K213" s="19" t="n">
        <v>100000000</v>
      </c>
      <c r="L213" s="0" t="n">
        <v>2018</v>
      </c>
      <c r="M213" s="20" t="n">
        <f aca="true">DATE(YEAR(NOW()), MONTH(NOW())-36, DAY(NOW()))</f>
        <v>43173</v>
      </c>
      <c r="N213" s="20" t="n">
        <f aca="true">DATE(YEAR(NOW()), MONTH(NOW()), DAY(NOW()))</f>
        <v>44269</v>
      </c>
      <c r="O213" s="20" t="n">
        <v>43831</v>
      </c>
      <c r="P213" s="20" t="n">
        <v>44196</v>
      </c>
      <c r="Q213" s="21" t="s">
        <v>617</v>
      </c>
      <c r="R213" s="21" t="s">
        <v>617</v>
      </c>
      <c r="S213" s="19" t="s">
        <v>618</v>
      </c>
      <c r="T213" s="21" t="s">
        <v>617</v>
      </c>
      <c r="U213" s="21" t="s">
        <v>617</v>
      </c>
      <c r="V213" s="21" t="s">
        <v>617</v>
      </c>
      <c r="W213" s="21" t="s">
        <v>617</v>
      </c>
      <c r="X213" s="21" t="s">
        <v>617</v>
      </c>
      <c r="Y213" s="21" t="s">
        <v>617</v>
      </c>
      <c r="Z213" s="21" t="s">
        <v>617</v>
      </c>
      <c r="AA213" s="20" t="n">
        <f aca="false">DATE(YEAR(O213)+1,MONTH(O213),DAY(O213))</f>
        <v>44197</v>
      </c>
      <c r="AB213" s="0" t="n">
        <f aca="false">IF(G213="Trong nước", DATEDIF(DATE(YEAR(M213),MONTH(M213),1),DATE(YEAR(N213),MONTH(N213),1),"m"), DATEDIF(DATE(L213,1,1),DATE(YEAR(N213),MONTH(N213),1),"m"))</f>
        <v>38</v>
      </c>
      <c r="AC213" s="0" t="str">
        <f aca="false">VLOOKUP(AB213,Parameters!$A$2:$B$6,2,1)</f>
        <v>36-72</v>
      </c>
      <c r="AD213" s="22" t="n">
        <f aca="false">IF(J213&lt;=Parameters!$Y$2,INDEX('Bieu phi VCX'!$D$8:$N$33,MATCH(E213,'Bieu phi VCX'!$A$8:$A$33,0),MATCH(AC213,'Bieu phi VCX'!$D$7:$I$7,)),INDEX('Bieu phi VCX'!$J$8:$O$33,MATCH(E213,'Bieu phi VCX'!$A$8:$A$33,0),MATCH(AC213,'Bieu phi VCX'!$J$7:$O$7,)))</f>
        <v>0.032</v>
      </c>
      <c r="AE213" s="22" t="n">
        <f aca="false">IF(Q213="Y",Parameters!$Z$2,0)</f>
        <v>0.0005</v>
      </c>
      <c r="AF213" s="22" t="n">
        <f aca="false">IF(R213="Y", INDEX('Bieu phi VCX'!$R$8:$W$33,MATCH(E213,'Bieu phi VCX'!$A$8:$A$33,0),MATCH(AC213,'Bieu phi VCX'!$R$7:$V$7,0)), 0)</f>
        <v>0.002</v>
      </c>
      <c r="AG213" s="19" t="n">
        <f aca="false">VLOOKUP(S213,Parameters!$F$2:$G$5,2,0)</f>
        <v>0</v>
      </c>
      <c r="AH213" s="22" t="n">
        <f aca="false">IF(T213="Y", INDEX('Bieu phi VCX'!$X$8:$AB$33,MATCH(E213,'Bieu phi VCX'!$A$8:$A$33,0),MATCH(AC213,'Bieu phi VCX'!$X$7:$AB$7,0)),0)</f>
        <v>0.002</v>
      </c>
      <c r="AI213" s="23" t="n">
        <f aca="false">IF(U213="Y",INDEX('Bieu phi VCX'!$AJ$8:$AL$33,MATCH(E213,'Bieu phi VCX'!$A$8:$A$33,0),MATCH(VLOOKUP(F213,Parameters!$I$2:$J$4,2),'Bieu phi VCX'!$AJ$7:$AL$7,0)), 0)</f>
        <v>0.05</v>
      </c>
      <c r="AJ213" s="0" t="n">
        <f aca="false">IF(V213="Y",Parameters!$AA$2,1)</f>
        <v>1.5</v>
      </c>
      <c r="AK213" s="22" t="n">
        <f aca="false">IF(W213="Y", INDEX('Bieu phi VCX'!$AE$8:$AE$33,MATCH(E213,'Bieu phi VCX'!$A$8:$A$33,0),0),0)</f>
        <v>0.0025</v>
      </c>
      <c r="AL213" s="22" t="n">
        <f aca="false">IF(X213="Y",IF(AB213&lt;120,IF(OR(E213='Bieu phi VCX'!$A$24,E213='Bieu phi VCX'!$A$25,E213='Bieu phi VCX'!$A$27),0.2%,IF(OR(AND(OR(H213="SEDAN",H213="HATCHBACK"),J213&gt;Parameters!$AB$2),AND(OR(H213="SEDAN",H213="HATCHBACK"),I213="GERMANY")),INDEX('Bieu phi VCX'!$AF$8:$AF$33,MATCH(E213,'Bieu phi VCX'!$A$8:$A$33,0),0),INDEX('Bieu phi VCX'!$AG$8:$AG$33,MATCH(E213,'Bieu phi VCX'!$A$8:$A$33,0),0))),INDEX('Bieu phi VCX'!$AH$8:$AH$33,MATCH(E213,'Bieu phi VCX'!$A$8:$A$33,0),0)),0)</f>
        <v>0.0005</v>
      </c>
      <c r="AM213" s="22" t="n">
        <f aca="false">IF(Y213="Y",IF(P213-O213&gt;Parameters!$AC$2,1.5%*15/365,1.5%*(P213-O213)/365),0)</f>
        <v>0.000616438356164384</v>
      </c>
      <c r="AN213" s="24" t="n">
        <f aca="false">IF(Z213="Y",Parameters!$AD$2,0)</f>
        <v>0.003</v>
      </c>
      <c r="AO213" s="25" t="n">
        <f aca="false">IF(P213&lt;=AA213,VLOOKUP(DATEDIF(O213,P213,"m"),Parameters!$L$2:$M$6,2,1),(DATEDIF(O213,P213,"m")+1)/12)</f>
        <v>1</v>
      </c>
      <c r="AP213" s="26" t="n">
        <f aca="false">(AJ213*(SUM(AD213,AE213,AF213,AH213,AI213,AK213,AL213,AN213)*K213+AG213)+AM213*K213)*AO213</f>
        <v>13936643.8356164</v>
      </c>
      <c r="AQ213" s="27" t="s">
        <v>619</v>
      </c>
    </row>
    <row r="214" customFormat="false" ht="13.8" hidden="false" customHeight="false" outlineLevel="0" collapsed="false">
      <c r="A214" s="17"/>
      <c r="B214" s="17" t="s">
        <v>621</v>
      </c>
      <c r="C214" s="17" t="s">
        <v>511</v>
      </c>
      <c r="D214" s="17" t="s">
        <v>544</v>
      </c>
      <c r="E214" s="18" t="s">
        <v>546</v>
      </c>
      <c r="F214" s="19" t="n">
        <v>0</v>
      </c>
      <c r="G214" s="18" t="s">
        <v>614</v>
      </c>
      <c r="H214" s="18" t="s">
        <v>631</v>
      </c>
      <c r="I214" s="18" t="s">
        <v>616</v>
      </c>
      <c r="J214" s="19" t="n">
        <v>390000000</v>
      </c>
      <c r="K214" s="19" t="n">
        <v>100000000</v>
      </c>
      <c r="L214" s="0" t="n">
        <v>2015</v>
      </c>
      <c r="M214" s="20" t="n">
        <f aca="true">DATE(YEAR(NOW()), MONTH(NOW())-72, DAY(NOW()))</f>
        <v>42077</v>
      </c>
      <c r="N214" s="20" t="n">
        <f aca="true">DATE(YEAR(NOW()), MONTH(NOW()), DAY(NOW()))</f>
        <v>44269</v>
      </c>
      <c r="O214" s="20" t="n">
        <v>43831</v>
      </c>
      <c r="P214" s="20" t="n">
        <v>44196</v>
      </c>
      <c r="Q214" s="21" t="s">
        <v>617</v>
      </c>
      <c r="R214" s="21" t="s">
        <v>617</v>
      </c>
      <c r="S214" s="19" t="s">
        <v>618</v>
      </c>
      <c r="T214" s="21" t="s">
        <v>617</v>
      </c>
      <c r="U214" s="21" t="s">
        <v>617</v>
      </c>
      <c r="V214" s="21" t="s">
        <v>617</v>
      </c>
      <c r="W214" s="21" t="s">
        <v>617</v>
      </c>
      <c r="X214" s="21" t="s">
        <v>617</v>
      </c>
      <c r="Y214" s="21" t="s">
        <v>617</v>
      </c>
      <c r="Z214" s="21" t="s">
        <v>617</v>
      </c>
      <c r="AA214" s="20" t="n">
        <f aca="false">DATE(YEAR(O214)+1,MONTH(O214),DAY(O214))</f>
        <v>44197</v>
      </c>
      <c r="AB214" s="0" t="n">
        <f aca="false">IF(G214="Trong nước", DATEDIF(DATE(YEAR(M214),MONTH(M214),1),DATE(YEAR(N214),MONTH(N214),1),"m"), DATEDIF(DATE(L214,1,1),DATE(YEAR(N214),MONTH(N214),1),"m"))</f>
        <v>74</v>
      </c>
      <c r="AC214" s="0" t="str">
        <f aca="false">VLOOKUP(AB214,Parameters!$A$2:$B$6,2,1)</f>
        <v>72-120</v>
      </c>
      <c r="AD214" s="22" t="n">
        <f aca="false">IF(J214&lt;=Parameters!$Y$2,INDEX('Bieu phi VCX'!$D$8:$N$33,MATCH(E214,'Bieu phi VCX'!$A$8:$A$33,0),MATCH(AC214,'Bieu phi VCX'!$D$7:$I$7,)),INDEX('Bieu phi VCX'!$J$8:$O$33,MATCH(E214,'Bieu phi VCX'!$A$8:$A$33,0),MATCH(AC214,'Bieu phi VCX'!$J$7:$O$7,)))</f>
        <v>0.052</v>
      </c>
      <c r="AE214" s="22" t="n">
        <f aca="false">IF(Q214="Y",Parameters!$Z$2,0)</f>
        <v>0.0005</v>
      </c>
      <c r="AF214" s="22" t="n">
        <f aca="false">IF(R214="Y", INDEX('Bieu phi VCX'!$R$8:$W$33,MATCH(E214,'Bieu phi VCX'!$A$8:$A$33,0),MATCH(AC214,'Bieu phi VCX'!$R$7:$V$7,0)), 0)</f>
        <v>0.003</v>
      </c>
      <c r="AG214" s="19" t="n">
        <f aca="false">VLOOKUP(S214,Parameters!$F$2:$G$5,2,0)</f>
        <v>0</v>
      </c>
      <c r="AH214" s="22" t="n">
        <f aca="false">IF(T214="Y", INDEX('Bieu phi VCX'!$X$8:$AB$33,MATCH(E214,'Bieu phi VCX'!$A$8:$A$33,0),MATCH(AC214,'Bieu phi VCX'!$X$7:$AB$7,0)),0)</f>
        <v>0.01</v>
      </c>
      <c r="AI214" s="23" t="n">
        <f aca="false">IF(U214="Y",INDEX('Bieu phi VCX'!$AJ$8:$AL$33,MATCH(E214,'Bieu phi VCX'!$A$8:$A$33,0),MATCH(VLOOKUP(F214,Parameters!$I$2:$J$4,2),'Bieu phi VCX'!$AJ$7:$AL$7,0)), 0)</f>
        <v>0.05</v>
      </c>
      <c r="AJ214" s="0" t="n">
        <f aca="false">IF(V214="Y",Parameters!$AA$2,1)</f>
        <v>1.5</v>
      </c>
      <c r="AK214" s="22" t="n">
        <f aca="false">IF(W214="Y", INDEX('Bieu phi VCX'!$AE$8:$AE$33,MATCH(E214,'Bieu phi VCX'!$A$8:$A$33,0),0),0)</f>
        <v>0.0025</v>
      </c>
      <c r="AL214" s="22" t="n">
        <f aca="false">IF(X214="Y",IF(AB214&lt;120,IF(OR(E214='Bieu phi VCX'!$A$24,E214='Bieu phi VCX'!$A$25,E214='Bieu phi VCX'!$A$27),0.2%,IF(OR(AND(OR(H214="SEDAN",H214="HATCHBACK"),J214&gt;Parameters!$AB$2),AND(OR(H214="SEDAN",H214="HATCHBACK"),I214="GERMANY")),INDEX('Bieu phi VCX'!$AF$8:$AF$33,MATCH(E214,'Bieu phi VCX'!$A$8:$A$33,0),0),INDEX('Bieu phi VCX'!$AG$8:$AG$33,MATCH(E214,'Bieu phi VCX'!$A$8:$A$33,0),0))),INDEX('Bieu phi VCX'!$AH$8:$AH$33,MATCH(E214,'Bieu phi VCX'!$A$8:$A$33,0),0)),0)</f>
        <v>0.0005</v>
      </c>
      <c r="AM214" s="22" t="n">
        <f aca="false">IF(Y214="Y",IF(P214-O214&gt;Parameters!$AC$2,1.5%*15/365,1.5%*(P214-O214)/365),0)</f>
        <v>0.000616438356164384</v>
      </c>
      <c r="AN214" s="24" t="n">
        <f aca="false">IF(Z214="Y",Parameters!$AD$2,0)</f>
        <v>0.003</v>
      </c>
      <c r="AO214" s="25" t="n">
        <f aca="false">IF(P214&lt;=AA214,VLOOKUP(DATEDIF(O214,P214,"m"),Parameters!$L$2:$M$6,2,1),(DATEDIF(O214,P214,"m")+1)/12)</f>
        <v>1</v>
      </c>
      <c r="AP214" s="26" t="n">
        <f aca="false">(AJ214*(SUM(AD214,AE214,AF214,AH214,AI214,AK214,AL214,AN214)*K214+AG214)+AM214*K214)*AO214</f>
        <v>18286643.8356164</v>
      </c>
      <c r="AQ214" s="27" t="s">
        <v>619</v>
      </c>
    </row>
    <row r="215" customFormat="false" ht="13.8" hidden="false" customHeight="false" outlineLevel="0" collapsed="false">
      <c r="A215" s="17"/>
      <c r="B215" s="17" t="s">
        <v>622</v>
      </c>
      <c r="C215" s="17" t="s">
        <v>511</v>
      </c>
      <c r="D215" s="17" t="s">
        <v>544</v>
      </c>
      <c r="E215" s="18" t="s">
        <v>546</v>
      </c>
      <c r="F215" s="19" t="n">
        <v>0</v>
      </c>
      <c r="G215" s="18" t="s">
        <v>614</v>
      </c>
      <c r="H215" s="18" t="s">
        <v>631</v>
      </c>
      <c r="I215" s="18" t="s">
        <v>616</v>
      </c>
      <c r="J215" s="19" t="n">
        <v>390000000</v>
      </c>
      <c r="K215" s="19" t="n">
        <v>100000000</v>
      </c>
      <c r="L215" s="0" t="n">
        <v>2011</v>
      </c>
      <c r="M215" s="20" t="n">
        <f aca="true">DATE(YEAR(NOW()), MONTH(NOW())-120, DAY(NOW()))</f>
        <v>40616</v>
      </c>
      <c r="N215" s="20" t="n">
        <f aca="true">DATE(YEAR(NOW()), MONTH(NOW()), DAY(NOW()))</f>
        <v>44269</v>
      </c>
      <c r="O215" s="20" t="n">
        <v>43831</v>
      </c>
      <c r="P215" s="20" t="n">
        <v>44196</v>
      </c>
      <c r="Q215" s="21" t="s">
        <v>617</v>
      </c>
      <c r="R215" s="21" t="s">
        <v>617</v>
      </c>
      <c r="S215" s="19" t="s">
        <v>618</v>
      </c>
      <c r="T215" s="21" t="s">
        <v>617</v>
      </c>
      <c r="U215" s="21" t="s">
        <v>617</v>
      </c>
      <c r="V215" s="21" t="s">
        <v>617</v>
      </c>
      <c r="W215" s="21" t="s">
        <v>617</v>
      </c>
      <c r="X215" s="21" t="s">
        <v>617</v>
      </c>
      <c r="Y215" s="21" t="s">
        <v>617</v>
      </c>
      <c r="Z215" s="21" t="s">
        <v>617</v>
      </c>
      <c r="AA215" s="20" t="n">
        <f aca="false">DATE(YEAR(O215)+1,MONTH(O215),DAY(O215))</f>
        <v>44197</v>
      </c>
      <c r="AB215" s="0" t="n">
        <f aca="false">IF(G215="Trong nước", DATEDIF(DATE(YEAR(M215),MONTH(M215),1),DATE(YEAR(N215),MONTH(N215),1),"m"), DATEDIF(DATE(L215,1,1),DATE(YEAR(N215),MONTH(N215),1),"m"))</f>
        <v>122</v>
      </c>
      <c r="AC215" s="0" t="str">
        <f aca="false">VLOOKUP(AB215,Parameters!$A$2:$B$6,2,1)</f>
        <v>&gt;=120</v>
      </c>
      <c r="AD215" s="22" t="str">
        <f aca="false">IF(J215&lt;=Parameters!$Y$2,INDEX('Bieu phi VCX'!$D$8:$N$33,MATCH(E215,'Bieu phi VCX'!$A$8:$A$33,0),MATCH(AC215,'Bieu phi VCX'!$D$7:$I$7,)),INDEX('Bieu phi VCX'!$J$8:$O$33,MATCH(E215,'Bieu phi VCX'!$A$8:$A$33,0),MATCH(AC215,'Bieu phi VCX'!$J$7:$O$7,)))</f>
        <v>KC</v>
      </c>
      <c r="AE215" s="22" t="n">
        <f aca="false">IF(Q215="Y",Parameters!$Z$2,0)</f>
        <v>0.0005</v>
      </c>
      <c r="AF215" s="22" t="n">
        <f aca="false">IF(R215="Y", INDEX('Bieu phi VCX'!$R$8:$W$33,MATCH(E215,'Bieu phi VCX'!$A$8:$A$33,0),MATCH(AC215,'Bieu phi VCX'!$R$7:$V$7,0)), 0)</f>
        <v>0.004</v>
      </c>
      <c r="AG215" s="19" t="n">
        <f aca="false">VLOOKUP(S215,Parameters!$F$2:$G$5,2,0)</f>
        <v>0</v>
      </c>
      <c r="AH215" s="22" t="n">
        <f aca="false">IF(T215="Y", INDEX('Bieu phi VCX'!$X$8:$AB$33,MATCH(E215,'Bieu phi VCX'!$A$8:$A$33,0),MATCH(AC215,'Bieu phi VCX'!$X$7:$AB$7,0)),0)</f>
        <v>0.01</v>
      </c>
      <c r="AI215" s="23" t="n">
        <f aca="false">IF(U215="Y",INDEX('Bieu phi VCX'!$AJ$8:$AL$33,MATCH(E215,'Bieu phi VCX'!$A$8:$A$33,0),MATCH(VLOOKUP(F215,Parameters!$I$2:$J$4,2),'Bieu phi VCX'!$AJ$7:$AL$7,0)), 0)</f>
        <v>0.05</v>
      </c>
      <c r="AJ215" s="0" t="n">
        <f aca="false">IF(V215="Y",Parameters!$AA$2,1)</f>
        <v>1.5</v>
      </c>
      <c r="AK215" s="22" t="n">
        <f aca="false">IF(W215="Y", INDEX('Bieu phi VCX'!$AE$8:$AE$33,MATCH(E215,'Bieu phi VCX'!$A$8:$A$33,0),0),0)</f>
        <v>0.0025</v>
      </c>
      <c r="AL215" s="22" t="n">
        <f aca="false">IF(X215="Y",IF(AB215&lt;120,IF(OR(E215='Bieu phi VCX'!$A$24,E215='Bieu phi VCX'!$A$25,E215='Bieu phi VCX'!$A$27),0.2%,IF(OR(AND(OR(H215="SEDAN",H215="HATCHBACK"),J215&gt;Parameters!$AB$2),AND(OR(H215="SEDAN",H215="HATCHBACK"),I215="GERMANY")),INDEX('Bieu phi VCX'!$AF$8:$AF$33,MATCH(E215,'Bieu phi VCX'!$A$8:$A$33,0),0),INDEX('Bieu phi VCX'!$AG$8:$AG$33,MATCH(E215,'Bieu phi VCX'!$A$8:$A$33,0),0))),INDEX('Bieu phi VCX'!$AH$8:$AH$33,MATCH(E215,'Bieu phi VCX'!$A$8:$A$33,0),0)),0)</f>
        <v>0.0015</v>
      </c>
      <c r="AM215" s="22" t="n">
        <f aca="false">IF(Y215="Y",IF(P215-O215&gt;Parameters!$AC$2,1.5%*15/365,1.5%*(P215-O215)/365),0)</f>
        <v>0.000616438356164384</v>
      </c>
      <c r="AN215" s="24" t="n">
        <f aca="false">IF(Z215="Y",Parameters!$AD$2,0)</f>
        <v>0.003</v>
      </c>
      <c r="AO215" s="25" t="n">
        <f aca="false">IF(P215&lt;=AA215,VLOOKUP(DATEDIF(O215,P215,"m"),Parameters!$L$2:$M$6,2,1),(DATEDIF(O215,P215,"m")+1)/12)</f>
        <v>1</v>
      </c>
      <c r="AP215" s="26" t="n">
        <f aca="false">(AJ215*(SUM(AD215,AE215,AF215,AH215,AI215,AK215,AL215,AN215)*K215+AG215)+AM215*K215)*AO215</f>
        <v>10786643.8356164</v>
      </c>
      <c r="AQ215" s="27" t="s">
        <v>619</v>
      </c>
    </row>
    <row r="216" customFormat="false" ht="13.8" hidden="false" customHeight="false" outlineLevel="0" collapsed="false">
      <c r="A216" s="17"/>
      <c r="B216" s="17" t="s">
        <v>623</v>
      </c>
      <c r="C216" s="17" t="s">
        <v>511</v>
      </c>
      <c r="D216" s="17" t="s">
        <v>544</v>
      </c>
      <c r="E216" s="18" t="s">
        <v>546</v>
      </c>
      <c r="F216" s="19" t="n">
        <v>0</v>
      </c>
      <c r="G216" s="18" t="s">
        <v>614</v>
      </c>
      <c r="H216" s="18" t="s">
        <v>631</v>
      </c>
      <c r="I216" s="18" t="s">
        <v>616</v>
      </c>
      <c r="J216" s="19" t="n">
        <v>390000000</v>
      </c>
      <c r="K216" s="19" t="n">
        <v>400000000</v>
      </c>
      <c r="L216" s="0" t="n">
        <v>2006</v>
      </c>
      <c r="M216" s="20" t="n">
        <f aca="true">DATE(YEAR(NOW()), MONTH(NOW())-180, DAY(NOW()))</f>
        <v>38790</v>
      </c>
      <c r="N216" s="20" t="n">
        <f aca="true">DATE(YEAR(NOW()), MONTH(NOW()), DAY(NOW()))</f>
        <v>44269</v>
      </c>
      <c r="O216" s="20" t="n">
        <v>43831</v>
      </c>
      <c r="P216" s="20" t="n">
        <v>44196</v>
      </c>
      <c r="Q216" s="21" t="s">
        <v>617</v>
      </c>
      <c r="R216" s="21" t="s">
        <v>617</v>
      </c>
      <c r="S216" s="19" t="n">
        <v>9000000</v>
      </c>
      <c r="T216" s="21" t="s">
        <v>617</v>
      </c>
      <c r="U216" s="21" t="s">
        <v>617</v>
      </c>
      <c r="V216" s="21" t="s">
        <v>617</v>
      </c>
      <c r="W216" s="21" t="s">
        <v>617</v>
      </c>
      <c r="X216" s="21" t="s">
        <v>617</v>
      </c>
      <c r="Y216" s="21" t="s">
        <v>617</v>
      </c>
      <c r="Z216" s="21" t="s">
        <v>617</v>
      </c>
      <c r="AA216" s="20" t="n">
        <f aca="false">DATE(YEAR(O216)+1,MONTH(O216),DAY(O216))</f>
        <v>44197</v>
      </c>
      <c r="AB216" s="0" t="n">
        <f aca="false">IF(G216="Trong nước", DATEDIF(DATE(YEAR(M216),MONTH(M216),1),DATE(YEAR(N216),MONTH(N216),1),"m"), DATEDIF(DATE(L216,1,1),DATE(YEAR(N216),MONTH(N216),1),"m"))</f>
        <v>182</v>
      </c>
      <c r="AC216" s="0" t="str">
        <f aca="false">VLOOKUP(AB216,Parameters!$A$2:$B$7,2,1)</f>
        <v>&gt;=180</v>
      </c>
      <c r="AD216" s="22" t="str">
        <f aca="false">IF(J216&lt;=Parameters!$Y$2,INDEX('Bieu phi VCX'!$D$8:$N$33,MATCH(E216,'Bieu phi VCX'!$A$8:$A$33,0),MATCH(AC216,'Bieu phi VCX'!$D$7:$I$7,)),INDEX('Bieu phi VCX'!$J$8:$O$33,MATCH(E216,'Bieu phi VCX'!$A$8:$A$33,0),MATCH(AC216,'Bieu phi VCX'!$J$7:$O$7,)))</f>
        <v>KC</v>
      </c>
      <c r="AE216" s="22" t="n">
        <f aca="false">IF(Q216="Y",Parameters!$Z$2,0)</f>
        <v>0.0005</v>
      </c>
      <c r="AF216" s="22" t="n">
        <f aca="false">IF(R216="Y", INDEX('Bieu phi VCX'!$R$8:$W$33,MATCH(E216,'Bieu phi VCX'!$A$8:$A$33,0),MATCH(AC216,'Bieu phi VCX'!$R$7:$W$7,0)), 0)</f>
        <v>0.005</v>
      </c>
      <c r="AG216" s="19" t="n">
        <f aca="false">VLOOKUP(S216,Parameters!$F$2:$G$5,2,0)</f>
        <v>1400000</v>
      </c>
      <c r="AH216" s="22" t="n">
        <f aca="false">IF(T216="Y", INDEX('Bieu phi VCX'!$X$8:$AC$33,MATCH(E216,'Bieu phi VCX'!$A$8:$A$33,0),MATCH(AC216,'Bieu phi VCX'!$X$7:$AC$7,0)),0)</f>
        <v>0.011</v>
      </c>
      <c r="AI216" s="23" t="n">
        <f aca="false">IF(U216="Y",INDEX('Bieu phi VCX'!$AJ$8:$AL$33,MATCH(E216,'Bieu phi VCX'!$A$8:$A$33,0),MATCH(VLOOKUP(F216,Parameters!$I$2:$J$4,2),'Bieu phi VCX'!$AJ$7:$AL$7,0)), 0)</f>
        <v>0.05</v>
      </c>
      <c r="AJ216" s="0" t="n">
        <f aca="false">IF(V216="Y",Parameters!$AA$2,1)</f>
        <v>1.5</v>
      </c>
      <c r="AK216" s="22" t="n">
        <f aca="false">IF(W216="Y", INDEX('Bieu phi VCX'!$AE$8:$AE$33,MATCH(E216,'Bieu phi VCX'!$A$8:$A$33,0),0),0)</f>
        <v>0.0025</v>
      </c>
      <c r="AL216" s="22" t="n">
        <f aca="false">IF(X216="Y",IF(AB216&lt;120,IF(OR(E216='Bieu phi VCX'!$A$24,E216='Bieu phi VCX'!$A$25,E216='Bieu phi VCX'!$A$27),0.2%,IF(OR(AND(OR(H216="SEDAN",H216="HATCHBACK"),J216&gt;Parameters!$AB$2),AND(OR(H216="SEDAN",H216="HATCHBACK"),I216="GERMANY")),INDEX('Bieu phi VCX'!$AF$8:$AF$33,MATCH(E216,'Bieu phi VCX'!$A$8:$A$33,0),0),INDEX('Bieu phi VCX'!$AG$8:$AG$33,MATCH(E216,'Bieu phi VCX'!$A$8:$A$33,0),0))),INDEX('Bieu phi VCX'!$AH$8:$AH$33,MATCH(E216,'Bieu phi VCX'!$A$8:$A$33,0),0)),0)</f>
        <v>0.0015</v>
      </c>
      <c r="AM216" s="22" t="n">
        <f aca="false">IF(Y216="Y",IF(P216-O216&gt;Parameters!$AC$2,1.5%*15/365,1.5%*(P216-O216)/365),0)</f>
        <v>0.000616438356164384</v>
      </c>
      <c r="AN216" s="24" t="n">
        <f aca="false">IF(Z216="Y",Parameters!$AD$2,0)</f>
        <v>0.003</v>
      </c>
      <c r="AO216" s="25" t="n">
        <f aca="false">IF(P216&lt;=AA216,VLOOKUP(DATEDIF(O216,P216,"m"),Parameters!$L$2:$M$6,2,1),(DATEDIF(O216,P216,"m")+1)/12)</f>
        <v>1</v>
      </c>
      <c r="AP216" s="26" t="n">
        <f aca="false">(AJ216*(SUM(AD216,AE216,AF216,AH216,AI216,AK216,AL216,AN216)*K216+AG216)+AM216*K216)*AO216</f>
        <v>46446575.3424658</v>
      </c>
      <c r="AQ216" s="27" t="s">
        <v>619</v>
      </c>
    </row>
    <row r="217" customFormat="false" ht="13.8" hidden="false" customHeight="false" outlineLevel="0" collapsed="false">
      <c r="A217" s="17" t="s">
        <v>624</v>
      </c>
      <c r="B217" s="17" t="s">
        <v>613</v>
      </c>
      <c r="C217" s="17" t="s">
        <v>511</v>
      </c>
      <c r="D217" s="17" t="s">
        <v>544</v>
      </c>
      <c r="E217" s="18" t="s">
        <v>546</v>
      </c>
      <c r="F217" s="19" t="n">
        <v>0</v>
      </c>
      <c r="G217" s="18" t="s">
        <v>614</v>
      </c>
      <c r="H217" s="18" t="s">
        <v>631</v>
      </c>
      <c r="I217" s="18" t="s">
        <v>616</v>
      </c>
      <c r="J217" s="19" t="n">
        <v>400000000</v>
      </c>
      <c r="K217" s="19" t="n">
        <v>100000000</v>
      </c>
      <c r="L217" s="0" t="n">
        <v>2020</v>
      </c>
      <c r="M217" s="20" t="n">
        <f aca="true">DATE(YEAR(NOW()), MONTH(NOW())-12, DAY(NOW()))</f>
        <v>43904</v>
      </c>
      <c r="N217" s="20" t="n">
        <f aca="true">DATE(YEAR(NOW()), MONTH(NOW()), DAY(NOW()))</f>
        <v>44269</v>
      </c>
      <c r="O217" s="20" t="n">
        <v>43831</v>
      </c>
      <c r="P217" s="20" t="n">
        <v>44196</v>
      </c>
      <c r="Q217" s="21" t="s">
        <v>617</v>
      </c>
      <c r="R217" s="21" t="s">
        <v>617</v>
      </c>
      <c r="S217" s="19" t="s">
        <v>618</v>
      </c>
      <c r="T217" s="21" t="s">
        <v>617</v>
      </c>
      <c r="U217" s="21" t="s">
        <v>617</v>
      </c>
      <c r="V217" s="21" t="s">
        <v>617</v>
      </c>
      <c r="W217" s="21" t="s">
        <v>617</v>
      </c>
      <c r="X217" s="21" t="s">
        <v>617</v>
      </c>
      <c r="Y217" s="21" t="s">
        <v>617</v>
      </c>
      <c r="Z217" s="21" t="s">
        <v>617</v>
      </c>
      <c r="AA217" s="20" t="n">
        <f aca="false">DATE(YEAR(O217)+1,MONTH(O217),DAY(O217))</f>
        <v>44197</v>
      </c>
      <c r="AB217" s="0" t="n">
        <f aca="false">IF(G217="Trong nước", DATEDIF(DATE(YEAR(M217),MONTH(M217),1),DATE(YEAR(N217),MONTH(N217),1),"m"), DATEDIF(DATE(L217,1,1),DATE(YEAR(N217),MONTH(N217),1),"m"))</f>
        <v>14</v>
      </c>
      <c r="AC217" s="0" t="str">
        <f aca="false">VLOOKUP(AB217,Parameters!$A$2:$B$6,2,1)</f>
        <v>&lt;36</v>
      </c>
      <c r="AD217" s="22" t="n">
        <f aca="false">IF(J217&lt;=Parameters!$Y$2,INDEX('Bieu phi VCX'!$D$8:$N$33,MATCH(E217,'Bieu phi VCX'!$A$8:$A$33,0),MATCH(AC217,'Bieu phi VCX'!$D$7:$I$7,)),INDEX('Bieu phi VCX'!$J$8:$O$33,MATCH(E217,'Bieu phi VCX'!$A$8:$A$33,0),MATCH(AC217,'Bieu phi VCX'!$J$7:$O$7,)))</f>
        <v>0.028</v>
      </c>
      <c r="AE217" s="22" t="n">
        <f aca="false">IF(Q217="Y",Parameters!$Z$2,0)</f>
        <v>0.0005</v>
      </c>
      <c r="AF217" s="22" t="n">
        <f aca="false">IF(R217="Y", INDEX('Bieu phi VCX'!$R$8:$W$33,MATCH(E217,'Bieu phi VCX'!$A$8:$A$33,0),MATCH(AC217,'Bieu phi VCX'!$R$7:$V$7,0)), 0)</f>
        <v>0</v>
      </c>
      <c r="AG217" s="19" t="n">
        <f aca="false">VLOOKUP(S217,Parameters!$F$2:$G$5,2,0)</f>
        <v>0</v>
      </c>
      <c r="AH217" s="22" t="n">
        <f aca="false">IF(T217="Y", INDEX('Bieu phi VCX'!$X$8:$AB$33,MATCH(E217,'Bieu phi VCX'!$A$8:$A$33,0),MATCH(AC217,'Bieu phi VCX'!$X$7:$AB$7,0)),0)</f>
        <v>0.0015</v>
      </c>
      <c r="AI217" s="23" t="n">
        <f aca="false">IF(U217="Y",INDEX('Bieu phi VCX'!$AJ$8:$AL$33,MATCH(E217,'Bieu phi VCX'!$A$8:$A$33,0),MATCH(VLOOKUP(F217,Parameters!$I$2:$J$4,2),'Bieu phi VCX'!$AJ$7:$AL$7,0)), 0)</f>
        <v>0.05</v>
      </c>
      <c r="AJ217" s="0" t="n">
        <f aca="false">IF(V217="Y",Parameters!$AA$2,1)</f>
        <v>1.5</v>
      </c>
      <c r="AK217" s="22" t="n">
        <f aca="false">IF(W217="Y", INDEX('Bieu phi VCX'!$AE$8:$AE$33,MATCH(E217,'Bieu phi VCX'!$A$8:$A$33,0),0),0)</f>
        <v>0.0025</v>
      </c>
      <c r="AL217" s="22" t="n">
        <f aca="false">IF(X217="Y",IF(AB217&lt;120,IF(OR(E217='Bieu phi VCX'!$A$24,E217='Bieu phi VCX'!$A$25,E217='Bieu phi VCX'!$A$27),0.2%,IF(OR(AND(OR(H217="SEDAN",H217="HATCHBACK"),J217&gt;Parameters!$AB$2),AND(OR(H217="SEDAN",H217="HATCHBACK"),I217="GERMANY")),INDEX('Bieu phi VCX'!$AF$8:$AF$33,MATCH(E217,'Bieu phi VCX'!$A$8:$A$33,0),0),INDEX('Bieu phi VCX'!$AG$8:$AG$33,MATCH(E217,'Bieu phi VCX'!$A$8:$A$33,0),0))),INDEX('Bieu phi VCX'!$AH$8:$AH$33,MATCH(E217,'Bieu phi VCX'!$A$8:$A$33,0),0)),0)</f>
        <v>0.0005</v>
      </c>
      <c r="AM217" s="22" t="n">
        <f aca="false">IF(Y217="Y",IF(P217-O217&gt;Parameters!$AC$2,1.5%*15/365,1.5%*(P217-O217)/365),0)</f>
        <v>0.000616438356164384</v>
      </c>
      <c r="AN217" s="24" t="n">
        <f aca="false">IF(Z217="Y",Parameters!$AD$2,0)</f>
        <v>0.003</v>
      </c>
      <c r="AO217" s="25" t="n">
        <f aca="false">IF(P217&lt;=AA217,VLOOKUP(DATEDIF(O217,P217,"m"),Parameters!$L$2:$M$6,2,1),(DATEDIF(O217,P217,"m")+1)/12)</f>
        <v>1</v>
      </c>
      <c r="AP217" s="26" t="n">
        <f aca="false">(AJ217*(SUM(AD217,AE217,AF217,AH217,AI217,AK217,AL217,AN217)*K217+AG217)+AM217*K217)*AO217</f>
        <v>12961643.8356164</v>
      </c>
      <c r="AQ217" s="27" t="s">
        <v>619</v>
      </c>
    </row>
    <row r="218" customFormat="false" ht="13.8" hidden="false" customHeight="false" outlineLevel="0" collapsed="false">
      <c r="A218" s="17"/>
      <c r="B218" s="17" t="s">
        <v>620</v>
      </c>
      <c r="C218" s="17" t="s">
        <v>511</v>
      </c>
      <c r="D218" s="17" t="s">
        <v>544</v>
      </c>
      <c r="E218" s="18" t="s">
        <v>546</v>
      </c>
      <c r="F218" s="19" t="n">
        <v>0</v>
      </c>
      <c r="G218" s="18" t="s">
        <v>614</v>
      </c>
      <c r="H218" s="18" t="s">
        <v>631</v>
      </c>
      <c r="I218" s="18" t="s">
        <v>616</v>
      </c>
      <c r="J218" s="19" t="n">
        <v>400000000</v>
      </c>
      <c r="K218" s="19" t="n">
        <v>100000000</v>
      </c>
      <c r="L218" s="0" t="n">
        <v>2018</v>
      </c>
      <c r="M218" s="20" t="n">
        <f aca="true">DATE(YEAR(NOW()), MONTH(NOW())-36, DAY(NOW()))</f>
        <v>43173</v>
      </c>
      <c r="N218" s="20" t="n">
        <f aca="true">DATE(YEAR(NOW()), MONTH(NOW()), DAY(NOW()))</f>
        <v>44269</v>
      </c>
      <c r="O218" s="20" t="n">
        <v>43831</v>
      </c>
      <c r="P218" s="20" t="n">
        <v>44196</v>
      </c>
      <c r="Q218" s="21" t="s">
        <v>617</v>
      </c>
      <c r="R218" s="21" t="s">
        <v>617</v>
      </c>
      <c r="S218" s="19" t="s">
        <v>618</v>
      </c>
      <c r="T218" s="21" t="s">
        <v>617</v>
      </c>
      <c r="U218" s="21" t="s">
        <v>617</v>
      </c>
      <c r="V218" s="21" t="s">
        <v>617</v>
      </c>
      <c r="W218" s="21" t="s">
        <v>617</v>
      </c>
      <c r="X218" s="21" t="s">
        <v>617</v>
      </c>
      <c r="Y218" s="21" t="s">
        <v>617</v>
      </c>
      <c r="Z218" s="21" t="s">
        <v>617</v>
      </c>
      <c r="AA218" s="20" t="n">
        <f aca="false">DATE(YEAR(O218)+1,MONTH(O218),DAY(O218))</f>
        <v>44197</v>
      </c>
      <c r="AB218" s="0" t="n">
        <f aca="false">IF(G218="Trong nước", DATEDIF(DATE(YEAR(M218),MONTH(M218),1),DATE(YEAR(N218),MONTH(N218),1),"m"), DATEDIF(DATE(L218,1,1),DATE(YEAR(N218),MONTH(N218),1),"m"))</f>
        <v>38</v>
      </c>
      <c r="AC218" s="0" t="str">
        <f aca="false">VLOOKUP(AB218,Parameters!$A$2:$B$6,2,1)</f>
        <v>36-72</v>
      </c>
      <c r="AD218" s="22" t="n">
        <f aca="false">IF(J218&lt;=Parameters!$Y$2,INDEX('Bieu phi VCX'!$D$8:$N$33,MATCH(E218,'Bieu phi VCX'!$A$8:$A$33,0),MATCH(AC218,'Bieu phi VCX'!$D$7:$I$7,)),INDEX('Bieu phi VCX'!$J$8:$O$33,MATCH(E218,'Bieu phi VCX'!$A$8:$A$33,0),MATCH(AC218,'Bieu phi VCX'!$J$7:$O$7,)))</f>
        <v>0.032</v>
      </c>
      <c r="AE218" s="22" t="n">
        <f aca="false">IF(Q218="Y",Parameters!$Z$2,0)</f>
        <v>0.0005</v>
      </c>
      <c r="AF218" s="22" t="n">
        <f aca="false">IF(R218="Y", INDEX('Bieu phi VCX'!$R$8:$W$33,MATCH(E218,'Bieu phi VCX'!$A$8:$A$33,0),MATCH(AC218,'Bieu phi VCX'!$R$7:$V$7,0)), 0)</f>
        <v>0.002</v>
      </c>
      <c r="AG218" s="19" t="n">
        <f aca="false">VLOOKUP(S218,Parameters!$F$2:$G$5,2,0)</f>
        <v>0</v>
      </c>
      <c r="AH218" s="22" t="n">
        <f aca="false">IF(T218="Y", INDEX('Bieu phi VCX'!$X$8:$AB$33,MATCH(E218,'Bieu phi VCX'!$A$8:$A$33,0),MATCH(AC218,'Bieu phi VCX'!$X$7:$AB$7,0)),0)</f>
        <v>0.002</v>
      </c>
      <c r="AI218" s="23" t="n">
        <f aca="false">IF(U218="Y",INDEX('Bieu phi VCX'!$AJ$8:$AL$33,MATCH(E218,'Bieu phi VCX'!$A$8:$A$33,0),MATCH(VLOOKUP(F218,Parameters!$I$2:$J$4,2),'Bieu phi VCX'!$AJ$7:$AL$7,0)), 0)</f>
        <v>0.05</v>
      </c>
      <c r="AJ218" s="0" t="n">
        <f aca="false">IF(V218="Y",Parameters!$AA$2,1)</f>
        <v>1.5</v>
      </c>
      <c r="AK218" s="22" t="n">
        <f aca="false">IF(W218="Y", INDEX('Bieu phi VCX'!$AE$8:$AE$33,MATCH(E218,'Bieu phi VCX'!$A$8:$A$33,0),0),0)</f>
        <v>0.0025</v>
      </c>
      <c r="AL218" s="22" t="n">
        <f aca="false">IF(X218="Y",IF(AB218&lt;120,IF(OR(E218='Bieu phi VCX'!$A$24,E218='Bieu phi VCX'!$A$25,E218='Bieu phi VCX'!$A$27),0.2%,IF(OR(AND(OR(H218="SEDAN",H218="HATCHBACK"),J218&gt;Parameters!$AB$2),AND(OR(H218="SEDAN",H218="HATCHBACK"),I218="GERMANY")),INDEX('Bieu phi VCX'!$AF$8:$AF$33,MATCH(E218,'Bieu phi VCX'!$A$8:$A$33,0),0),INDEX('Bieu phi VCX'!$AG$8:$AG$33,MATCH(E218,'Bieu phi VCX'!$A$8:$A$33,0),0))),INDEX('Bieu phi VCX'!$AH$8:$AH$33,MATCH(E218,'Bieu phi VCX'!$A$8:$A$33,0),0)),0)</f>
        <v>0.0005</v>
      </c>
      <c r="AM218" s="22" t="n">
        <f aca="false">IF(Y218="Y",IF(P218-O218&gt;Parameters!$AC$2,1.5%*15/365,1.5%*(P218-O218)/365),0)</f>
        <v>0.000616438356164384</v>
      </c>
      <c r="AN218" s="24" t="n">
        <f aca="false">IF(Z218="Y",Parameters!$AD$2,0)</f>
        <v>0.003</v>
      </c>
      <c r="AO218" s="25" t="n">
        <f aca="false">IF(P218&lt;=AA218,VLOOKUP(DATEDIF(O218,P218,"m"),Parameters!$L$2:$M$6,2,1),(DATEDIF(O218,P218,"m")+1)/12)</f>
        <v>1</v>
      </c>
      <c r="AP218" s="26" t="n">
        <f aca="false">(AJ218*(SUM(AD218,AE218,AF218,AH218,AI218,AK218,AL218,AN218)*K218+AG218)+AM218*K218)*AO218</f>
        <v>13936643.8356164</v>
      </c>
      <c r="AQ218" s="27" t="s">
        <v>619</v>
      </c>
    </row>
    <row r="219" customFormat="false" ht="13.8" hidden="false" customHeight="false" outlineLevel="0" collapsed="false">
      <c r="A219" s="17"/>
      <c r="B219" s="17" t="s">
        <v>621</v>
      </c>
      <c r="C219" s="17" t="s">
        <v>511</v>
      </c>
      <c r="D219" s="17" t="s">
        <v>544</v>
      </c>
      <c r="E219" s="18" t="s">
        <v>546</v>
      </c>
      <c r="F219" s="19" t="n">
        <v>0</v>
      </c>
      <c r="G219" s="18" t="s">
        <v>614</v>
      </c>
      <c r="H219" s="18" t="s">
        <v>631</v>
      </c>
      <c r="I219" s="18" t="s">
        <v>616</v>
      </c>
      <c r="J219" s="19" t="n">
        <v>400000000</v>
      </c>
      <c r="K219" s="19" t="n">
        <v>100000000</v>
      </c>
      <c r="L219" s="0" t="n">
        <v>2015</v>
      </c>
      <c r="M219" s="20" t="n">
        <f aca="true">DATE(YEAR(NOW()), MONTH(NOW())-72, DAY(NOW()))</f>
        <v>42077</v>
      </c>
      <c r="N219" s="20" t="n">
        <f aca="true">DATE(YEAR(NOW()), MONTH(NOW()), DAY(NOW()))</f>
        <v>44269</v>
      </c>
      <c r="O219" s="20" t="n">
        <v>43831</v>
      </c>
      <c r="P219" s="20" t="n">
        <v>44196</v>
      </c>
      <c r="Q219" s="21" t="s">
        <v>617</v>
      </c>
      <c r="R219" s="21" t="s">
        <v>617</v>
      </c>
      <c r="S219" s="19" t="s">
        <v>618</v>
      </c>
      <c r="T219" s="21" t="s">
        <v>617</v>
      </c>
      <c r="U219" s="21" t="s">
        <v>617</v>
      </c>
      <c r="V219" s="21" t="s">
        <v>617</v>
      </c>
      <c r="W219" s="21" t="s">
        <v>617</v>
      </c>
      <c r="X219" s="21" t="s">
        <v>617</v>
      </c>
      <c r="Y219" s="21" t="s">
        <v>617</v>
      </c>
      <c r="Z219" s="21" t="s">
        <v>617</v>
      </c>
      <c r="AA219" s="20" t="n">
        <f aca="false">DATE(YEAR(O219)+1,MONTH(O219),DAY(O219))</f>
        <v>44197</v>
      </c>
      <c r="AB219" s="0" t="n">
        <f aca="false">IF(G219="Trong nước", DATEDIF(DATE(YEAR(M219),MONTH(M219),1),DATE(YEAR(N219),MONTH(N219),1),"m"), DATEDIF(DATE(L219,1,1),DATE(YEAR(N219),MONTH(N219),1),"m"))</f>
        <v>74</v>
      </c>
      <c r="AC219" s="0" t="str">
        <f aca="false">VLOOKUP(AB219,Parameters!$A$2:$B$6,2,1)</f>
        <v>72-120</v>
      </c>
      <c r="AD219" s="22" t="n">
        <f aca="false">IF(J219&lt;=Parameters!$Y$2,INDEX('Bieu phi VCX'!$D$8:$N$33,MATCH(E219,'Bieu phi VCX'!$A$8:$A$33,0),MATCH(AC219,'Bieu phi VCX'!$D$7:$I$7,)),INDEX('Bieu phi VCX'!$J$8:$O$33,MATCH(E219,'Bieu phi VCX'!$A$8:$A$33,0),MATCH(AC219,'Bieu phi VCX'!$J$7:$O$7,)))</f>
        <v>0.052</v>
      </c>
      <c r="AE219" s="22" t="n">
        <f aca="false">IF(Q219="Y",Parameters!$Z$2,0)</f>
        <v>0.0005</v>
      </c>
      <c r="AF219" s="22" t="n">
        <f aca="false">IF(R219="Y", INDEX('Bieu phi VCX'!$R$8:$W$33,MATCH(E219,'Bieu phi VCX'!$A$8:$A$33,0),MATCH(AC219,'Bieu phi VCX'!$R$7:$V$7,0)), 0)</f>
        <v>0.003</v>
      </c>
      <c r="AG219" s="19" t="n">
        <f aca="false">VLOOKUP(S219,Parameters!$F$2:$G$5,2,0)</f>
        <v>0</v>
      </c>
      <c r="AH219" s="22" t="n">
        <f aca="false">IF(T219="Y", INDEX('Bieu phi VCX'!$X$8:$AB$33,MATCH(E219,'Bieu phi VCX'!$A$8:$A$33,0),MATCH(AC219,'Bieu phi VCX'!$X$7:$AB$7,0)),0)</f>
        <v>0.01</v>
      </c>
      <c r="AI219" s="23" t="n">
        <f aca="false">IF(U219="Y",INDEX('Bieu phi VCX'!$AJ$8:$AL$33,MATCH(E219,'Bieu phi VCX'!$A$8:$A$33,0),MATCH(VLOOKUP(F219,Parameters!$I$2:$J$4,2),'Bieu phi VCX'!$AJ$7:$AL$7,0)), 0)</f>
        <v>0.05</v>
      </c>
      <c r="AJ219" s="0" t="n">
        <f aca="false">IF(V219="Y",Parameters!$AA$2,1)</f>
        <v>1.5</v>
      </c>
      <c r="AK219" s="22" t="n">
        <f aca="false">IF(W219="Y", INDEX('Bieu phi VCX'!$AE$8:$AE$33,MATCH(E219,'Bieu phi VCX'!$A$8:$A$33,0),0),0)</f>
        <v>0.0025</v>
      </c>
      <c r="AL219" s="22" t="n">
        <f aca="false">IF(X219="Y",IF(AB219&lt;120,IF(OR(E219='Bieu phi VCX'!$A$24,E219='Bieu phi VCX'!$A$25,E219='Bieu phi VCX'!$A$27),0.2%,IF(OR(AND(OR(H219="SEDAN",H219="HATCHBACK"),J219&gt;Parameters!$AB$2),AND(OR(H219="SEDAN",H219="HATCHBACK"),I219="GERMANY")),INDEX('Bieu phi VCX'!$AF$8:$AF$33,MATCH(E219,'Bieu phi VCX'!$A$8:$A$33,0),0),INDEX('Bieu phi VCX'!$AG$8:$AG$33,MATCH(E219,'Bieu phi VCX'!$A$8:$A$33,0),0))),INDEX('Bieu phi VCX'!$AH$8:$AH$33,MATCH(E219,'Bieu phi VCX'!$A$8:$A$33,0),0)),0)</f>
        <v>0.0005</v>
      </c>
      <c r="AM219" s="22" t="n">
        <f aca="false">IF(Y219="Y",IF(P219-O219&gt;Parameters!$AC$2,1.5%*15/365,1.5%*(P219-O219)/365),0)</f>
        <v>0.000616438356164384</v>
      </c>
      <c r="AN219" s="24" t="n">
        <f aca="false">IF(Z219="Y",Parameters!$AD$2,0)</f>
        <v>0.003</v>
      </c>
      <c r="AO219" s="25" t="n">
        <f aca="false">IF(P219&lt;=AA219,VLOOKUP(DATEDIF(O219,P219,"m"),Parameters!$L$2:$M$6,2,1),(DATEDIF(O219,P219,"m")+1)/12)</f>
        <v>1</v>
      </c>
      <c r="AP219" s="26" t="n">
        <f aca="false">(AJ219*(SUM(AD219,AE219,AF219,AH219,AI219,AK219,AL219,AN219)*K219+AG219)+AM219*K219)*AO219</f>
        <v>18286643.8356164</v>
      </c>
      <c r="AQ219" s="27" t="s">
        <v>619</v>
      </c>
    </row>
    <row r="220" customFormat="false" ht="13.8" hidden="false" customHeight="false" outlineLevel="0" collapsed="false">
      <c r="A220" s="17"/>
      <c r="B220" s="17" t="s">
        <v>622</v>
      </c>
      <c r="C220" s="17" t="s">
        <v>511</v>
      </c>
      <c r="D220" s="17" t="s">
        <v>544</v>
      </c>
      <c r="E220" s="18" t="s">
        <v>546</v>
      </c>
      <c r="F220" s="19" t="n">
        <v>0</v>
      </c>
      <c r="G220" s="18" t="s">
        <v>614</v>
      </c>
      <c r="H220" s="18" t="s">
        <v>631</v>
      </c>
      <c r="I220" s="18" t="s">
        <v>616</v>
      </c>
      <c r="J220" s="19" t="n">
        <v>400000000</v>
      </c>
      <c r="K220" s="19" t="n">
        <v>100000000</v>
      </c>
      <c r="L220" s="0" t="n">
        <v>2011</v>
      </c>
      <c r="M220" s="20" t="n">
        <f aca="true">DATE(YEAR(NOW()), MONTH(NOW())-120, DAY(NOW()))</f>
        <v>40616</v>
      </c>
      <c r="N220" s="20" t="n">
        <f aca="true">DATE(YEAR(NOW()), MONTH(NOW()), DAY(NOW()))</f>
        <v>44269</v>
      </c>
      <c r="O220" s="20" t="n">
        <v>43831</v>
      </c>
      <c r="P220" s="20" t="n">
        <v>44196</v>
      </c>
      <c r="Q220" s="21" t="s">
        <v>617</v>
      </c>
      <c r="R220" s="21" t="s">
        <v>617</v>
      </c>
      <c r="S220" s="19" t="s">
        <v>618</v>
      </c>
      <c r="T220" s="21" t="s">
        <v>617</v>
      </c>
      <c r="U220" s="21" t="s">
        <v>617</v>
      </c>
      <c r="V220" s="21" t="s">
        <v>617</v>
      </c>
      <c r="W220" s="21" t="s">
        <v>617</v>
      </c>
      <c r="X220" s="21" t="s">
        <v>617</v>
      </c>
      <c r="Y220" s="21" t="s">
        <v>617</v>
      </c>
      <c r="Z220" s="21" t="s">
        <v>617</v>
      </c>
      <c r="AA220" s="20" t="n">
        <f aca="false">DATE(YEAR(O220)+1,MONTH(O220),DAY(O220))</f>
        <v>44197</v>
      </c>
      <c r="AB220" s="0" t="n">
        <f aca="false">IF(G220="Trong nước", DATEDIF(DATE(YEAR(M220),MONTH(M220),1),DATE(YEAR(N220),MONTH(N220),1),"m"), DATEDIF(DATE(L220,1,1),DATE(YEAR(N220),MONTH(N220),1),"m"))</f>
        <v>122</v>
      </c>
      <c r="AC220" s="0" t="str">
        <f aca="false">VLOOKUP(AB220,Parameters!$A$2:$B$6,2,1)</f>
        <v>&gt;=120</v>
      </c>
      <c r="AD220" s="22" t="str">
        <f aca="false">IF(J220&lt;=Parameters!$Y$2,INDEX('Bieu phi VCX'!$D$8:$N$33,MATCH(E220,'Bieu phi VCX'!$A$8:$A$33,0),MATCH(AC220,'Bieu phi VCX'!$D$7:$I$7,)),INDEX('Bieu phi VCX'!$J$8:$O$33,MATCH(E220,'Bieu phi VCX'!$A$8:$A$33,0),MATCH(AC220,'Bieu phi VCX'!$J$7:$O$7,)))</f>
        <v>KC</v>
      </c>
      <c r="AE220" s="22" t="n">
        <f aca="false">IF(Q220="Y",Parameters!$Z$2,0)</f>
        <v>0.0005</v>
      </c>
      <c r="AF220" s="22" t="n">
        <f aca="false">IF(R220="Y", INDEX('Bieu phi VCX'!$R$8:$W$33,MATCH(E220,'Bieu phi VCX'!$A$8:$A$33,0),MATCH(AC220,'Bieu phi VCX'!$R$7:$V$7,0)), 0)</f>
        <v>0.004</v>
      </c>
      <c r="AG220" s="19" t="n">
        <f aca="false">VLOOKUP(S220,Parameters!$F$2:$G$5,2,0)</f>
        <v>0</v>
      </c>
      <c r="AH220" s="22" t="n">
        <f aca="false">IF(T220="Y", INDEX('Bieu phi VCX'!$X$8:$AB$33,MATCH(E220,'Bieu phi VCX'!$A$8:$A$33,0),MATCH(AC220,'Bieu phi VCX'!$X$7:$AB$7,0)),0)</f>
        <v>0.01</v>
      </c>
      <c r="AI220" s="23" t="n">
        <f aca="false">IF(U220="Y",INDEX('Bieu phi VCX'!$AJ$8:$AL$33,MATCH(E220,'Bieu phi VCX'!$A$8:$A$33,0),MATCH(VLOOKUP(F220,Parameters!$I$2:$J$4,2),'Bieu phi VCX'!$AJ$7:$AL$7,0)), 0)</f>
        <v>0.05</v>
      </c>
      <c r="AJ220" s="0" t="n">
        <f aca="false">IF(V220="Y",Parameters!$AA$2,1)</f>
        <v>1.5</v>
      </c>
      <c r="AK220" s="22" t="n">
        <f aca="false">IF(W220="Y", INDEX('Bieu phi VCX'!$AE$8:$AE$33,MATCH(E220,'Bieu phi VCX'!$A$8:$A$33,0),0),0)</f>
        <v>0.0025</v>
      </c>
      <c r="AL220" s="22" t="n">
        <f aca="false">IF(X220="Y",IF(AB220&lt;120,IF(OR(E220='Bieu phi VCX'!$A$24,E220='Bieu phi VCX'!$A$25,E220='Bieu phi VCX'!$A$27),0.2%,IF(OR(AND(OR(H220="SEDAN",H220="HATCHBACK"),J220&gt;Parameters!$AB$2),AND(OR(H220="SEDAN",H220="HATCHBACK"),I220="GERMANY")),INDEX('Bieu phi VCX'!$AF$8:$AF$33,MATCH(E220,'Bieu phi VCX'!$A$8:$A$33,0),0),INDEX('Bieu phi VCX'!$AG$8:$AG$33,MATCH(E220,'Bieu phi VCX'!$A$8:$A$33,0),0))),INDEX('Bieu phi VCX'!$AH$8:$AH$33,MATCH(E220,'Bieu phi VCX'!$A$8:$A$33,0),0)),0)</f>
        <v>0.0015</v>
      </c>
      <c r="AM220" s="22" t="n">
        <f aca="false">IF(Y220="Y",IF(P220-O220&gt;Parameters!$AC$2,1.5%*15/365,1.5%*(P220-O220)/365),0)</f>
        <v>0.000616438356164384</v>
      </c>
      <c r="AN220" s="24" t="n">
        <f aca="false">IF(Z220="Y",Parameters!$AD$2,0)</f>
        <v>0.003</v>
      </c>
      <c r="AO220" s="25" t="n">
        <f aca="false">IF(P220&lt;=AA220,VLOOKUP(DATEDIF(O220,P220,"m"),Parameters!$L$2:$M$6,2,1),(DATEDIF(O220,P220,"m")+1)/12)</f>
        <v>1</v>
      </c>
      <c r="AP220" s="26" t="n">
        <f aca="false">(AJ220*(SUM(AD220,AE220,AF220,AH220,AI220,AK220,AL220,AN220)*K220+AG220)+AM220*K220)*AO220</f>
        <v>10786643.8356164</v>
      </c>
      <c r="AQ220" s="27" t="s">
        <v>619</v>
      </c>
    </row>
    <row r="221" customFormat="false" ht="13.8" hidden="false" customHeight="false" outlineLevel="0" collapsed="false">
      <c r="A221" s="17"/>
      <c r="B221" s="17" t="s">
        <v>623</v>
      </c>
      <c r="C221" s="17" t="s">
        <v>511</v>
      </c>
      <c r="D221" s="17" t="s">
        <v>544</v>
      </c>
      <c r="E221" s="18" t="s">
        <v>546</v>
      </c>
      <c r="F221" s="19" t="n">
        <v>0</v>
      </c>
      <c r="G221" s="18" t="s">
        <v>614</v>
      </c>
      <c r="H221" s="18" t="s">
        <v>631</v>
      </c>
      <c r="I221" s="18" t="s">
        <v>616</v>
      </c>
      <c r="J221" s="19" t="n">
        <v>400000000</v>
      </c>
      <c r="K221" s="19" t="n">
        <v>400000000</v>
      </c>
      <c r="L221" s="0" t="n">
        <v>2006</v>
      </c>
      <c r="M221" s="20" t="n">
        <f aca="true">DATE(YEAR(NOW()), MONTH(NOW())-180, DAY(NOW()))</f>
        <v>38790</v>
      </c>
      <c r="N221" s="20" t="n">
        <f aca="true">DATE(YEAR(NOW()), MONTH(NOW()), DAY(NOW()))</f>
        <v>44269</v>
      </c>
      <c r="O221" s="20" t="n">
        <v>43831</v>
      </c>
      <c r="P221" s="20" t="n">
        <v>44196</v>
      </c>
      <c r="Q221" s="21" t="s">
        <v>617</v>
      </c>
      <c r="R221" s="21" t="s">
        <v>617</v>
      </c>
      <c r="S221" s="19" t="n">
        <v>9000000</v>
      </c>
      <c r="T221" s="21" t="s">
        <v>617</v>
      </c>
      <c r="U221" s="21" t="s">
        <v>617</v>
      </c>
      <c r="V221" s="21" t="s">
        <v>617</v>
      </c>
      <c r="W221" s="21" t="s">
        <v>617</v>
      </c>
      <c r="X221" s="21" t="s">
        <v>617</v>
      </c>
      <c r="Y221" s="21" t="s">
        <v>617</v>
      </c>
      <c r="Z221" s="21" t="s">
        <v>617</v>
      </c>
      <c r="AA221" s="20" t="n">
        <f aca="false">DATE(YEAR(O221)+1,MONTH(O221),DAY(O221))</f>
        <v>44197</v>
      </c>
      <c r="AB221" s="0" t="n">
        <f aca="false">IF(G221="Trong nước", DATEDIF(DATE(YEAR(M221),MONTH(M221),1),DATE(YEAR(N221),MONTH(N221),1),"m"), DATEDIF(DATE(L221,1,1),DATE(YEAR(N221),MONTH(N221),1),"m"))</f>
        <v>182</v>
      </c>
      <c r="AC221" s="0" t="str">
        <f aca="false">VLOOKUP(AB221,Parameters!$A$2:$B$7,2,1)</f>
        <v>&gt;=180</v>
      </c>
      <c r="AD221" s="22" t="str">
        <f aca="false">IF(J221&lt;=Parameters!$Y$2,INDEX('Bieu phi VCX'!$D$8:$N$33,MATCH(E221,'Bieu phi VCX'!$A$8:$A$33,0),MATCH(AC221,'Bieu phi VCX'!$D$7:$I$7,)),INDEX('Bieu phi VCX'!$J$8:$O$33,MATCH(E221,'Bieu phi VCX'!$A$8:$A$33,0),MATCH(AC221,'Bieu phi VCX'!$J$7:$O$7,)))</f>
        <v>KC</v>
      </c>
      <c r="AE221" s="22" t="n">
        <f aca="false">IF(Q221="Y",Parameters!$Z$2,0)</f>
        <v>0.0005</v>
      </c>
      <c r="AF221" s="22" t="n">
        <f aca="false">IF(R221="Y", INDEX('Bieu phi VCX'!$R$8:$W$33,MATCH(E221,'Bieu phi VCX'!$A$8:$A$33,0),MATCH(AC221,'Bieu phi VCX'!$R$7:$W$7,0)), 0)</f>
        <v>0.005</v>
      </c>
      <c r="AG221" s="19" t="n">
        <f aca="false">VLOOKUP(S221,Parameters!$F$2:$G$5,2,0)</f>
        <v>1400000</v>
      </c>
      <c r="AH221" s="22" t="n">
        <f aca="false">IF(T221="Y", INDEX('Bieu phi VCX'!$X$8:$AC$33,MATCH(E221,'Bieu phi VCX'!$A$8:$A$33,0),MATCH(AC221,'Bieu phi VCX'!$X$7:$AC$7,0)),0)</f>
        <v>0.011</v>
      </c>
      <c r="AI221" s="23" t="n">
        <f aca="false">IF(U221="Y",INDEX('Bieu phi VCX'!$AJ$8:$AL$33,MATCH(E221,'Bieu phi VCX'!$A$8:$A$33,0),MATCH(VLOOKUP(F221,Parameters!$I$2:$J$4,2),'Bieu phi VCX'!$AJ$7:$AL$7,0)), 0)</f>
        <v>0.05</v>
      </c>
      <c r="AJ221" s="0" t="n">
        <f aca="false">IF(V221="Y",Parameters!$AA$2,1)</f>
        <v>1.5</v>
      </c>
      <c r="AK221" s="22" t="n">
        <f aca="false">IF(W221="Y", INDEX('Bieu phi VCX'!$AE$8:$AE$33,MATCH(E221,'Bieu phi VCX'!$A$8:$A$33,0),0),0)</f>
        <v>0.0025</v>
      </c>
      <c r="AL221" s="22" t="n">
        <f aca="false">IF(X221="Y",IF(AB221&lt;120,IF(OR(E221='Bieu phi VCX'!$A$24,E221='Bieu phi VCX'!$A$25,E221='Bieu phi VCX'!$A$27),0.2%,IF(OR(AND(OR(H221="SEDAN",H221="HATCHBACK"),J221&gt;Parameters!$AB$2),AND(OR(H221="SEDAN",H221="HATCHBACK"),I221="GERMANY")),INDEX('Bieu phi VCX'!$AF$8:$AF$33,MATCH(E221,'Bieu phi VCX'!$A$8:$A$33,0),0),INDEX('Bieu phi VCX'!$AG$8:$AG$33,MATCH(E221,'Bieu phi VCX'!$A$8:$A$33,0),0))),INDEX('Bieu phi VCX'!$AH$8:$AH$33,MATCH(E221,'Bieu phi VCX'!$A$8:$A$33,0),0)),0)</f>
        <v>0.0015</v>
      </c>
      <c r="AM221" s="22" t="n">
        <f aca="false">IF(Y221="Y",IF(P221-O221&gt;Parameters!$AC$2,1.5%*15/365,1.5%*(P221-O221)/365),0)</f>
        <v>0.000616438356164384</v>
      </c>
      <c r="AN221" s="24" t="n">
        <f aca="false">IF(Z221="Y",Parameters!$AD$2,0)</f>
        <v>0.003</v>
      </c>
      <c r="AO221" s="25" t="n">
        <f aca="false">IF(P221&lt;=AA221,VLOOKUP(DATEDIF(O221,P221,"m"),Parameters!$L$2:$M$6,2,1),(DATEDIF(O221,P221,"m")+1)/12)</f>
        <v>1</v>
      </c>
      <c r="AP221" s="26" t="n">
        <f aca="false">(AJ221*(SUM(AD221,AE221,AF221,AH221,AI221,AK221,AL221,AN221)*K221+AG221)+AM221*K221)*AO221</f>
        <v>46446575.3424658</v>
      </c>
      <c r="AQ221" s="27" t="s">
        <v>619</v>
      </c>
    </row>
    <row r="222" customFormat="false" ht="13.8" hidden="false" customHeight="false" outlineLevel="0" collapsed="false">
      <c r="A222" s="17" t="s">
        <v>625</v>
      </c>
      <c r="B222" s="17" t="s">
        <v>613</v>
      </c>
      <c r="C222" s="17" t="s">
        <v>511</v>
      </c>
      <c r="D222" s="17" t="s">
        <v>544</v>
      </c>
      <c r="E222" s="18" t="s">
        <v>546</v>
      </c>
      <c r="F222" s="19" t="n">
        <v>0</v>
      </c>
      <c r="G222" s="18" t="s">
        <v>614</v>
      </c>
      <c r="H222" s="18" t="s">
        <v>631</v>
      </c>
      <c r="I222" s="18" t="s">
        <v>616</v>
      </c>
      <c r="J222" s="19" t="n">
        <v>410000000</v>
      </c>
      <c r="K222" s="19" t="n">
        <v>400000000</v>
      </c>
      <c r="L222" s="0" t="n">
        <v>2020</v>
      </c>
      <c r="M222" s="20" t="n">
        <f aca="true">DATE(YEAR(NOW()), MONTH(NOW())-12, DAY(NOW()))</f>
        <v>43904</v>
      </c>
      <c r="N222" s="20" t="n">
        <f aca="true">DATE(YEAR(NOW()), MONTH(NOW()), DAY(NOW()))</f>
        <v>44269</v>
      </c>
      <c r="O222" s="20" t="n">
        <v>43831</v>
      </c>
      <c r="P222" s="20" t="n">
        <v>44196</v>
      </c>
      <c r="Q222" s="21" t="s">
        <v>617</v>
      </c>
      <c r="R222" s="21" t="s">
        <v>617</v>
      </c>
      <c r="S222" s="19" t="s">
        <v>618</v>
      </c>
      <c r="T222" s="21" t="s">
        <v>617</v>
      </c>
      <c r="U222" s="21" t="s">
        <v>617</v>
      </c>
      <c r="V222" s="21" t="s">
        <v>617</v>
      </c>
      <c r="W222" s="21" t="s">
        <v>617</v>
      </c>
      <c r="X222" s="21" t="s">
        <v>617</v>
      </c>
      <c r="Y222" s="21" t="s">
        <v>617</v>
      </c>
      <c r="Z222" s="21" t="s">
        <v>617</v>
      </c>
      <c r="AA222" s="20" t="n">
        <f aca="false">DATE(YEAR(O222)+1,MONTH(O222),DAY(O222))</f>
        <v>44197</v>
      </c>
      <c r="AB222" s="0" t="n">
        <f aca="false">IF(G222="Trong nước", DATEDIF(DATE(YEAR(M222),MONTH(M222),1),DATE(YEAR(N222),MONTH(N222),1),"m"), DATEDIF(DATE(L222,1,1),DATE(YEAR(N222),MONTH(N222),1),"m"))</f>
        <v>14</v>
      </c>
      <c r="AC222" s="0" t="str">
        <f aca="false">VLOOKUP(AB222,Parameters!$A$2:$B$6,2,1)</f>
        <v>&lt;36</v>
      </c>
      <c r="AD222" s="22" t="n">
        <f aca="false">IF(J222&lt;=Parameters!$Y$2,INDEX('Bieu phi VCX'!$D$8:$N$33,MATCH(E222,'Bieu phi VCX'!$A$8:$A$33,0),MATCH(AC222,'Bieu phi VCX'!$D$7:$I$7,)),INDEX('Bieu phi VCX'!$J$8:$O$33,MATCH(E222,'Bieu phi VCX'!$A$8:$A$33,0),MATCH(AC222,'Bieu phi VCX'!$J$7:$O$7,)))</f>
        <v>0.0175</v>
      </c>
      <c r="AE222" s="22" t="n">
        <f aca="false">IF(Q222="Y",Parameters!$Z$2,0)</f>
        <v>0.0005</v>
      </c>
      <c r="AF222" s="22" t="n">
        <f aca="false">IF(R222="Y", INDEX('Bieu phi VCX'!$R$8:$W$33,MATCH(E222,'Bieu phi VCX'!$A$8:$A$33,0),MATCH(AC222,'Bieu phi VCX'!$R$7:$V$7,0)), 0)</f>
        <v>0</v>
      </c>
      <c r="AG222" s="19" t="n">
        <f aca="false">VLOOKUP(S222,Parameters!$F$2:$G$5,2,0)</f>
        <v>0</v>
      </c>
      <c r="AH222" s="22" t="n">
        <f aca="false">IF(T222="Y", INDEX('Bieu phi VCX'!$X$8:$AB$33,MATCH(E222,'Bieu phi VCX'!$A$8:$A$33,0),MATCH(AC222,'Bieu phi VCX'!$X$7:$AB$7,0)),0)</f>
        <v>0.0015</v>
      </c>
      <c r="AI222" s="23" t="n">
        <f aca="false">IF(U222="Y",INDEX('Bieu phi VCX'!$AJ$8:$AL$33,MATCH(E222,'Bieu phi VCX'!$A$8:$A$33,0),MATCH(VLOOKUP(F222,Parameters!$I$2:$J$4,2),'Bieu phi VCX'!$AJ$7:$AL$7,0)), 0)</f>
        <v>0.05</v>
      </c>
      <c r="AJ222" s="0" t="n">
        <f aca="false">IF(V222="Y",Parameters!$AA$2,1)</f>
        <v>1.5</v>
      </c>
      <c r="AK222" s="22" t="n">
        <f aca="false">IF(W222="Y", INDEX('Bieu phi VCX'!$AE$8:$AE$33,MATCH(E222,'Bieu phi VCX'!$A$8:$A$33,0),0),0)</f>
        <v>0.0025</v>
      </c>
      <c r="AL222" s="22" t="n">
        <f aca="false">IF(X222="Y",IF(AB222&lt;120,IF(OR(E222='Bieu phi VCX'!$A$24,E222='Bieu phi VCX'!$A$25,E222='Bieu phi VCX'!$A$27),0.2%,IF(OR(AND(OR(H222="SEDAN",H222="HATCHBACK"),J222&gt;Parameters!$AB$2),AND(OR(H222="SEDAN",H222="HATCHBACK"),I222="GERMANY")),INDEX('Bieu phi VCX'!$AF$8:$AF$33,MATCH(E222,'Bieu phi VCX'!$A$8:$A$33,0),0),INDEX('Bieu phi VCX'!$AG$8:$AG$33,MATCH(E222,'Bieu phi VCX'!$A$8:$A$33,0),0))),INDEX('Bieu phi VCX'!$AH$8:$AH$33,MATCH(E222,'Bieu phi VCX'!$A$8:$A$33,0),0)),0)</f>
        <v>0.0005</v>
      </c>
      <c r="AM222" s="22" t="n">
        <f aca="false">IF(Y222="Y",IF(P222-O222&gt;Parameters!$AC$2,1.5%*15/365,1.5%*(P222-O222)/365),0)</f>
        <v>0.000616438356164384</v>
      </c>
      <c r="AN222" s="24" t="n">
        <f aca="false">IF(Z222="Y",Parameters!$AD$2,0)</f>
        <v>0.003</v>
      </c>
      <c r="AO222" s="25" t="n">
        <f aca="false">IF(P222&lt;=AA222,VLOOKUP(DATEDIF(O222,P222,"m"),Parameters!$L$2:$M$6,2,1),(DATEDIF(O222,P222,"m")+1)/12)</f>
        <v>1</v>
      </c>
      <c r="AP222" s="26" t="n">
        <f aca="false">(AJ222*(SUM(AD222,AE222,AF222,AH222,AI222,AK222,AL222,AN222)*K222+AG222)+AM222*K222)*AO222</f>
        <v>45546575.3424658</v>
      </c>
      <c r="AQ222" s="27" t="s">
        <v>619</v>
      </c>
    </row>
    <row r="223" customFormat="false" ht="13.8" hidden="false" customHeight="false" outlineLevel="0" collapsed="false">
      <c r="A223" s="17"/>
      <c r="B223" s="17" t="s">
        <v>620</v>
      </c>
      <c r="C223" s="17" t="s">
        <v>511</v>
      </c>
      <c r="D223" s="17" t="s">
        <v>544</v>
      </c>
      <c r="E223" s="18" t="s">
        <v>546</v>
      </c>
      <c r="F223" s="19" t="n">
        <v>0</v>
      </c>
      <c r="G223" s="18" t="s">
        <v>614</v>
      </c>
      <c r="H223" s="18" t="s">
        <v>631</v>
      </c>
      <c r="I223" s="18" t="s">
        <v>616</v>
      </c>
      <c r="J223" s="19" t="n">
        <v>500000000</v>
      </c>
      <c r="K223" s="19" t="n">
        <v>400000000</v>
      </c>
      <c r="L223" s="0" t="n">
        <v>2018</v>
      </c>
      <c r="M223" s="20" t="n">
        <f aca="true">DATE(YEAR(NOW()), MONTH(NOW())-36, DAY(NOW()))</f>
        <v>43173</v>
      </c>
      <c r="N223" s="20" t="n">
        <f aca="true">DATE(YEAR(NOW()), MONTH(NOW()), DAY(NOW()))</f>
        <v>44269</v>
      </c>
      <c r="O223" s="20" t="n">
        <v>43831</v>
      </c>
      <c r="P223" s="20" t="n">
        <v>44196</v>
      </c>
      <c r="Q223" s="21" t="s">
        <v>617</v>
      </c>
      <c r="R223" s="21" t="s">
        <v>617</v>
      </c>
      <c r="S223" s="19" t="s">
        <v>618</v>
      </c>
      <c r="T223" s="21" t="s">
        <v>617</v>
      </c>
      <c r="U223" s="21" t="s">
        <v>617</v>
      </c>
      <c r="V223" s="21" t="s">
        <v>617</v>
      </c>
      <c r="W223" s="21" t="s">
        <v>617</v>
      </c>
      <c r="X223" s="21" t="s">
        <v>617</v>
      </c>
      <c r="Y223" s="21" t="s">
        <v>617</v>
      </c>
      <c r="Z223" s="21" t="s">
        <v>617</v>
      </c>
      <c r="AA223" s="20" t="n">
        <f aca="false">DATE(YEAR(O223)+1,MONTH(O223),DAY(O223))</f>
        <v>44197</v>
      </c>
      <c r="AB223" s="0" t="n">
        <f aca="false">IF(G223="Trong nước", DATEDIF(DATE(YEAR(M223),MONTH(M223),1),DATE(YEAR(N223),MONTH(N223),1),"m"), DATEDIF(DATE(L223,1,1),DATE(YEAR(N223),MONTH(N223),1),"m"))</f>
        <v>38</v>
      </c>
      <c r="AC223" s="0" t="str">
        <f aca="false">VLOOKUP(AB223,Parameters!$A$2:$B$6,2,1)</f>
        <v>36-72</v>
      </c>
      <c r="AD223" s="22" t="n">
        <f aca="false">IF(J223&lt;=Parameters!$Y$2,INDEX('Bieu phi VCX'!$D$8:$N$33,MATCH(E223,'Bieu phi VCX'!$A$8:$A$33,0),MATCH(AC223,'Bieu phi VCX'!$D$7:$I$7,)),INDEX('Bieu phi VCX'!$J$8:$O$33,MATCH(E223,'Bieu phi VCX'!$A$8:$A$33,0),MATCH(AC223,'Bieu phi VCX'!$J$7:$O$7,)))</f>
        <v>0.019</v>
      </c>
      <c r="AE223" s="22" t="n">
        <f aca="false">IF(Q223="Y",Parameters!$Z$2,0)</f>
        <v>0.0005</v>
      </c>
      <c r="AF223" s="22" t="n">
        <f aca="false">IF(R223="Y", INDEX('Bieu phi VCX'!$R$8:$W$33,MATCH(E223,'Bieu phi VCX'!$A$8:$A$33,0),MATCH(AC223,'Bieu phi VCX'!$R$7:$V$7,0)), 0)</f>
        <v>0.002</v>
      </c>
      <c r="AG223" s="19" t="n">
        <f aca="false">VLOOKUP(S223,Parameters!$F$2:$G$5,2,0)</f>
        <v>0</v>
      </c>
      <c r="AH223" s="22" t="n">
        <f aca="false">IF(T223="Y", INDEX('Bieu phi VCX'!$X$8:$AB$33,MATCH(E223,'Bieu phi VCX'!$A$8:$A$33,0),MATCH(AC223,'Bieu phi VCX'!$X$7:$AB$7,0)),0)</f>
        <v>0.002</v>
      </c>
      <c r="AI223" s="23" t="n">
        <f aca="false">IF(U223="Y",INDEX('Bieu phi VCX'!$AJ$8:$AL$33,MATCH(E223,'Bieu phi VCX'!$A$8:$A$33,0),MATCH(VLOOKUP(F223,Parameters!$I$2:$J$4,2),'Bieu phi VCX'!$AJ$7:$AL$7,0)), 0)</f>
        <v>0.05</v>
      </c>
      <c r="AJ223" s="0" t="n">
        <f aca="false">IF(V223="Y",Parameters!$AA$2,1)</f>
        <v>1.5</v>
      </c>
      <c r="AK223" s="22" t="n">
        <f aca="false">IF(W223="Y", INDEX('Bieu phi VCX'!$AE$8:$AE$33,MATCH(E223,'Bieu phi VCX'!$A$8:$A$33,0),0),0)</f>
        <v>0.0025</v>
      </c>
      <c r="AL223" s="22" t="n">
        <f aca="false">IF(X223="Y",IF(AB223&lt;120,IF(OR(E223='Bieu phi VCX'!$A$24,E223='Bieu phi VCX'!$A$25,E223='Bieu phi VCX'!$A$27),0.2%,IF(OR(AND(OR(H223="SEDAN",H223="HATCHBACK"),J223&gt;Parameters!$AB$2),AND(OR(H223="SEDAN",H223="HATCHBACK"),I223="GERMANY")),INDEX('Bieu phi VCX'!$AF$8:$AF$33,MATCH(E223,'Bieu phi VCX'!$A$8:$A$33,0),0),INDEX('Bieu phi VCX'!$AG$8:$AG$33,MATCH(E223,'Bieu phi VCX'!$A$8:$A$33,0),0))),INDEX('Bieu phi VCX'!$AH$8:$AH$33,MATCH(E223,'Bieu phi VCX'!$A$8:$A$33,0),0)),0)</f>
        <v>0.0005</v>
      </c>
      <c r="AM223" s="22" t="n">
        <f aca="false">IF(Y223="Y",IF(P223-O223&gt;Parameters!$AC$2,1.5%*15/365,1.5%*(P223-O223)/365),0)</f>
        <v>0.000616438356164384</v>
      </c>
      <c r="AN223" s="24" t="n">
        <f aca="false">IF(Z223="Y",Parameters!$AD$2,0)</f>
        <v>0.003</v>
      </c>
      <c r="AO223" s="25" t="n">
        <f aca="false">IF(P223&lt;=AA223,VLOOKUP(DATEDIF(O223,P223,"m"),Parameters!$L$2:$M$6,2,1),(DATEDIF(O223,P223,"m")+1)/12)</f>
        <v>1</v>
      </c>
      <c r="AP223" s="26" t="n">
        <f aca="false">(AJ223*(SUM(AD223,AE223,AF223,AH223,AI223,AK223,AL223,AN223)*K223+AG223)+AM223*K223)*AO223</f>
        <v>47946575.3424658</v>
      </c>
      <c r="AQ223" s="27" t="s">
        <v>619</v>
      </c>
    </row>
    <row r="224" customFormat="false" ht="13.8" hidden="false" customHeight="false" outlineLevel="0" collapsed="false">
      <c r="A224" s="17"/>
      <c r="B224" s="17" t="s">
        <v>621</v>
      </c>
      <c r="C224" s="17" t="s">
        <v>511</v>
      </c>
      <c r="D224" s="17" t="s">
        <v>544</v>
      </c>
      <c r="E224" s="18" t="s">
        <v>546</v>
      </c>
      <c r="F224" s="19" t="n">
        <v>0</v>
      </c>
      <c r="G224" s="18" t="s">
        <v>614</v>
      </c>
      <c r="H224" s="18" t="s">
        <v>631</v>
      </c>
      <c r="I224" s="18" t="s">
        <v>616</v>
      </c>
      <c r="J224" s="19" t="n">
        <v>450000000</v>
      </c>
      <c r="K224" s="19" t="n">
        <v>400000000</v>
      </c>
      <c r="L224" s="0" t="n">
        <v>2015</v>
      </c>
      <c r="M224" s="20" t="n">
        <f aca="true">DATE(YEAR(NOW()), MONTH(NOW())-72, DAY(NOW()))</f>
        <v>42077</v>
      </c>
      <c r="N224" s="20" t="n">
        <f aca="true">DATE(YEAR(NOW()), MONTH(NOW()), DAY(NOW()))</f>
        <v>44269</v>
      </c>
      <c r="O224" s="20" t="n">
        <v>43831</v>
      </c>
      <c r="P224" s="20" t="n">
        <v>44196</v>
      </c>
      <c r="Q224" s="21" t="s">
        <v>617</v>
      </c>
      <c r="R224" s="21" t="s">
        <v>617</v>
      </c>
      <c r="S224" s="19" t="s">
        <v>618</v>
      </c>
      <c r="T224" s="21" t="s">
        <v>617</v>
      </c>
      <c r="U224" s="21" t="s">
        <v>617</v>
      </c>
      <c r="V224" s="21" t="s">
        <v>617</v>
      </c>
      <c r="W224" s="21" t="s">
        <v>617</v>
      </c>
      <c r="X224" s="21" t="s">
        <v>617</v>
      </c>
      <c r="Y224" s="21" t="s">
        <v>617</v>
      </c>
      <c r="Z224" s="21" t="s">
        <v>617</v>
      </c>
      <c r="AA224" s="20" t="n">
        <f aca="false">DATE(YEAR(O224)+1,MONTH(O224),DAY(O224))</f>
        <v>44197</v>
      </c>
      <c r="AB224" s="0" t="n">
        <f aca="false">IF(G224="Trong nước", DATEDIF(DATE(YEAR(M224),MONTH(M224),1),DATE(YEAR(N224),MONTH(N224),1),"m"), DATEDIF(DATE(L224,1,1),DATE(YEAR(N224),MONTH(N224),1),"m"))</f>
        <v>74</v>
      </c>
      <c r="AC224" s="0" t="str">
        <f aca="false">VLOOKUP(AB224,Parameters!$A$2:$B$6,2,1)</f>
        <v>72-120</v>
      </c>
      <c r="AD224" s="22" t="n">
        <f aca="false">IF(J224&lt;=Parameters!$Y$2,INDEX('Bieu phi VCX'!$D$8:$N$33,MATCH(E224,'Bieu phi VCX'!$A$8:$A$33,0),MATCH(AC224,'Bieu phi VCX'!$D$7:$I$7,)),INDEX('Bieu phi VCX'!$J$8:$O$33,MATCH(E224,'Bieu phi VCX'!$A$8:$A$33,0),MATCH(AC224,'Bieu phi VCX'!$J$7:$O$7,)))</f>
        <v>0.021</v>
      </c>
      <c r="AE224" s="22" t="n">
        <f aca="false">IF(Q224="Y",Parameters!$Z$2,0)</f>
        <v>0.0005</v>
      </c>
      <c r="AF224" s="22" t="n">
        <f aca="false">IF(R224="Y", INDEX('Bieu phi VCX'!$R$8:$W$33,MATCH(E224,'Bieu phi VCX'!$A$8:$A$33,0),MATCH(AC224,'Bieu phi VCX'!$R$7:$V$7,0)), 0)</f>
        <v>0.003</v>
      </c>
      <c r="AG224" s="19" t="n">
        <f aca="false">VLOOKUP(S224,Parameters!$F$2:$G$5,2,0)</f>
        <v>0</v>
      </c>
      <c r="AH224" s="22" t="n">
        <f aca="false">IF(T224="Y", INDEX('Bieu phi VCX'!$X$8:$AB$33,MATCH(E224,'Bieu phi VCX'!$A$8:$A$33,0),MATCH(AC224,'Bieu phi VCX'!$X$7:$AB$7,0)),0)</f>
        <v>0.01</v>
      </c>
      <c r="AI224" s="23" t="n">
        <f aca="false">IF(U224="Y",INDEX('Bieu phi VCX'!$AJ$8:$AL$33,MATCH(E224,'Bieu phi VCX'!$A$8:$A$33,0),MATCH(VLOOKUP(F224,Parameters!$I$2:$J$4,2),'Bieu phi VCX'!$AJ$7:$AL$7,0)), 0)</f>
        <v>0.05</v>
      </c>
      <c r="AJ224" s="0" t="n">
        <f aca="false">IF(V224="Y",Parameters!$AA$2,1)</f>
        <v>1.5</v>
      </c>
      <c r="AK224" s="22" t="n">
        <f aca="false">IF(W224="Y", INDEX('Bieu phi VCX'!$AE$8:$AE$33,MATCH(E224,'Bieu phi VCX'!$A$8:$A$33,0),0),0)</f>
        <v>0.0025</v>
      </c>
      <c r="AL224" s="22" t="n">
        <f aca="false">IF(X224="Y",IF(AB224&lt;120,IF(OR(E224='Bieu phi VCX'!$A$24,E224='Bieu phi VCX'!$A$25,E224='Bieu phi VCX'!$A$27),0.2%,IF(OR(AND(OR(H224="SEDAN",H224="HATCHBACK"),J224&gt;Parameters!$AB$2),AND(OR(H224="SEDAN",H224="HATCHBACK"),I224="GERMANY")),INDEX('Bieu phi VCX'!$AF$8:$AF$33,MATCH(E224,'Bieu phi VCX'!$A$8:$A$33,0),0),INDEX('Bieu phi VCX'!$AG$8:$AG$33,MATCH(E224,'Bieu phi VCX'!$A$8:$A$33,0),0))),INDEX('Bieu phi VCX'!$AH$8:$AH$33,MATCH(E224,'Bieu phi VCX'!$A$8:$A$33,0),0)),0)</f>
        <v>0.0005</v>
      </c>
      <c r="AM224" s="22" t="n">
        <f aca="false">IF(Y224="Y",IF(P224-O224&gt;Parameters!$AC$2,1.5%*15/365,1.5%*(P224-O224)/365),0)</f>
        <v>0.000616438356164384</v>
      </c>
      <c r="AN224" s="24" t="n">
        <f aca="false">IF(Z224="Y",Parameters!$AD$2,0)</f>
        <v>0.003</v>
      </c>
      <c r="AO224" s="25" t="n">
        <f aca="false">IF(P224&lt;=AA224,VLOOKUP(DATEDIF(O224,P224,"m"),Parameters!$L$2:$M$6,2,1),(DATEDIF(O224,P224,"m")+1)/12)</f>
        <v>1</v>
      </c>
      <c r="AP224" s="26" t="n">
        <f aca="false">(AJ224*(SUM(AD224,AE224,AF224,AH224,AI224,AK224,AL224,AN224)*K224+AG224)+AM224*K224)*AO224</f>
        <v>54546575.3424658</v>
      </c>
      <c r="AQ224" s="27" t="s">
        <v>619</v>
      </c>
    </row>
    <row r="225" customFormat="false" ht="13.8" hidden="false" customHeight="false" outlineLevel="0" collapsed="false">
      <c r="A225" s="17"/>
      <c r="B225" s="17" t="s">
        <v>622</v>
      </c>
      <c r="C225" s="17" t="s">
        <v>511</v>
      </c>
      <c r="D225" s="17" t="s">
        <v>544</v>
      </c>
      <c r="E225" s="18" t="s">
        <v>546</v>
      </c>
      <c r="F225" s="19" t="n">
        <v>0</v>
      </c>
      <c r="G225" s="18" t="s">
        <v>614</v>
      </c>
      <c r="H225" s="18" t="s">
        <v>631</v>
      </c>
      <c r="I225" s="18" t="s">
        <v>616</v>
      </c>
      <c r="J225" s="19" t="n">
        <v>600000000</v>
      </c>
      <c r="K225" s="19" t="n">
        <v>400000000</v>
      </c>
      <c r="L225" s="0" t="n">
        <v>2011</v>
      </c>
      <c r="M225" s="20" t="n">
        <f aca="true">DATE(YEAR(NOW()), MONTH(NOW())-120, DAY(NOW()))</f>
        <v>40616</v>
      </c>
      <c r="N225" s="20" t="n">
        <f aca="true">DATE(YEAR(NOW()), MONTH(NOW()), DAY(NOW()))</f>
        <v>44269</v>
      </c>
      <c r="O225" s="20" t="n">
        <v>43831</v>
      </c>
      <c r="P225" s="20" t="n">
        <v>44196</v>
      </c>
      <c r="Q225" s="21" t="s">
        <v>617</v>
      </c>
      <c r="R225" s="21" t="s">
        <v>617</v>
      </c>
      <c r="S225" s="19" t="s">
        <v>618</v>
      </c>
      <c r="T225" s="21" t="s">
        <v>617</v>
      </c>
      <c r="U225" s="21" t="s">
        <v>617</v>
      </c>
      <c r="V225" s="21" t="s">
        <v>617</v>
      </c>
      <c r="W225" s="21" t="s">
        <v>617</v>
      </c>
      <c r="X225" s="21" t="s">
        <v>617</v>
      </c>
      <c r="Y225" s="21" t="s">
        <v>617</v>
      </c>
      <c r="Z225" s="21" t="s">
        <v>617</v>
      </c>
      <c r="AA225" s="20" t="n">
        <f aca="false">DATE(YEAR(O225)+1,MONTH(O225),DAY(O225))</f>
        <v>44197</v>
      </c>
      <c r="AB225" s="0" t="n">
        <f aca="false">IF(G225="Trong nước", DATEDIF(DATE(YEAR(M225),MONTH(M225),1),DATE(YEAR(N225),MONTH(N225),1),"m"), DATEDIF(DATE(L225,1,1),DATE(YEAR(N225),MONTH(N225),1),"m"))</f>
        <v>122</v>
      </c>
      <c r="AC225" s="0" t="str">
        <f aca="false">VLOOKUP(AB225,Parameters!$A$2:$B$6,2,1)</f>
        <v>&gt;=120</v>
      </c>
      <c r="AD225" s="22" t="n">
        <f aca="false">IF(J225&lt;=Parameters!$Y$2,INDEX('Bieu phi VCX'!$D$8:$N$33,MATCH(E225,'Bieu phi VCX'!$A$8:$A$33,0),MATCH(AC225,'Bieu phi VCX'!$D$7:$I$7,)),INDEX('Bieu phi VCX'!$J$8:$O$33,MATCH(E225,'Bieu phi VCX'!$A$8:$A$33,0),MATCH(AC225,'Bieu phi VCX'!$J$7:$O$7,)))</f>
        <v>0.025</v>
      </c>
      <c r="AE225" s="22" t="n">
        <f aca="false">IF(Q225="Y",Parameters!$Z$2,0)</f>
        <v>0.0005</v>
      </c>
      <c r="AF225" s="22" t="n">
        <f aca="false">IF(R225="Y", INDEX('Bieu phi VCX'!$R$8:$W$33,MATCH(E225,'Bieu phi VCX'!$A$8:$A$33,0),MATCH(AC225,'Bieu phi VCX'!$R$7:$V$7,0)), 0)</f>
        <v>0.004</v>
      </c>
      <c r="AG225" s="19" t="n">
        <f aca="false">VLOOKUP(S225,Parameters!$F$2:$G$5,2,0)</f>
        <v>0</v>
      </c>
      <c r="AH225" s="22" t="n">
        <f aca="false">IF(T225="Y", INDEX('Bieu phi VCX'!$X$8:$AB$33,MATCH(E225,'Bieu phi VCX'!$A$8:$A$33,0),MATCH(AC225,'Bieu phi VCX'!$X$7:$AB$7,0)),0)</f>
        <v>0.01</v>
      </c>
      <c r="AI225" s="23" t="n">
        <f aca="false">IF(U225="Y",INDEX('Bieu phi VCX'!$AJ$8:$AL$33,MATCH(E225,'Bieu phi VCX'!$A$8:$A$33,0),MATCH(VLOOKUP(F225,Parameters!$I$2:$J$4,2),'Bieu phi VCX'!$AJ$7:$AL$7,0)), 0)</f>
        <v>0.05</v>
      </c>
      <c r="AJ225" s="0" t="n">
        <f aca="false">IF(V225="Y",Parameters!$AA$2,1)</f>
        <v>1.5</v>
      </c>
      <c r="AK225" s="22" t="n">
        <f aca="false">IF(W225="Y", INDEX('Bieu phi VCX'!$AE$8:$AE$33,MATCH(E225,'Bieu phi VCX'!$A$8:$A$33,0),0),0)</f>
        <v>0.0025</v>
      </c>
      <c r="AL225" s="22" t="n">
        <f aca="false">IF(X225="Y",IF(AB225&lt;120,IF(OR(E225='Bieu phi VCX'!$A$24,E225='Bieu phi VCX'!$A$25,E225='Bieu phi VCX'!$A$27),0.2%,IF(OR(AND(OR(H225="SEDAN",H225="HATCHBACK"),J225&gt;Parameters!$AB$2),AND(OR(H225="SEDAN",H225="HATCHBACK"),I225="GERMANY")),INDEX('Bieu phi VCX'!$AF$8:$AF$33,MATCH(E225,'Bieu phi VCX'!$A$8:$A$33,0),0),INDEX('Bieu phi VCX'!$AG$8:$AG$33,MATCH(E225,'Bieu phi VCX'!$A$8:$A$33,0),0))),INDEX('Bieu phi VCX'!$AH$8:$AH$33,MATCH(E225,'Bieu phi VCX'!$A$8:$A$33,0),0)),0)</f>
        <v>0.0015</v>
      </c>
      <c r="AM225" s="22" t="n">
        <f aca="false">IF(Y225="Y",IF(P225-O225&gt;Parameters!$AC$2,1.5%*15/365,1.5%*(P225-O225)/365),0)</f>
        <v>0.000616438356164384</v>
      </c>
      <c r="AN225" s="24" t="n">
        <f aca="false">IF(Z225="Y",Parameters!$AD$2,0)</f>
        <v>0.003</v>
      </c>
      <c r="AO225" s="25" t="n">
        <f aca="false">IF(P225&lt;=AA225,VLOOKUP(DATEDIF(O225,P225,"m"),Parameters!$L$2:$M$6,2,1),(DATEDIF(O225,P225,"m")+1)/12)</f>
        <v>1</v>
      </c>
      <c r="AP225" s="26" t="n">
        <f aca="false">(AJ225*(SUM(AD225,AE225,AF225,AH225,AI225,AK225,AL225,AN225)*K225+AG225)+AM225*K225)*AO225</f>
        <v>58146575.3424658</v>
      </c>
      <c r="AQ225" s="27" t="s">
        <v>619</v>
      </c>
    </row>
    <row r="226" customFormat="false" ht="13.8" hidden="false" customHeight="false" outlineLevel="0" collapsed="false">
      <c r="A226" s="17"/>
      <c r="B226" s="17" t="s">
        <v>623</v>
      </c>
      <c r="C226" s="17" t="s">
        <v>511</v>
      </c>
      <c r="D226" s="17" t="s">
        <v>544</v>
      </c>
      <c r="E226" s="18" t="s">
        <v>546</v>
      </c>
      <c r="F226" s="19" t="n">
        <v>0</v>
      </c>
      <c r="G226" s="18" t="s">
        <v>614</v>
      </c>
      <c r="H226" s="18" t="s">
        <v>631</v>
      </c>
      <c r="I226" s="18" t="s">
        <v>616</v>
      </c>
      <c r="J226" s="19" t="n">
        <v>600000000</v>
      </c>
      <c r="K226" s="19" t="n">
        <v>400000000</v>
      </c>
      <c r="L226" s="0" t="n">
        <v>2006</v>
      </c>
      <c r="M226" s="20" t="n">
        <f aca="true">DATE(YEAR(NOW()), MONTH(NOW())-180, DAY(NOW()))</f>
        <v>38790</v>
      </c>
      <c r="N226" s="20" t="n">
        <f aca="true">DATE(YEAR(NOW()), MONTH(NOW()), DAY(NOW()))</f>
        <v>44269</v>
      </c>
      <c r="O226" s="20" t="n">
        <v>43831</v>
      </c>
      <c r="P226" s="20" t="n">
        <v>44196</v>
      </c>
      <c r="Q226" s="21" t="s">
        <v>617</v>
      </c>
      <c r="R226" s="21" t="s">
        <v>617</v>
      </c>
      <c r="S226" s="19" t="n">
        <v>9000000</v>
      </c>
      <c r="T226" s="21" t="s">
        <v>617</v>
      </c>
      <c r="U226" s="21" t="s">
        <v>617</v>
      </c>
      <c r="V226" s="21" t="s">
        <v>617</v>
      </c>
      <c r="W226" s="21" t="s">
        <v>617</v>
      </c>
      <c r="X226" s="21" t="s">
        <v>617</v>
      </c>
      <c r="Y226" s="21" t="s">
        <v>617</v>
      </c>
      <c r="Z226" s="21" t="s">
        <v>617</v>
      </c>
      <c r="AA226" s="20" t="n">
        <f aca="false">DATE(YEAR(O226)+1,MONTH(O226),DAY(O226))</f>
        <v>44197</v>
      </c>
      <c r="AB226" s="0" t="n">
        <f aca="false">IF(G226="Trong nước", DATEDIF(DATE(YEAR(M226),MONTH(M226),1),DATE(YEAR(N226),MONTH(N226),1),"m"), DATEDIF(DATE(L226,1,1),DATE(YEAR(N226),MONTH(N226),1),"m"))</f>
        <v>182</v>
      </c>
      <c r="AC226" s="0" t="str">
        <f aca="false">VLOOKUP(AB226,Parameters!$A$2:$B$7,2,1)</f>
        <v>&gt;=180</v>
      </c>
      <c r="AD226" s="22" t="n">
        <f aca="false">IF(J226&lt;=Parameters!$Y$2,INDEX('Bieu phi VCX'!$D$8:$N$33,MATCH(E226,'Bieu phi VCX'!$A$8:$A$33,0),MATCH(AC226,'Bieu phi VCX'!$D$7:$I$7,)),INDEX('Bieu phi VCX'!$J$8:$O$33,MATCH(E226,'Bieu phi VCX'!$A$8:$A$33,0),MATCH(AC226,'Bieu phi VCX'!$J$7:$O$7,)))</f>
        <v>0.025</v>
      </c>
      <c r="AE226" s="22" t="n">
        <f aca="false">IF(Q226="Y",Parameters!$Z$2,0)</f>
        <v>0.0005</v>
      </c>
      <c r="AF226" s="22" t="n">
        <f aca="false">IF(R226="Y", INDEX('Bieu phi VCX'!$R$8:$W$33,MATCH(E226,'Bieu phi VCX'!$A$8:$A$33,0),MATCH(AC226,'Bieu phi VCX'!$R$7:$W$7,0)), 0)</f>
        <v>0.005</v>
      </c>
      <c r="AG226" s="19" t="n">
        <f aca="false">VLOOKUP(S226,Parameters!$F$2:$G$5,2,0)</f>
        <v>1400000</v>
      </c>
      <c r="AH226" s="22" t="n">
        <f aca="false">IF(T226="Y", INDEX('Bieu phi VCX'!$X$8:$AC$33,MATCH(E226,'Bieu phi VCX'!$A$8:$A$33,0),MATCH(AC226,'Bieu phi VCX'!$X$7:$AC$7,0)),0)</f>
        <v>0.011</v>
      </c>
      <c r="AI226" s="23" t="n">
        <f aca="false">IF(U226="Y",INDEX('Bieu phi VCX'!$AJ$8:$AL$33,MATCH(E226,'Bieu phi VCX'!$A$8:$A$33,0),MATCH(VLOOKUP(F226,Parameters!$I$2:$J$4,2),'Bieu phi VCX'!$AJ$7:$AL$7,0)), 0)</f>
        <v>0.05</v>
      </c>
      <c r="AJ226" s="0" t="n">
        <f aca="false">IF(V226="Y",Parameters!$AA$2,1)</f>
        <v>1.5</v>
      </c>
      <c r="AK226" s="22" t="n">
        <f aca="false">IF(W226="Y", INDEX('Bieu phi VCX'!$AE$8:$AE$33,MATCH(E226,'Bieu phi VCX'!$A$8:$A$33,0),0),0)</f>
        <v>0.0025</v>
      </c>
      <c r="AL226" s="22" t="n">
        <f aca="false">IF(X226="Y",IF(AB226&lt;120,IF(OR(E226='Bieu phi VCX'!$A$24,E226='Bieu phi VCX'!$A$25,E226='Bieu phi VCX'!$A$27),0.2%,IF(OR(AND(OR(H226="SEDAN",H226="HATCHBACK"),J226&gt;Parameters!$AB$2),AND(OR(H226="SEDAN",H226="HATCHBACK"),I226="GERMANY")),INDEX('Bieu phi VCX'!$AF$8:$AF$33,MATCH(E226,'Bieu phi VCX'!$A$8:$A$33,0),0),INDEX('Bieu phi VCX'!$AG$8:$AG$33,MATCH(E226,'Bieu phi VCX'!$A$8:$A$33,0),0))),INDEX('Bieu phi VCX'!$AH$8:$AH$33,MATCH(E226,'Bieu phi VCX'!$A$8:$A$33,0),0)),0)</f>
        <v>0.0015</v>
      </c>
      <c r="AM226" s="22" t="n">
        <f aca="false">IF(Y226="Y",IF(P226-O226&gt;Parameters!$AC$2,1.5%*15/365,1.5%*(P226-O226)/365),0)</f>
        <v>0.000616438356164384</v>
      </c>
      <c r="AN226" s="24" t="n">
        <f aca="false">IF(Z226="Y",Parameters!$AD$2,0)</f>
        <v>0.003</v>
      </c>
      <c r="AO226" s="25" t="n">
        <f aca="false">IF(P226&lt;=AA226,VLOOKUP(DATEDIF(O226,P226,"m"),Parameters!$L$2:$M$6,2,1),(DATEDIF(O226,P226,"m")+1)/12)</f>
        <v>1</v>
      </c>
      <c r="AP226" s="26" t="n">
        <f aca="false">(AJ226*(SUM(AD226,AE226,AF226,AH226,AI226,AK226,AL226,AN226)*K226+AG226)+AM226*K226)*AO226</f>
        <v>61446575.3424658</v>
      </c>
      <c r="AQ226" s="27" t="s">
        <v>619</v>
      </c>
    </row>
    <row r="227" customFormat="false" ht="13.8" hidden="false" customHeight="false" outlineLevel="0" collapsed="false">
      <c r="A227" s="17" t="s">
        <v>612</v>
      </c>
      <c r="B227" s="17" t="s">
        <v>613</v>
      </c>
      <c r="C227" s="17" t="s">
        <v>511</v>
      </c>
      <c r="D227" s="17" t="s">
        <v>523</v>
      </c>
      <c r="E227" s="18" t="s">
        <v>548</v>
      </c>
      <c r="F227" s="19" t="n">
        <v>0</v>
      </c>
      <c r="G227" s="18" t="s">
        <v>614</v>
      </c>
      <c r="H227" s="18" t="s">
        <v>631</v>
      </c>
      <c r="I227" s="18" t="s">
        <v>616</v>
      </c>
      <c r="J227" s="19" t="n">
        <v>390000000</v>
      </c>
      <c r="K227" s="19" t="n">
        <v>100000000</v>
      </c>
      <c r="L227" s="0" t="n">
        <v>2020</v>
      </c>
      <c r="M227" s="20" t="n">
        <f aca="true">DATE(YEAR(NOW()), MONTH(NOW())-12, DAY(NOW()))</f>
        <v>43904</v>
      </c>
      <c r="N227" s="20" t="n">
        <f aca="true">DATE(YEAR(NOW()), MONTH(NOW()), DAY(NOW()))</f>
        <v>44269</v>
      </c>
      <c r="O227" s="20" t="n">
        <v>43831</v>
      </c>
      <c r="P227" s="20" t="n">
        <v>44196</v>
      </c>
      <c r="Q227" s="21" t="s">
        <v>617</v>
      </c>
      <c r="R227" s="21" t="s">
        <v>617</v>
      </c>
      <c r="S227" s="19" t="s">
        <v>618</v>
      </c>
      <c r="T227" s="21" t="s">
        <v>617</v>
      </c>
      <c r="U227" s="21" t="s">
        <v>617</v>
      </c>
      <c r="V227" s="21" t="s">
        <v>617</v>
      </c>
      <c r="W227" s="21" t="s">
        <v>617</v>
      </c>
      <c r="X227" s="21" t="s">
        <v>617</v>
      </c>
      <c r="Y227" s="21" t="s">
        <v>617</v>
      </c>
      <c r="Z227" s="21" t="s">
        <v>617</v>
      </c>
      <c r="AA227" s="20" t="n">
        <f aca="false">DATE(YEAR(O227)+1,MONTH(O227),DAY(O227))</f>
        <v>44197</v>
      </c>
      <c r="AB227" s="0" t="n">
        <f aca="false">IF(G227="Trong nước", DATEDIF(DATE(YEAR(M227),MONTH(M227),1),DATE(YEAR(N227),MONTH(N227),1),"m"), DATEDIF(DATE(L227,1,1),DATE(YEAR(N227),MONTH(N227),1),"m"))</f>
        <v>14</v>
      </c>
      <c r="AC227" s="0" t="str">
        <f aca="false">VLOOKUP(AB227,Parameters!$A$2:$B$6,2,1)</f>
        <v>&lt;36</v>
      </c>
      <c r="AD227" s="22" t="n">
        <f aca="false">IF(J227&lt;=Parameters!$Y$2,INDEX('Bieu phi VCX'!$D$8:$N$33,MATCH(E227,'Bieu phi VCX'!$A$8:$A$33,0),MATCH(AC227,'Bieu phi VCX'!$D$7:$I$7,)),INDEX('Bieu phi VCX'!$J$8:$O$33,MATCH(E227,'Bieu phi VCX'!$A$8:$A$33,0),MATCH(AC227,'Bieu phi VCX'!$J$7:$O$7,)))</f>
        <v>0.025</v>
      </c>
      <c r="AE227" s="22" t="n">
        <f aca="false">IF(Q227="Y",Parameters!$Z$2,0)</f>
        <v>0.0005</v>
      </c>
      <c r="AF227" s="22" t="n">
        <f aca="false">IF(R227="Y", INDEX('Bieu phi VCX'!$R$8:$W$33,MATCH(E227,'Bieu phi VCX'!$A$8:$A$33,0),MATCH(AC227,'Bieu phi VCX'!$R$7:$V$7,0)), 0)</f>
        <v>0</v>
      </c>
      <c r="AG227" s="19" t="n">
        <f aca="false">VLOOKUP(S227,Parameters!$F$2:$G$5,2,0)</f>
        <v>0</v>
      </c>
      <c r="AH227" s="22" t="n">
        <f aca="false">IF(T227="Y", INDEX('Bieu phi VCX'!$X$8:$AB$33,MATCH(E227,'Bieu phi VCX'!$A$8:$A$33,0),MATCH(AC227,'Bieu phi VCX'!$X$7:$AB$7,0)),0)</f>
        <v>0.001</v>
      </c>
      <c r="AI227" s="23" t="n">
        <f aca="false">IF(U227="Y",INDEX('Bieu phi VCX'!$AJ$8:$AL$33,MATCH(E227,'Bieu phi VCX'!$A$8:$A$33,0),MATCH(VLOOKUP(F227,Parameters!$I$2:$J$4,2),'Bieu phi VCX'!$AJ$7:$AL$7,0)), 0)</f>
        <v>0.05</v>
      </c>
      <c r="AJ227" s="0" t="n">
        <f aca="false">IF(V227="Y",Parameters!$AA$2,1)</f>
        <v>1.5</v>
      </c>
      <c r="AK227" s="22" t="n">
        <f aca="false">IF(W227="Y", INDEX('Bieu phi VCX'!$AE$8:$AE$33,MATCH(E227,'Bieu phi VCX'!$A$8:$A$33,0),0),0)</f>
        <v>0.0025</v>
      </c>
      <c r="AL227" s="22" t="n">
        <f aca="false">IF(X227="Y",IF(AB227&lt;120,IF(OR(E227='Bieu phi VCX'!$A$24,E227='Bieu phi VCX'!$A$25,E227='Bieu phi VCX'!$A$27),0.2%,IF(OR(AND(OR(H227="SEDAN",H227="HATCHBACK"),J227&gt;Parameters!$AB$2),AND(OR(H227="SEDAN",H227="HATCHBACK"),I227="GERMANY")),INDEX('Bieu phi VCX'!$AF$8:$AF$33,MATCH(E227,'Bieu phi VCX'!$A$8:$A$33,0),0),INDEX('Bieu phi VCX'!$AG$8:$AG$33,MATCH(E227,'Bieu phi VCX'!$A$8:$A$33,0),0))),INDEX('Bieu phi VCX'!$AH$8:$AH$33,MATCH(E227,'Bieu phi VCX'!$A$8:$A$33,0),0)),0)</f>
        <v>0.0005</v>
      </c>
      <c r="AM227" s="22" t="n">
        <f aca="false">IF(Y227="Y",IF(P227-O227&gt;Parameters!$AC$2,1.5%*15/365,1.5%*(P227-O227)/365),0)</f>
        <v>0.000616438356164384</v>
      </c>
      <c r="AN227" s="24" t="n">
        <f aca="false">IF(Z227="Y",Parameters!$AD$2,0)</f>
        <v>0.003</v>
      </c>
      <c r="AO227" s="25" t="n">
        <f aca="false">IF(P227&lt;=AA227,VLOOKUP(DATEDIF(O227,P227,"m"),Parameters!$L$2:$M$6,2,1),(DATEDIF(O227,P227,"m")+1)/12)</f>
        <v>1</v>
      </c>
      <c r="AP227" s="26" t="n">
        <f aca="false">(AJ227*(SUM(AD227,AE227,AF227,AH227,AI227,AK227,AL227,AN227)*K227+AG227)+AM227*K227)*AO227</f>
        <v>12436643.8356164</v>
      </c>
      <c r="AQ227" s="27" t="s">
        <v>619</v>
      </c>
    </row>
    <row r="228" customFormat="false" ht="13.8" hidden="false" customHeight="false" outlineLevel="0" collapsed="false">
      <c r="A228" s="17"/>
      <c r="B228" s="17" t="s">
        <v>620</v>
      </c>
      <c r="C228" s="17" t="s">
        <v>511</v>
      </c>
      <c r="D228" s="17" t="s">
        <v>523</v>
      </c>
      <c r="E228" s="18" t="s">
        <v>548</v>
      </c>
      <c r="F228" s="19" t="n">
        <v>0</v>
      </c>
      <c r="G228" s="18" t="s">
        <v>614</v>
      </c>
      <c r="H228" s="18" t="s">
        <v>631</v>
      </c>
      <c r="I228" s="18" t="s">
        <v>616</v>
      </c>
      <c r="J228" s="19" t="n">
        <v>390000000</v>
      </c>
      <c r="K228" s="19" t="n">
        <v>100000000</v>
      </c>
      <c r="L228" s="0" t="n">
        <v>2018</v>
      </c>
      <c r="M228" s="20" t="n">
        <f aca="true">DATE(YEAR(NOW()), MONTH(NOW())-36, DAY(NOW()))</f>
        <v>43173</v>
      </c>
      <c r="N228" s="20" t="n">
        <f aca="true">DATE(YEAR(NOW()), MONTH(NOW()), DAY(NOW()))</f>
        <v>44269</v>
      </c>
      <c r="O228" s="20" t="n">
        <v>43831</v>
      </c>
      <c r="P228" s="20" t="n">
        <v>44196</v>
      </c>
      <c r="Q228" s="21" t="s">
        <v>617</v>
      </c>
      <c r="R228" s="21" t="s">
        <v>617</v>
      </c>
      <c r="S228" s="19" t="s">
        <v>618</v>
      </c>
      <c r="T228" s="21" t="s">
        <v>617</v>
      </c>
      <c r="U228" s="21" t="s">
        <v>617</v>
      </c>
      <c r="V228" s="21" t="s">
        <v>617</v>
      </c>
      <c r="W228" s="21" t="s">
        <v>617</v>
      </c>
      <c r="X228" s="21" t="s">
        <v>617</v>
      </c>
      <c r="Y228" s="21" t="s">
        <v>617</v>
      </c>
      <c r="Z228" s="21" t="s">
        <v>617</v>
      </c>
      <c r="AA228" s="20" t="n">
        <f aca="false">DATE(YEAR(O228)+1,MONTH(O228),DAY(O228))</f>
        <v>44197</v>
      </c>
      <c r="AB228" s="0" t="n">
        <f aca="false">IF(G228="Trong nước", DATEDIF(DATE(YEAR(M228),MONTH(M228),1),DATE(YEAR(N228),MONTH(N228),1),"m"), DATEDIF(DATE(L228,1,1),DATE(YEAR(N228),MONTH(N228),1),"m"))</f>
        <v>38</v>
      </c>
      <c r="AC228" s="0" t="str">
        <f aca="false">VLOOKUP(AB228,Parameters!$A$2:$B$6,2,1)</f>
        <v>36-72</v>
      </c>
      <c r="AD228" s="22" t="n">
        <f aca="false">IF(J228&lt;=Parameters!$Y$2,INDEX('Bieu phi VCX'!$D$8:$N$33,MATCH(E228,'Bieu phi VCX'!$A$8:$A$33,0),MATCH(AC228,'Bieu phi VCX'!$D$7:$I$7,)),INDEX('Bieu phi VCX'!$J$8:$O$33,MATCH(E228,'Bieu phi VCX'!$A$8:$A$33,0),MATCH(AC228,'Bieu phi VCX'!$J$7:$O$7,)))</f>
        <v>0.028</v>
      </c>
      <c r="AE228" s="22" t="n">
        <f aca="false">IF(Q228="Y",Parameters!$Z$2,0)</f>
        <v>0.0005</v>
      </c>
      <c r="AF228" s="22" t="n">
        <f aca="false">IF(R228="Y", INDEX('Bieu phi VCX'!$R$8:$W$33,MATCH(E228,'Bieu phi VCX'!$A$8:$A$33,0),MATCH(AC228,'Bieu phi VCX'!$R$7:$V$7,0)), 0)</f>
        <v>0.0015</v>
      </c>
      <c r="AG228" s="19" t="n">
        <f aca="false">VLOOKUP(S228,Parameters!$F$2:$G$5,2,0)</f>
        <v>0</v>
      </c>
      <c r="AH228" s="22" t="n">
        <f aca="false">IF(T228="Y", INDEX('Bieu phi VCX'!$X$8:$AB$33,MATCH(E228,'Bieu phi VCX'!$A$8:$A$33,0),MATCH(AC228,'Bieu phi VCX'!$X$7:$AB$7,0)),0)</f>
        <v>0.0015</v>
      </c>
      <c r="AI228" s="23" t="n">
        <f aca="false">IF(U228="Y",INDEX('Bieu phi VCX'!$AJ$8:$AL$33,MATCH(E228,'Bieu phi VCX'!$A$8:$A$33,0),MATCH(VLOOKUP(F228,Parameters!$I$2:$J$4,2),'Bieu phi VCX'!$AJ$7:$AL$7,0)), 0)</f>
        <v>0.05</v>
      </c>
      <c r="AJ228" s="0" t="n">
        <f aca="false">IF(V228="Y",Parameters!$AA$2,1)</f>
        <v>1.5</v>
      </c>
      <c r="AK228" s="22" t="n">
        <f aca="false">IF(W228="Y", INDEX('Bieu phi VCX'!$AE$8:$AE$33,MATCH(E228,'Bieu phi VCX'!$A$8:$A$33,0),0),0)</f>
        <v>0.0025</v>
      </c>
      <c r="AL228" s="22" t="n">
        <f aca="false">IF(X228="Y",IF(AB228&lt;120,IF(OR(E228='Bieu phi VCX'!$A$24,E228='Bieu phi VCX'!$A$25,E228='Bieu phi VCX'!$A$27),0.2%,IF(OR(AND(OR(H228="SEDAN",H228="HATCHBACK"),J228&gt;Parameters!$AB$2),AND(OR(H228="SEDAN",H228="HATCHBACK"),I228="GERMANY")),INDEX('Bieu phi VCX'!$AF$8:$AF$33,MATCH(E228,'Bieu phi VCX'!$A$8:$A$33,0),0),INDEX('Bieu phi VCX'!$AG$8:$AG$33,MATCH(E228,'Bieu phi VCX'!$A$8:$A$33,0),0))),INDEX('Bieu phi VCX'!$AH$8:$AH$33,MATCH(E228,'Bieu phi VCX'!$A$8:$A$33,0),0)),0)</f>
        <v>0.0005</v>
      </c>
      <c r="AM228" s="22" t="n">
        <f aca="false">IF(Y228="Y",IF(P228-O228&gt;Parameters!$AC$2,1.5%*15/365,1.5%*(P228-O228)/365),0)</f>
        <v>0.000616438356164384</v>
      </c>
      <c r="AN228" s="24" t="n">
        <f aca="false">IF(Z228="Y",Parameters!$AD$2,0)</f>
        <v>0.003</v>
      </c>
      <c r="AO228" s="25" t="n">
        <f aca="false">IF(P228&lt;=AA228,VLOOKUP(DATEDIF(O228,P228,"m"),Parameters!$L$2:$M$6,2,1),(DATEDIF(O228,P228,"m")+1)/12)</f>
        <v>1</v>
      </c>
      <c r="AP228" s="26" t="n">
        <f aca="false">(AJ228*(SUM(AD228,AE228,AF228,AH228,AI228,AK228,AL228,AN228)*K228+AG228)+AM228*K228)*AO228</f>
        <v>13186643.8356164</v>
      </c>
      <c r="AQ228" s="27" t="s">
        <v>619</v>
      </c>
    </row>
    <row r="229" customFormat="false" ht="13.8" hidden="false" customHeight="false" outlineLevel="0" collapsed="false">
      <c r="A229" s="17"/>
      <c r="B229" s="17" t="s">
        <v>621</v>
      </c>
      <c r="C229" s="17" t="s">
        <v>511</v>
      </c>
      <c r="D229" s="17" t="s">
        <v>523</v>
      </c>
      <c r="E229" s="18" t="s">
        <v>548</v>
      </c>
      <c r="F229" s="19" t="n">
        <v>0</v>
      </c>
      <c r="G229" s="18" t="s">
        <v>614</v>
      </c>
      <c r="H229" s="18" t="s">
        <v>631</v>
      </c>
      <c r="I229" s="18" t="s">
        <v>616</v>
      </c>
      <c r="J229" s="19" t="n">
        <v>390000000</v>
      </c>
      <c r="K229" s="19" t="n">
        <v>100000000</v>
      </c>
      <c r="L229" s="0" t="n">
        <v>2015</v>
      </c>
      <c r="M229" s="20" t="n">
        <f aca="true">DATE(YEAR(NOW()), MONTH(NOW())-72, DAY(NOW()))</f>
        <v>42077</v>
      </c>
      <c r="N229" s="20" t="n">
        <f aca="true">DATE(YEAR(NOW()), MONTH(NOW()), DAY(NOW()))</f>
        <v>44269</v>
      </c>
      <c r="O229" s="20" t="n">
        <v>43831</v>
      </c>
      <c r="P229" s="20" t="n">
        <v>44196</v>
      </c>
      <c r="Q229" s="21" t="s">
        <v>617</v>
      </c>
      <c r="R229" s="21" t="s">
        <v>617</v>
      </c>
      <c r="S229" s="19" t="s">
        <v>618</v>
      </c>
      <c r="T229" s="21" t="s">
        <v>617</v>
      </c>
      <c r="U229" s="21" t="s">
        <v>617</v>
      </c>
      <c r="V229" s="21" t="s">
        <v>617</v>
      </c>
      <c r="W229" s="21" t="s">
        <v>617</v>
      </c>
      <c r="X229" s="21" t="s">
        <v>617</v>
      </c>
      <c r="Y229" s="21" t="s">
        <v>617</v>
      </c>
      <c r="Z229" s="21" t="s">
        <v>617</v>
      </c>
      <c r="AA229" s="20" t="n">
        <f aca="false">DATE(YEAR(O229)+1,MONTH(O229),DAY(O229))</f>
        <v>44197</v>
      </c>
      <c r="AB229" s="0" t="n">
        <f aca="false">IF(G229="Trong nước", DATEDIF(DATE(YEAR(M229),MONTH(M229),1),DATE(YEAR(N229),MONTH(N229),1),"m"), DATEDIF(DATE(L229,1,1),DATE(YEAR(N229),MONTH(N229),1),"m"))</f>
        <v>74</v>
      </c>
      <c r="AC229" s="0" t="str">
        <f aca="false">VLOOKUP(AB229,Parameters!$A$2:$B$6,2,1)</f>
        <v>72-120</v>
      </c>
      <c r="AD229" s="22" t="n">
        <f aca="false">IF(J229&lt;=Parameters!$Y$2,INDEX('Bieu phi VCX'!$D$8:$N$33,MATCH(E229,'Bieu phi VCX'!$A$8:$A$33,0),MATCH(AC229,'Bieu phi VCX'!$D$7:$I$7,)),INDEX('Bieu phi VCX'!$J$8:$O$33,MATCH(E229,'Bieu phi VCX'!$A$8:$A$33,0),MATCH(AC229,'Bieu phi VCX'!$J$7:$O$7,)))</f>
        <v>0.045</v>
      </c>
      <c r="AE229" s="22" t="n">
        <f aca="false">IF(Q229="Y",Parameters!$Z$2,0)</f>
        <v>0.0005</v>
      </c>
      <c r="AF229" s="22" t="n">
        <f aca="false">IF(R229="Y", INDEX('Bieu phi VCX'!$R$8:$W$33,MATCH(E229,'Bieu phi VCX'!$A$8:$A$33,0),MATCH(AC229,'Bieu phi VCX'!$R$7:$V$7,0)), 0)</f>
        <v>0.0025</v>
      </c>
      <c r="AG229" s="19" t="n">
        <f aca="false">VLOOKUP(S229,Parameters!$F$2:$G$5,2,0)</f>
        <v>0</v>
      </c>
      <c r="AH229" s="22" t="n">
        <f aca="false">IF(T229="Y", INDEX('Bieu phi VCX'!$X$8:$AB$33,MATCH(E229,'Bieu phi VCX'!$A$8:$A$33,0),MATCH(AC229,'Bieu phi VCX'!$X$7:$AB$7,0)),0)</f>
        <v>0.01</v>
      </c>
      <c r="AI229" s="23" t="n">
        <f aca="false">IF(U229="Y",INDEX('Bieu phi VCX'!$AJ$8:$AL$33,MATCH(E229,'Bieu phi VCX'!$A$8:$A$33,0),MATCH(VLOOKUP(F229,Parameters!$I$2:$J$4,2),'Bieu phi VCX'!$AJ$7:$AL$7,0)), 0)</f>
        <v>0.05</v>
      </c>
      <c r="AJ229" s="0" t="n">
        <f aca="false">IF(V229="Y",Parameters!$AA$2,1)</f>
        <v>1.5</v>
      </c>
      <c r="AK229" s="22" t="n">
        <f aca="false">IF(W229="Y", INDEX('Bieu phi VCX'!$AE$8:$AE$33,MATCH(E229,'Bieu phi VCX'!$A$8:$A$33,0),0),0)</f>
        <v>0.0025</v>
      </c>
      <c r="AL229" s="22" t="n">
        <f aca="false">IF(X229="Y",IF(AB229&lt;120,IF(OR(E229='Bieu phi VCX'!$A$24,E229='Bieu phi VCX'!$A$25,E229='Bieu phi VCX'!$A$27),0.2%,IF(OR(AND(OR(H229="SEDAN",H229="HATCHBACK"),J229&gt;Parameters!$AB$2),AND(OR(H229="SEDAN",H229="HATCHBACK"),I229="GERMANY")),INDEX('Bieu phi VCX'!$AF$8:$AF$33,MATCH(E229,'Bieu phi VCX'!$A$8:$A$33,0),0),INDEX('Bieu phi VCX'!$AG$8:$AG$33,MATCH(E229,'Bieu phi VCX'!$A$8:$A$33,0),0))),INDEX('Bieu phi VCX'!$AH$8:$AH$33,MATCH(E229,'Bieu phi VCX'!$A$8:$A$33,0),0)),0)</f>
        <v>0.0005</v>
      </c>
      <c r="AM229" s="22" t="n">
        <f aca="false">IF(Y229="Y",IF(P229-O229&gt;Parameters!$AC$2,1.5%*15/365,1.5%*(P229-O229)/365),0)</f>
        <v>0.000616438356164384</v>
      </c>
      <c r="AN229" s="24" t="n">
        <f aca="false">IF(Z229="Y",Parameters!$AD$2,0)</f>
        <v>0.003</v>
      </c>
      <c r="AO229" s="25" t="n">
        <f aca="false">IF(P229&lt;=AA229,VLOOKUP(DATEDIF(O229,P229,"m"),Parameters!$L$2:$M$6,2,1),(DATEDIF(O229,P229,"m")+1)/12)</f>
        <v>1</v>
      </c>
      <c r="AP229" s="26" t="n">
        <f aca="false">(AJ229*(SUM(AD229,AE229,AF229,AH229,AI229,AK229,AL229,AN229)*K229+AG229)+AM229*K229)*AO229</f>
        <v>17161643.8356164</v>
      </c>
      <c r="AQ229" s="27" t="s">
        <v>619</v>
      </c>
    </row>
    <row r="230" customFormat="false" ht="13.8" hidden="false" customHeight="false" outlineLevel="0" collapsed="false">
      <c r="A230" s="17"/>
      <c r="B230" s="17" t="s">
        <v>622</v>
      </c>
      <c r="C230" s="17" t="s">
        <v>511</v>
      </c>
      <c r="D230" s="17" t="s">
        <v>523</v>
      </c>
      <c r="E230" s="18" t="s">
        <v>548</v>
      </c>
      <c r="F230" s="19" t="n">
        <v>0</v>
      </c>
      <c r="G230" s="18" t="s">
        <v>614</v>
      </c>
      <c r="H230" s="18" t="s">
        <v>631</v>
      </c>
      <c r="I230" s="18" t="s">
        <v>616</v>
      </c>
      <c r="J230" s="19" t="n">
        <v>390000000</v>
      </c>
      <c r="K230" s="19" t="n">
        <v>100000000</v>
      </c>
      <c r="L230" s="0" t="n">
        <v>2011</v>
      </c>
      <c r="M230" s="20" t="n">
        <f aca="true">DATE(YEAR(NOW()), MONTH(NOW())-120, DAY(NOW()))</f>
        <v>40616</v>
      </c>
      <c r="N230" s="20" t="n">
        <f aca="true">DATE(YEAR(NOW()), MONTH(NOW()), DAY(NOW()))</f>
        <v>44269</v>
      </c>
      <c r="O230" s="20" t="n">
        <v>43831</v>
      </c>
      <c r="P230" s="20" t="n">
        <v>44196</v>
      </c>
      <c r="Q230" s="21" t="s">
        <v>617</v>
      </c>
      <c r="R230" s="21" t="s">
        <v>617</v>
      </c>
      <c r="S230" s="19" t="s">
        <v>618</v>
      </c>
      <c r="T230" s="21" t="s">
        <v>617</v>
      </c>
      <c r="U230" s="21" t="s">
        <v>617</v>
      </c>
      <c r="V230" s="21" t="s">
        <v>617</v>
      </c>
      <c r="W230" s="21" t="s">
        <v>617</v>
      </c>
      <c r="X230" s="21" t="s">
        <v>617</v>
      </c>
      <c r="Y230" s="21" t="s">
        <v>617</v>
      </c>
      <c r="Z230" s="21" t="s">
        <v>617</v>
      </c>
      <c r="AA230" s="20" t="n">
        <f aca="false">DATE(YEAR(O230)+1,MONTH(O230),DAY(O230))</f>
        <v>44197</v>
      </c>
      <c r="AB230" s="0" t="n">
        <f aca="false">IF(G230="Trong nước", DATEDIF(DATE(YEAR(M230),MONTH(M230),1),DATE(YEAR(N230),MONTH(N230),1),"m"), DATEDIF(DATE(L230,1,1),DATE(YEAR(N230),MONTH(N230),1),"m"))</f>
        <v>122</v>
      </c>
      <c r="AC230" s="0" t="str">
        <f aca="false">VLOOKUP(AB230,Parameters!$A$2:$B$6,2,1)</f>
        <v>&gt;=120</v>
      </c>
      <c r="AD230" s="22" t="n">
        <f aca="false">IF(J230&lt;=Parameters!$Y$2,INDEX('Bieu phi VCX'!$D$8:$N$33,MATCH(E230,'Bieu phi VCX'!$A$8:$A$33,0),MATCH(AC230,'Bieu phi VCX'!$D$7:$I$7,)),INDEX('Bieu phi VCX'!$J$8:$O$33,MATCH(E230,'Bieu phi VCX'!$A$8:$A$33,0),MATCH(AC230,'Bieu phi VCX'!$J$7:$O$7,)))</f>
        <v>0.05</v>
      </c>
      <c r="AE230" s="22" t="n">
        <f aca="false">IF(Q230="Y",Parameters!$Z$2,0)</f>
        <v>0.0005</v>
      </c>
      <c r="AF230" s="22" t="n">
        <f aca="false">IF(R230="Y", INDEX('Bieu phi VCX'!$R$8:$W$33,MATCH(E230,'Bieu phi VCX'!$A$8:$A$33,0),MATCH(AC230,'Bieu phi VCX'!$R$7:$V$7,0)), 0)</f>
        <v>0.0035</v>
      </c>
      <c r="AG230" s="19" t="n">
        <f aca="false">VLOOKUP(S230,Parameters!$F$2:$G$5,2,0)</f>
        <v>0</v>
      </c>
      <c r="AH230" s="22" t="n">
        <f aca="false">IF(T230="Y", INDEX('Bieu phi VCX'!$X$8:$AB$33,MATCH(E230,'Bieu phi VCX'!$A$8:$A$33,0),MATCH(AC230,'Bieu phi VCX'!$X$7:$AB$7,0)),0)</f>
        <v>0.01</v>
      </c>
      <c r="AI230" s="23" t="n">
        <f aca="false">IF(U230="Y",INDEX('Bieu phi VCX'!$AJ$8:$AL$33,MATCH(E230,'Bieu phi VCX'!$A$8:$A$33,0),MATCH(VLOOKUP(F230,Parameters!$I$2:$J$4,2),'Bieu phi VCX'!$AJ$7:$AL$7,0)), 0)</f>
        <v>0.05</v>
      </c>
      <c r="AJ230" s="0" t="n">
        <f aca="false">IF(V230="Y",Parameters!$AA$2,1)</f>
        <v>1.5</v>
      </c>
      <c r="AK230" s="22" t="n">
        <f aca="false">IF(W230="Y", INDEX('Bieu phi VCX'!$AE$8:$AE$33,MATCH(E230,'Bieu phi VCX'!$A$8:$A$33,0),0),0)</f>
        <v>0.0025</v>
      </c>
      <c r="AL230" s="22" t="n">
        <f aca="false">IF(X230="Y",IF(AB230&lt;120,IF(OR(E230='Bieu phi VCX'!$A$24,E230='Bieu phi VCX'!$A$25,E230='Bieu phi VCX'!$A$27),0.2%,IF(OR(AND(OR(H230="SEDAN",H230="HATCHBACK"),J230&gt;Parameters!$AB$2),AND(OR(H230="SEDAN",H230="HATCHBACK"),I230="GERMANY")),INDEX('Bieu phi VCX'!$AF$8:$AF$33,MATCH(E230,'Bieu phi VCX'!$A$8:$A$33,0),0),INDEX('Bieu phi VCX'!$AG$8:$AG$33,MATCH(E230,'Bieu phi VCX'!$A$8:$A$33,0),0))),INDEX('Bieu phi VCX'!$AH$8:$AH$33,MATCH(E230,'Bieu phi VCX'!$A$8:$A$33,0),0)),0)</f>
        <v>0.0015</v>
      </c>
      <c r="AM230" s="22" t="n">
        <f aca="false">IF(Y230="Y",IF(P230-O230&gt;Parameters!$AC$2,1.5%*15/365,1.5%*(P230-O230)/365),0)</f>
        <v>0.000616438356164384</v>
      </c>
      <c r="AN230" s="24" t="n">
        <f aca="false">IF(Z230="Y",Parameters!$AD$2,0)</f>
        <v>0.003</v>
      </c>
      <c r="AO230" s="25" t="n">
        <f aca="false">IF(P230&lt;=AA230,VLOOKUP(DATEDIF(O230,P230,"m"),Parameters!$L$2:$M$6,2,1),(DATEDIF(O230,P230,"m")+1)/12)</f>
        <v>1</v>
      </c>
      <c r="AP230" s="26" t="n">
        <f aca="false">(AJ230*(SUM(AD230,AE230,AF230,AH230,AI230,AK230,AL230,AN230)*K230+AG230)+AM230*K230)*AO230</f>
        <v>18211643.8356164</v>
      </c>
      <c r="AQ230" s="27" t="s">
        <v>619</v>
      </c>
    </row>
    <row r="231" customFormat="false" ht="13.8" hidden="false" customHeight="false" outlineLevel="0" collapsed="false">
      <c r="A231" s="17"/>
      <c r="B231" s="17" t="s">
        <v>623</v>
      </c>
      <c r="C231" s="17" t="s">
        <v>511</v>
      </c>
      <c r="D231" s="17" t="s">
        <v>523</v>
      </c>
      <c r="E231" s="18" t="s">
        <v>548</v>
      </c>
      <c r="F231" s="19" t="n">
        <v>0</v>
      </c>
      <c r="G231" s="18" t="s">
        <v>614</v>
      </c>
      <c r="H231" s="18" t="s">
        <v>631</v>
      </c>
      <c r="I231" s="18" t="s">
        <v>616</v>
      </c>
      <c r="J231" s="19" t="n">
        <v>390000000</v>
      </c>
      <c r="K231" s="19" t="n">
        <v>400000000</v>
      </c>
      <c r="L231" s="0" t="n">
        <v>2006</v>
      </c>
      <c r="M231" s="20" t="n">
        <f aca="true">DATE(YEAR(NOW()), MONTH(NOW())-180, DAY(NOW()))</f>
        <v>38790</v>
      </c>
      <c r="N231" s="20" t="n">
        <f aca="true">DATE(YEAR(NOW()), MONTH(NOW()), DAY(NOW()))</f>
        <v>44269</v>
      </c>
      <c r="O231" s="20" t="n">
        <v>43831</v>
      </c>
      <c r="P231" s="20" t="n">
        <v>44196</v>
      </c>
      <c r="Q231" s="21" t="s">
        <v>617</v>
      </c>
      <c r="R231" s="21" t="s">
        <v>617</v>
      </c>
      <c r="S231" s="19" t="n">
        <v>9000000</v>
      </c>
      <c r="T231" s="21" t="s">
        <v>617</v>
      </c>
      <c r="U231" s="21" t="s">
        <v>617</v>
      </c>
      <c r="V231" s="21" t="s">
        <v>617</v>
      </c>
      <c r="W231" s="21" t="s">
        <v>617</v>
      </c>
      <c r="X231" s="21" t="s">
        <v>617</v>
      </c>
      <c r="Y231" s="21" t="s">
        <v>617</v>
      </c>
      <c r="Z231" s="21" t="s">
        <v>617</v>
      </c>
      <c r="AA231" s="20" t="n">
        <f aca="false">DATE(YEAR(O231)+1,MONTH(O231),DAY(O231))</f>
        <v>44197</v>
      </c>
      <c r="AB231" s="0" t="n">
        <f aca="false">IF(G231="Trong nước", DATEDIF(DATE(YEAR(M231),MONTH(M231),1),DATE(YEAR(N231),MONTH(N231),1),"m"), DATEDIF(DATE(L231,1,1),DATE(YEAR(N231),MONTH(N231),1),"m"))</f>
        <v>182</v>
      </c>
      <c r="AC231" s="0" t="str">
        <f aca="false">VLOOKUP(AB231,Parameters!$A$2:$B$7,2,1)</f>
        <v>&gt;=180</v>
      </c>
      <c r="AD231" s="22" t="n">
        <f aca="false">IF(J231&lt;=Parameters!$Y$2,INDEX('Bieu phi VCX'!$D$8:$N$33,MATCH(E231,'Bieu phi VCX'!$A$8:$A$33,0),MATCH(AC231,'Bieu phi VCX'!$D$7:$I$7,)),INDEX('Bieu phi VCX'!$J$8:$O$33,MATCH(E231,'Bieu phi VCX'!$A$8:$A$33,0),MATCH(AC231,'Bieu phi VCX'!$J$7:$O$7,)))</f>
        <v>0.05</v>
      </c>
      <c r="AE231" s="22" t="n">
        <f aca="false">IF(Q231="Y",Parameters!$Z$2,0)</f>
        <v>0.0005</v>
      </c>
      <c r="AF231" s="22" t="n">
        <f aca="false">IF(R231="Y", INDEX('Bieu phi VCX'!$R$8:$W$33,MATCH(E231,'Bieu phi VCX'!$A$8:$A$33,0),MATCH(AC231,'Bieu phi VCX'!$R$7:$W$7,0)), 0)</f>
        <v>0.0045</v>
      </c>
      <c r="AG231" s="19" t="n">
        <f aca="false">VLOOKUP(S231,Parameters!$F$2:$G$5,2,0)</f>
        <v>1400000</v>
      </c>
      <c r="AH231" s="22" t="n">
        <f aca="false">IF(T231="Y", INDEX('Bieu phi VCX'!$X$8:$AC$33,MATCH(E231,'Bieu phi VCX'!$A$8:$A$33,0),MATCH(AC231,'Bieu phi VCX'!$X$7:$AC$7,0)),0)</f>
        <v>0.011</v>
      </c>
      <c r="AI231" s="23" t="n">
        <f aca="false">IF(U231="Y",INDEX('Bieu phi VCX'!$AJ$8:$AL$33,MATCH(E231,'Bieu phi VCX'!$A$8:$A$33,0),MATCH(VLOOKUP(F231,Parameters!$I$2:$J$4,2),'Bieu phi VCX'!$AJ$7:$AL$7,0)), 0)</f>
        <v>0.05</v>
      </c>
      <c r="AJ231" s="0" t="n">
        <f aca="false">IF(V231="Y",Parameters!$AA$2,1)</f>
        <v>1.5</v>
      </c>
      <c r="AK231" s="22" t="n">
        <f aca="false">IF(W231="Y", INDEX('Bieu phi VCX'!$AE$8:$AE$33,MATCH(E231,'Bieu phi VCX'!$A$8:$A$33,0),0),0)</f>
        <v>0.0025</v>
      </c>
      <c r="AL231" s="22" t="n">
        <f aca="false">IF(X231="Y",IF(AB231&lt;120,IF(OR(E231='Bieu phi VCX'!$A$24,E231='Bieu phi VCX'!$A$25,E231='Bieu phi VCX'!$A$27),0.2%,IF(OR(AND(OR(H231="SEDAN",H231="HATCHBACK"),J231&gt;Parameters!$AB$2),AND(OR(H231="SEDAN",H231="HATCHBACK"),I231="GERMANY")),INDEX('Bieu phi VCX'!$AF$8:$AF$33,MATCH(E231,'Bieu phi VCX'!$A$8:$A$33,0),0),INDEX('Bieu phi VCX'!$AG$8:$AG$33,MATCH(E231,'Bieu phi VCX'!$A$8:$A$33,0),0))),INDEX('Bieu phi VCX'!$AH$8:$AH$33,MATCH(E231,'Bieu phi VCX'!$A$8:$A$33,0),0)),0)</f>
        <v>0.0015</v>
      </c>
      <c r="AM231" s="22" t="n">
        <f aca="false">IF(Y231="Y",IF(P231-O231&gt;Parameters!$AC$2,1.5%*15/365,1.5%*(P231-O231)/365),0)</f>
        <v>0.000616438356164384</v>
      </c>
      <c r="AN231" s="24" t="n">
        <f aca="false">IF(Z231="Y",Parameters!$AD$2,0)</f>
        <v>0.003</v>
      </c>
      <c r="AO231" s="25" t="n">
        <f aca="false">IF(P231&lt;=AA231,VLOOKUP(DATEDIF(O231,P231,"m"),Parameters!$L$2:$M$6,2,1),(DATEDIF(O231,P231,"m")+1)/12)</f>
        <v>1</v>
      </c>
      <c r="AP231" s="26" t="n">
        <f aca="false">(AJ231*(SUM(AD231,AE231,AF231,AH231,AI231,AK231,AL231,AN231)*K231+AG231)+AM231*K231)*AO231</f>
        <v>76146575.3424658</v>
      </c>
      <c r="AQ231" s="27" t="s">
        <v>619</v>
      </c>
    </row>
    <row r="232" customFormat="false" ht="13.8" hidden="false" customHeight="false" outlineLevel="0" collapsed="false">
      <c r="A232" s="17" t="s">
        <v>624</v>
      </c>
      <c r="B232" s="17" t="s">
        <v>613</v>
      </c>
      <c r="C232" s="17" t="s">
        <v>511</v>
      </c>
      <c r="D232" s="17" t="s">
        <v>523</v>
      </c>
      <c r="E232" s="18" t="s">
        <v>548</v>
      </c>
      <c r="F232" s="19" t="n">
        <v>0</v>
      </c>
      <c r="G232" s="18" t="s">
        <v>614</v>
      </c>
      <c r="H232" s="18" t="s">
        <v>631</v>
      </c>
      <c r="I232" s="18" t="s">
        <v>616</v>
      </c>
      <c r="J232" s="19" t="n">
        <v>400000000</v>
      </c>
      <c r="K232" s="19" t="n">
        <v>100000000</v>
      </c>
      <c r="L232" s="0" t="n">
        <v>2020</v>
      </c>
      <c r="M232" s="20" t="n">
        <f aca="true">DATE(YEAR(NOW()), MONTH(NOW())-12, DAY(NOW()))</f>
        <v>43904</v>
      </c>
      <c r="N232" s="20" t="n">
        <f aca="true">DATE(YEAR(NOW()), MONTH(NOW()), DAY(NOW()))</f>
        <v>44269</v>
      </c>
      <c r="O232" s="20" t="n">
        <v>43831</v>
      </c>
      <c r="P232" s="20" t="n">
        <v>44196</v>
      </c>
      <c r="Q232" s="21" t="s">
        <v>617</v>
      </c>
      <c r="R232" s="21" t="s">
        <v>617</v>
      </c>
      <c r="S232" s="19" t="s">
        <v>618</v>
      </c>
      <c r="T232" s="21" t="s">
        <v>617</v>
      </c>
      <c r="U232" s="21" t="s">
        <v>617</v>
      </c>
      <c r="V232" s="21" t="s">
        <v>617</v>
      </c>
      <c r="W232" s="21" t="s">
        <v>617</v>
      </c>
      <c r="X232" s="21" t="s">
        <v>617</v>
      </c>
      <c r="Y232" s="21" t="s">
        <v>617</v>
      </c>
      <c r="Z232" s="21" t="s">
        <v>617</v>
      </c>
      <c r="AA232" s="20" t="n">
        <f aca="false">DATE(YEAR(O232)+1,MONTH(O232),DAY(O232))</f>
        <v>44197</v>
      </c>
      <c r="AB232" s="0" t="n">
        <f aca="false">IF(G232="Trong nước", DATEDIF(DATE(YEAR(M232),MONTH(M232),1),DATE(YEAR(N232),MONTH(N232),1),"m"), DATEDIF(DATE(L232,1,1),DATE(YEAR(N232),MONTH(N232),1),"m"))</f>
        <v>14</v>
      </c>
      <c r="AC232" s="0" t="str">
        <f aca="false">VLOOKUP(AB232,Parameters!$A$2:$B$6,2,1)</f>
        <v>&lt;36</v>
      </c>
      <c r="AD232" s="22" t="n">
        <f aca="false">IF(J232&lt;=Parameters!$Y$2,INDEX('Bieu phi VCX'!$D$8:$N$33,MATCH(E232,'Bieu phi VCX'!$A$8:$A$33,0),MATCH(AC232,'Bieu phi VCX'!$D$7:$I$7,)),INDEX('Bieu phi VCX'!$J$8:$O$33,MATCH(E232,'Bieu phi VCX'!$A$8:$A$33,0),MATCH(AC232,'Bieu phi VCX'!$J$7:$O$7,)))</f>
        <v>0.025</v>
      </c>
      <c r="AE232" s="22" t="n">
        <f aca="false">IF(Q232="Y",Parameters!$Z$2,0)</f>
        <v>0.0005</v>
      </c>
      <c r="AF232" s="22" t="n">
        <f aca="false">IF(R232="Y", INDEX('Bieu phi VCX'!$R$8:$W$33,MATCH(E232,'Bieu phi VCX'!$A$8:$A$33,0),MATCH(AC232,'Bieu phi VCX'!$R$7:$V$7,0)), 0)</f>
        <v>0</v>
      </c>
      <c r="AG232" s="19" t="n">
        <f aca="false">VLOOKUP(S232,Parameters!$F$2:$G$5,2,0)</f>
        <v>0</v>
      </c>
      <c r="AH232" s="22" t="n">
        <f aca="false">IF(T232="Y", INDEX('Bieu phi VCX'!$X$8:$AB$33,MATCH(E232,'Bieu phi VCX'!$A$8:$A$33,0),MATCH(AC232,'Bieu phi VCX'!$X$7:$AB$7,0)),0)</f>
        <v>0.001</v>
      </c>
      <c r="AI232" s="23" t="n">
        <f aca="false">IF(U232="Y",INDEX('Bieu phi VCX'!$AJ$8:$AL$33,MATCH(E232,'Bieu phi VCX'!$A$8:$A$33,0),MATCH(VLOOKUP(F232,Parameters!$I$2:$J$4,2),'Bieu phi VCX'!$AJ$7:$AL$7,0)), 0)</f>
        <v>0.05</v>
      </c>
      <c r="AJ232" s="0" t="n">
        <f aca="false">IF(V232="Y",Parameters!$AA$2,1)</f>
        <v>1.5</v>
      </c>
      <c r="AK232" s="22" t="n">
        <f aca="false">IF(W232="Y", INDEX('Bieu phi VCX'!$AE$8:$AE$33,MATCH(E232,'Bieu phi VCX'!$A$8:$A$33,0),0),0)</f>
        <v>0.0025</v>
      </c>
      <c r="AL232" s="22" t="n">
        <f aca="false">IF(X232="Y",IF(AB232&lt;120,IF(OR(E232='Bieu phi VCX'!$A$24,E232='Bieu phi VCX'!$A$25,E232='Bieu phi VCX'!$A$27),0.2%,IF(OR(AND(OR(H232="SEDAN",H232="HATCHBACK"),J232&gt;Parameters!$AB$2),AND(OR(H232="SEDAN",H232="HATCHBACK"),I232="GERMANY")),INDEX('Bieu phi VCX'!$AF$8:$AF$33,MATCH(E232,'Bieu phi VCX'!$A$8:$A$33,0),0),INDEX('Bieu phi VCX'!$AG$8:$AG$33,MATCH(E232,'Bieu phi VCX'!$A$8:$A$33,0),0))),INDEX('Bieu phi VCX'!$AH$8:$AH$33,MATCH(E232,'Bieu phi VCX'!$A$8:$A$33,0),0)),0)</f>
        <v>0.0005</v>
      </c>
      <c r="AM232" s="22" t="n">
        <f aca="false">IF(Y232="Y",IF(P232-O232&gt;Parameters!$AC$2,1.5%*15/365,1.5%*(P232-O232)/365),0)</f>
        <v>0.000616438356164384</v>
      </c>
      <c r="AN232" s="24" t="n">
        <f aca="false">IF(Z232="Y",Parameters!$AD$2,0)</f>
        <v>0.003</v>
      </c>
      <c r="AO232" s="25" t="n">
        <f aca="false">IF(P232&lt;=AA232,VLOOKUP(DATEDIF(O232,P232,"m"),Parameters!$L$2:$M$6,2,1),(DATEDIF(O232,P232,"m")+1)/12)</f>
        <v>1</v>
      </c>
      <c r="AP232" s="26" t="n">
        <f aca="false">(AJ232*(SUM(AD232,AE232,AF232,AH232,AI232,AK232,AL232,AN232)*K232+AG232)+AM232*K232)*AO232</f>
        <v>12436643.8356164</v>
      </c>
      <c r="AQ232" s="27" t="s">
        <v>619</v>
      </c>
    </row>
    <row r="233" customFormat="false" ht="13.8" hidden="false" customHeight="false" outlineLevel="0" collapsed="false">
      <c r="A233" s="17"/>
      <c r="B233" s="17" t="s">
        <v>620</v>
      </c>
      <c r="C233" s="17" t="s">
        <v>511</v>
      </c>
      <c r="D233" s="17" t="s">
        <v>523</v>
      </c>
      <c r="E233" s="18" t="s">
        <v>548</v>
      </c>
      <c r="F233" s="19" t="n">
        <v>0</v>
      </c>
      <c r="G233" s="18" t="s">
        <v>614</v>
      </c>
      <c r="H233" s="18" t="s">
        <v>631</v>
      </c>
      <c r="I233" s="18" t="s">
        <v>616</v>
      </c>
      <c r="J233" s="19" t="n">
        <v>400000000</v>
      </c>
      <c r="K233" s="19" t="n">
        <v>100000000</v>
      </c>
      <c r="L233" s="0" t="n">
        <v>2018</v>
      </c>
      <c r="M233" s="20" t="n">
        <f aca="true">DATE(YEAR(NOW()), MONTH(NOW())-36, DAY(NOW()))</f>
        <v>43173</v>
      </c>
      <c r="N233" s="20" t="n">
        <f aca="true">DATE(YEAR(NOW()), MONTH(NOW()), DAY(NOW()))</f>
        <v>44269</v>
      </c>
      <c r="O233" s="20" t="n">
        <v>43831</v>
      </c>
      <c r="P233" s="20" t="n">
        <v>44196</v>
      </c>
      <c r="Q233" s="21" t="s">
        <v>617</v>
      </c>
      <c r="R233" s="21" t="s">
        <v>617</v>
      </c>
      <c r="S233" s="19" t="s">
        <v>618</v>
      </c>
      <c r="T233" s="21" t="s">
        <v>617</v>
      </c>
      <c r="U233" s="21" t="s">
        <v>617</v>
      </c>
      <c r="V233" s="21" t="s">
        <v>617</v>
      </c>
      <c r="W233" s="21" t="s">
        <v>617</v>
      </c>
      <c r="X233" s="21" t="s">
        <v>617</v>
      </c>
      <c r="Y233" s="21" t="s">
        <v>617</v>
      </c>
      <c r="Z233" s="21" t="s">
        <v>617</v>
      </c>
      <c r="AA233" s="20" t="n">
        <f aca="false">DATE(YEAR(O233)+1,MONTH(O233),DAY(O233))</f>
        <v>44197</v>
      </c>
      <c r="AB233" s="0" t="n">
        <f aca="false">IF(G233="Trong nước", DATEDIF(DATE(YEAR(M233),MONTH(M233),1),DATE(YEAR(N233),MONTH(N233),1),"m"), DATEDIF(DATE(L233,1,1),DATE(YEAR(N233),MONTH(N233),1),"m"))</f>
        <v>38</v>
      </c>
      <c r="AC233" s="0" t="str">
        <f aca="false">VLOOKUP(AB233,Parameters!$A$2:$B$6,2,1)</f>
        <v>36-72</v>
      </c>
      <c r="AD233" s="22" t="n">
        <f aca="false">IF(J233&lt;=Parameters!$Y$2,INDEX('Bieu phi VCX'!$D$8:$N$33,MATCH(E233,'Bieu phi VCX'!$A$8:$A$33,0),MATCH(AC233,'Bieu phi VCX'!$D$7:$I$7,)),INDEX('Bieu phi VCX'!$J$8:$O$33,MATCH(E233,'Bieu phi VCX'!$A$8:$A$33,0),MATCH(AC233,'Bieu phi VCX'!$J$7:$O$7,)))</f>
        <v>0.028</v>
      </c>
      <c r="AE233" s="22" t="n">
        <f aca="false">IF(Q233="Y",Parameters!$Z$2,0)</f>
        <v>0.0005</v>
      </c>
      <c r="AF233" s="22" t="n">
        <f aca="false">IF(R233="Y", INDEX('Bieu phi VCX'!$R$8:$W$33,MATCH(E233,'Bieu phi VCX'!$A$8:$A$33,0),MATCH(AC233,'Bieu phi VCX'!$R$7:$V$7,0)), 0)</f>
        <v>0.0015</v>
      </c>
      <c r="AG233" s="19" t="n">
        <f aca="false">VLOOKUP(S233,Parameters!$F$2:$G$5,2,0)</f>
        <v>0</v>
      </c>
      <c r="AH233" s="22" t="n">
        <f aca="false">IF(T233="Y", INDEX('Bieu phi VCX'!$X$8:$AB$33,MATCH(E233,'Bieu phi VCX'!$A$8:$A$33,0),MATCH(AC233,'Bieu phi VCX'!$X$7:$AB$7,0)),0)</f>
        <v>0.0015</v>
      </c>
      <c r="AI233" s="23" t="n">
        <f aca="false">IF(U233="Y",INDEX('Bieu phi VCX'!$AJ$8:$AL$33,MATCH(E233,'Bieu phi VCX'!$A$8:$A$33,0),MATCH(VLOOKUP(F233,Parameters!$I$2:$J$4,2),'Bieu phi VCX'!$AJ$7:$AL$7,0)), 0)</f>
        <v>0.05</v>
      </c>
      <c r="AJ233" s="0" t="n">
        <f aca="false">IF(V233="Y",Parameters!$AA$2,1)</f>
        <v>1.5</v>
      </c>
      <c r="AK233" s="22" t="n">
        <f aca="false">IF(W233="Y", INDEX('Bieu phi VCX'!$AE$8:$AE$33,MATCH(E233,'Bieu phi VCX'!$A$8:$A$33,0),0),0)</f>
        <v>0.0025</v>
      </c>
      <c r="AL233" s="22" t="n">
        <f aca="false">IF(X233="Y",IF(AB233&lt;120,IF(OR(E233='Bieu phi VCX'!$A$24,E233='Bieu phi VCX'!$A$25,E233='Bieu phi VCX'!$A$27),0.2%,IF(OR(AND(OR(H233="SEDAN",H233="HATCHBACK"),J233&gt;Parameters!$AB$2),AND(OR(H233="SEDAN",H233="HATCHBACK"),I233="GERMANY")),INDEX('Bieu phi VCX'!$AF$8:$AF$33,MATCH(E233,'Bieu phi VCX'!$A$8:$A$33,0),0),INDEX('Bieu phi VCX'!$AG$8:$AG$33,MATCH(E233,'Bieu phi VCX'!$A$8:$A$33,0),0))),INDEX('Bieu phi VCX'!$AH$8:$AH$33,MATCH(E233,'Bieu phi VCX'!$A$8:$A$33,0),0)),0)</f>
        <v>0.0005</v>
      </c>
      <c r="AM233" s="22" t="n">
        <f aca="false">IF(Y233="Y",IF(P233-O233&gt;Parameters!$AC$2,1.5%*15/365,1.5%*(P233-O233)/365),0)</f>
        <v>0.000616438356164384</v>
      </c>
      <c r="AN233" s="24" t="n">
        <f aca="false">IF(Z233="Y",Parameters!$AD$2,0)</f>
        <v>0.003</v>
      </c>
      <c r="AO233" s="25" t="n">
        <f aca="false">IF(P233&lt;=AA233,VLOOKUP(DATEDIF(O233,P233,"m"),Parameters!$L$2:$M$6,2,1),(DATEDIF(O233,P233,"m")+1)/12)</f>
        <v>1</v>
      </c>
      <c r="AP233" s="26" t="n">
        <f aca="false">(AJ233*(SUM(AD233,AE233,AF233,AH233,AI233,AK233,AL233,AN233)*K233+AG233)+AM233*K233)*AO233</f>
        <v>13186643.8356164</v>
      </c>
      <c r="AQ233" s="27" t="s">
        <v>619</v>
      </c>
    </row>
    <row r="234" customFormat="false" ht="13.8" hidden="false" customHeight="false" outlineLevel="0" collapsed="false">
      <c r="A234" s="17"/>
      <c r="B234" s="17" t="s">
        <v>621</v>
      </c>
      <c r="C234" s="17" t="s">
        <v>511</v>
      </c>
      <c r="D234" s="17" t="s">
        <v>523</v>
      </c>
      <c r="E234" s="18" t="s">
        <v>548</v>
      </c>
      <c r="F234" s="19" t="n">
        <v>0</v>
      </c>
      <c r="G234" s="18" t="s">
        <v>614</v>
      </c>
      <c r="H234" s="18" t="s">
        <v>631</v>
      </c>
      <c r="I234" s="18" t="s">
        <v>616</v>
      </c>
      <c r="J234" s="19" t="n">
        <v>400000000</v>
      </c>
      <c r="K234" s="19" t="n">
        <v>100000000</v>
      </c>
      <c r="L234" s="0" t="n">
        <v>2015</v>
      </c>
      <c r="M234" s="20" t="n">
        <f aca="true">DATE(YEAR(NOW()), MONTH(NOW())-72, DAY(NOW()))</f>
        <v>42077</v>
      </c>
      <c r="N234" s="20" t="n">
        <f aca="true">DATE(YEAR(NOW()), MONTH(NOW()), DAY(NOW()))</f>
        <v>44269</v>
      </c>
      <c r="O234" s="20" t="n">
        <v>43831</v>
      </c>
      <c r="P234" s="20" t="n">
        <v>44196</v>
      </c>
      <c r="Q234" s="21" t="s">
        <v>617</v>
      </c>
      <c r="R234" s="21" t="s">
        <v>617</v>
      </c>
      <c r="S234" s="19" t="s">
        <v>618</v>
      </c>
      <c r="T234" s="21" t="s">
        <v>617</v>
      </c>
      <c r="U234" s="21" t="s">
        <v>617</v>
      </c>
      <c r="V234" s="21" t="s">
        <v>617</v>
      </c>
      <c r="W234" s="21" t="s">
        <v>617</v>
      </c>
      <c r="X234" s="21" t="s">
        <v>617</v>
      </c>
      <c r="Y234" s="21" t="s">
        <v>617</v>
      </c>
      <c r="Z234" s="21" t="s">
        <v>617</v>
      </c>
      <c r="AA234" s="20" t="n">
        <f aca="false">DATE(YEAR(O234)+1,MONTH(O234),DAY(O234))</f>
        <v>44197</v>
      </c>
      <c r="AB234" s="0" t="n">
        <f aca="false">IF(G234="Trong nước", DATEDIF(DATE(YEAR(M234),MONTH(M234),1),DATE(YEAR(N234),MONTH(N234),1),"m"), DATEDIF(DATE(L234,1,1),DATE(YEAR(N234),MONTH(N234),1),"m"))</f>
        <v>74</v>
      </c>
      <c r="AC234" s="0" t="str">
        <f aca="false">VLOOKUP(AB234,Parameters!$A$2:$B$6,2,1)</f>
        <v>72-120</v>
      </c>
      <c r="AD234" s="22" t="n">
        <f aca="false">IF(J234&lt;=Parameters!$Y$2,INDEX('Bieu phi VCX'!$D$8:$N$33,MATCH(E234,'Bieu phi VCX'!$A$8:$A$33,0),MATCH(AC234,'Bieu phi VCX'!$D$7:$I$7,)),INDEX('Bieu phi VCX'!$J$8:$O$33,MATCH(E234,'Bieu phi VCX'!$A$8:$A$33,0),MATCH(AC234,'Bieu phi VCX'!$J$7:$O$7,)))</f>
        <v>0.045</v>
      </c>
      <c r="AE234" s="22" t="n">
        <f aca="false">IF(Q234="Y",Parameters!$Z$2,0)</f>
        <v>0.0005</v>
      </c>
      <c r="AF234" s="22" t="n">
        <f aca="false">IF(R234="Y", INDEX('Bieu phi VCX'!$R$8:$W$33,MATCH(E234,'Bieu phi VCX'!$A$8:$A$33,0),MATCH(AC234,'Bieu phi VCX'!$R$7:$V$7,0)), 0)</f>
        <v>0.0025</v>
      </c>
      <c r="AG234" s="19" t="n">
        <f aca="false">VLOOKUP(S234,Parameters!$F$2:$G$5,2,0)</f>
        <v>0</v>
      </c>
      <c r="AH234" s="22" t="n">
        <f aca="false">IF(T234="Y", INDEX('Bieu phi VCX'!$X$8:$AB$33,MATCH(E234,'Bieu phi VCX'!$A$8:$A$33,0),MATCH(AC234,'Bieu phi VCX'!$X$7:$AB$7,0)),0)</f>
        <v>0.01</v>
      </c>
      <c r="AI234" s="23" t="n">
        <f aca="false">IF(U234="Y",INDEX('Bieu phi VCX'!$AJ$8:$AL$33,MATCH(E234,'Bieu phi VCX'!$A$8:$A$33,0),MATCH(VLOOKUP(F234,Parameters!$I$2:$J$4,2),'Bieu phi VCX'!$AJ$7:$AL$7,0)), 0)</f>
        <v>0.05</v>
      </c>
      <c r="AJ234" s="0" t="n">
        <f aca="false">IF(V234="Y",Parameters!$AA$2,1)</f>
        <v>1.5</v>
      </c>
      <c r="AK234" s="22" t="n">
        <f aca="false">IF(W234="Y", INDEX('Bieu phi VCX'!$AE$8:$AE$33,MATCH(E234,'Bieu phi VCX'!$A$8:$A$33,0),0),0)</f>
        <v>0.0025</v>
      </c>
      <c r="AL234" s="22" t="n">
        <f aca="false">IF(X234="Y",IF(AB234&lt;120,IF(OR(E234='Bieu phi VCX'!$A$24,E234='Bieu phi VCX'!$A$25,E234='Bieu phi VCX'!$A$27),0.2%,IF(OR(AND(OR(H234="SEDAN",H234="HATCHBACK"),J234&gt;Parameters!$AB$2),AND(OR(H234="SEDAN",H234="HATCHBACK"),I234="GERMANY")),INDEX('Bieu phi VCX'!$AF$8:$AF$33,MATCH(E234,'Bieu phi VCX'!$A$8:$A$33,0),0),INDEX('Bieu phi VCX'!$AG$8:$AG$33,MATCH(E234,'Bieu phi VCX'!$A$8:$A$33,0),0))),INDEX('Bieu phi VCX'!$AH$8:$AH$33,MATCH(E234,'Bieu phi VCX'!$A$8:$A$33,0),0)),0)</f>
        <v>0.0005</v>
      </c>
      <c r="AM234" s="22" t="n">
        <f aca="false">IF(Y234="Y",IF(P234-O234&gt;Parameters!$AC$2,1.5%*15/365,1.5%*(P234-O234)/365),0)</f>
        <v>0.000616438356164384</v>
      </c>
      <c r="AN234" s="24" t="n">
        <f aca="false">IF(Z234="Y",Parameters!$AD$2,0)</f>
        <v>0.003</v>
      </c>
      <c r="AO234" s="25" t="n">
        <f aca="false">IF(P234&lt;=AA234,VLOOKUP(DATEDIF(O234,P234,"m"),Parameters!$L$2:$M$6,2,1),(DATEDIF(O234,P234,"m")+1)/12)</f>
        <v>1</v>
      </c>
      <c r="AP234" s="26" t="n">
        <f aca="false">(AJ234*(SUM(AD234,AE234,AF234,AH234,AI234,AK234,AL234,AN234)*K234+AG234)+AM234*K234)*AO234</f>
        <v>17161643.8356164</v>
      </c>
      <c r="AQ234" s="27" t="s">
        <v>619</v>
      </c>
    </row>
    <row r="235" customFormat="false" ht="13.8" hidden="false" customHeight="false" outlineLevel="0" collapsed="false">
      <c r="A235" s="17"/>
      <c r="B235" s="17" t="s">
        <v>622</v>
      </c>
      <c r="C235" s="17" t="s">
        <v>511</v>
      </c>
      <c r="D235" s="17" t="s">
        <v>523</v>
      </c>
      <c r="E235" s="18" t="s">
        <v>548</v>
      </c>
      <c r="F235" s="19" t="n">
        <v>0</v>
      </c>
      <c r="G235" s="18" t="s">
        <v>614</v>
      </c>
      <c r="H235" s="18" t="s">
        <v>631</v>
      </c>
      <c r="I235" s="18" t="s">
        <v>616</v>
      </c>
      <c r="J235" s="19" t="n">
        <v>400000000</v>
      </c>
      <c r="K235" s="19" t="n">
        <v>100000000</v>
      </c>
      <c r="L235" s="0" t="n">
        <v>2011</v>
      </c>
      <c r="M235" s="20" t="n">
        <f aca="true">DATE(YEAR(NOW()), MONTH(NOW())-120, DAY(NOW()))</f>
        <v>40616</v>
      </c>
      <c r="N235" s="20" t="n">
        <f aca="true">DATE(YEAR(NOW()), MONTH(NOW()), DAY(NOW()))</f>
        <v>44269</v>
      </c>
      <c r="O235" s="20" t="n">
        <v>43831</v>
      </c>
      <c r="P235" s="20" t="n">
        <v>44196</v>
      </c>
      <c r="Q235" s="21" t="s">
        <v>617</v>
      </c>
      <c r="R235" s="21" t="s">
        <v>617</v>
      </c>
      <c r="S235" s="19" t="s">
        <v>618</v>
      </c>
      <c r="T235" s="21" t="s">
        <v>617</v>
      </c>
      <c r="U235" s="21" t="s">
        <v>617</v>
      </c>
      <c r="V235" s="21" t="s">
        <v>617</v>
      </c>
      <c r="W235" s="21" t="s">
        <v>617</v>
      </c>
      <c r="X235" s="21" t="s">
        <v>617</v>
      </c>
      <c r="Y235" s="21" t="s">
        <v>617</v>
      </c>
      <c r="Z235" s="21" t="s">
        <v>617</v>
      </c>
      <c r="AA235" s="20" t="n">
        <f aca="false">DATE(YEAR(O235)+1,MONTH(O235),DAY(O235))</f>
        <v>44197</v>
      </c>
      <c r="AB235" s="0" t="n">
        <f aca="false">IF(G235="Trong nước", DATEDIF(DATE(YEAR(M235),MONTH(M235),1),DATE(YEAR(N235),MONTH(N235),1),"m"), DATEDIF(DATE(L235,1,1),DATE(YEAR(N235),MONTH(N235),1),"m"))</f>
        <v>122</v>
      </c>
      <c r="AC235" s="0" t="str">
        <f aca="false">VLOOKUP(AB235,Parameters!$A$2:$B$6,2,1)</f>
        <v>&gt;=120</v>
      </c>
      <c r="AD235" s="22" t="n">
        <f aca="false">IF(J235&lt;=Parameters!$Y$2,INDEX('Bieu phi VCX'!$D$8:$N$33,MATCH(E235,'Bieu phi VCX'!$A$8:$A$33,0),MATCH(AC235,'Bieu phi VCX'!$D$7:$I$7,)),INDEX('Bieu phi VCX'!$J$8:$O$33,MATCH(E235,'Bieu phi VCX'!$A$8:$A$33,0),MATCH(AC235,'Bieu phi VCX'!$J$7:$O$7,)))</f>
        <v>0.05</v>
      </c>
      <c r="AE235" s="22" t="n">
        <f aca="false">IF(Q235="Y",Parameters!$Z$2,0)</f>
        <v>0.0005</v>
      </c>
      <c r="AF235" s="22" t="n">
        <f aca="false">IF(R235="Y", INDEX('Bieu phi VCX'!$R$8:$W$33,MATCH(E235,'Bieu phi VCX'!$A$8:$A$33,0),MATCH(AC235,'Bieu phi VCX'!$R$7:$V$7,0)), 0)</f>
        <v>0.0035</v>
      </c>
      <c r="AG235" s="19" t="n">
        <f aca="false">VLOOKUP(S235,Parameters!$F$2:$G$5,2,0)</f>
        <v>0</v>
      </c>
      <c r="AH235" s="22" t="n">
        <f aca="false">IF(T235="Y", INDEX('Bieu phi VCX'!$X$8:$AB$33,MATCH(E235,'Bieu phi VCX'!$A$8:$A$33,0),MATCH(AC235,'Bieu phi VCX'!$X$7:$AB$7,0)),0)</f>
        <v>0.01</v>
      </c>
      <c r="AI235" s="23" t="n">
        <f aca="false">IF(U235="Y",INDEX('Bieu phi VCX'!$AJ$8:$AL$33,MATCH(E235,'Bieu phi VCX'!$A$8:$A$33,0),MATCH(VLOOKUP(F235,Parameters!$I$2:$J$4,2),'Bieu phi VCX'!$AJ$7:$AL$7,0)), 0)</f>
        <v>0.05</v>
      </c>
      <c r="AJ235" s="0" t="n">
        <f aca="false">IF(V235="Y",Parameters!$AA$2,1)</f>
        <v>1.5</v>
      </c>
      <c r="AK235" s="22" t="n">
        <f aca="false">IF(W235="Y", INDEX('Bieu phi VCX'!$AE$8:$AE$33,MATCH(E235,'Bieu phi VCX'!$A$8:$A$33,0),0),0)</f>
        <v>0.0025</v>
      </c>
      <c r="AL235" s="22" t="n">
        <f aca="false">IF(X235="Y",IF(AB235&lt;120,IF(OR(E235='Bieu phi VCX'!$A$24,E235='Bieu phi VCX'!$A$25,E235='Bieu phi VCX'!$A$27),0.2%,IF(OR(AND(OR(H235="SEDAN",H235="HATCHBACK"),J235&gt;Parameters!$AB$2),AND(OR(H235="SEDAN",H235="HATCHBACK"),I235="GERMANY")),INDEX('Bieu phi VCX'!$AF$8:$AF$33,MATCH(E235,'Bieu phi VCX'!$A$8:$A$33,0),0),INDEX('Bieu phi VCX'!$AG$8:$AG$33,MATCH(E235,'Bieu phi VCX'!$A$8:$A$33,0),0))),INDEX('Bieu phi VCX'!$AH$8:$AH$33,MATCH(E235,'Bieu phi VCX'!$A$8:$A$33,0),0)),0)</f>
        <v>0.0015</v>
      </c>
      <c r="AM235" s="22" t="n">
        <f aca="false">IF(Y235="Y",IF(P235-O235&gt;Parameters!$AC$2,1.5%*15/365,1.5%*(P235-O235)/365),0)</f>
        <v>0.000616438356164384</v>
      </c>
      <c r="AN235" s="24" t="n">
        <f aca="false">IF(Z235="Y",Parameters!$AD$2,0)</f>
        <v>0.003</v>
      </c>
      <c r="AO235" s="25" t="n">
        <f aca="false">IF(P235&lt;=AA235,VLOOKUP(DATEDIF(O235,P235,"m"),Parameters!$L$2:$M$6,2,1),(DATEDIF(O235,P235,"m")+1)/12)</f>
        <v>1</v>
      </c>
      <c r="AP235" s="26" t="n">
        <f aca="false">(AJ235*(SUM(AD235,AE235,AF235,AH235,AI235,AK235,AL235,AN235)*K235+AG235)+AM235*K235)*AO235</f>
        <v>18211643.8356164</v>
      </c>
      <c r="AQ235" s="27" t="s">
        <v>619</v>
      </c>
    </row>
    <row r="236" customFormat="false" ht="13.8" hidden="false" customHeight="false" outlineLevel="0" collapsed="false">
      <c r="A236" s="17"/>
      <c r="B236" s="17" t="s">
        <v>623</v>
      </c>
      <c r="C236" s="17" t="s">
        <v>511</v>
      </c>
      <c r="D236" s="17" t="s">
        <v>523</v>
      </c>
      <c r="E236" s="18" t="s">
        <v>548</v>
      </c>
      <c r="F236" s="19" t="n">
        <v>0</v>
      </c>
      <c r="G236" s="18" t="s">
        <v>614</v>
      </c>
      <c r="H236" s="18" t="s">
        <v>631</v>
      </c>
      <c r="I236" s="18" t="s">
        <v>616</v>
      </c>
      <c r="J236" s="19" t="n">
        <v>400000000</v>
      </c>
      <c r="K236" s="19" t="n">
        <v>400000000</v>
      </c>
      <c r="L236" s="0" t="n">
        <v>2006</v>
      </c>
      <c r="M236" s="20" t="n">
        <f aca="true">DATE(YEAR(NOW()), MONTH(NOW())-180, DAY(NOW()))</f>
        <v>38790</v>
      </c>
      <c r="N236" s="20" t="n">
        <f aca="true">DATE(YEAR(NOW()), MONTH(NOW()), DAY(NOW()))</f>
        <v>44269</v>
      </c>
      <c r="O236" s="20" t="n">
        <v>43831</v>
      </c>
      <c r="P236" s="20" t="n">
        <v>44196</v>
      </c>
      <c r="Q236" s="21" t="s">
        <v>617</v>
      </c>
      <c r="R236" s="21" t="s">
        <v>617</v>
      </c>
      <c r="S236" s="19" t="n">
        <v>9000000</v>
      </c>
      <c r="T236" s="21" t="s">
        <v>617</v>
      </c>
      <c r="U236" s="21" t="s">
        <v>617</v>
      </c>
      <c r="V236" s="21" t="s">
        <v>617</v>
      </c>
      <c r="W236" s="21" t="s">
        <v>617</v>
      </c>
      <c r="X236" s="21" t="s">
        <v>617</v>
      </c>
      <c r="Y236" s="21" t="s">
        <v>617</v>
      </c>
      <c r="Z236" s="21" t="s">
        <v>617</v>
      </c>
      <c r="AA236" s="20" t="n">
        <f aca="false">DATE(YEAR(O236)+1,MONTH(O236),DAY(O236))</f>
        <v>44197</v>
      </c>
      <c r="AB236" s="0" t="n">
        <f aca="false">IF(G236="Trong nước", DATEDIF(DATE(YEAR(M236),MONTH(M236),1),DATE(YEAR(N236),MONTH(N236),1),"m"), DATEDIF(DATE(L236,1,1),DATE(YEAR(N236),MONTH(N236),1),"m"))</f>
        <v>182</v>
      </c>
      <c r="AC236" s="0" t="str">
        <f aca="false">VLOOKUP(AB236,Parameters!$A$2:$B$7,2,1)</f>
        <v>&gt;=180</v>
      </c>
      <c r="AD236" s="22" t="n">
        <f aca="false">IF(J236&lt;=Parameters!$Y$2,INDEX('Bieu phi VCX'!$D$8:$N$33,MATCH(E236,'Bieu phi VCX'!$A$8:$A$33,0),MATCH(AC236,'Bieu phi VCX'!$D$7:$I$7,)),INDEX('Bieu phi VCX'!$J$8:$O$33,MATCH(E236,'Bieu phi VCX'!$A$8:$A$33,0),MATCH(AC236,'Bieu phi VCX'!$J$7:$O$7,)))</f>
        <v>0.05</v>
      </c>
      <c r="AE236" s="22" t="n">
        <f aca="false">IF(Q236="Y",Parameters!$Z$2,0)</f>
        <v>0.0005</v>
      </c>
      <c r="AF236" s="22" t="n">
        <f aca="false">IF(R236="Y", INDEX('Bieu phi VCX'!$R$8:$W$33,MATCH(E236,'Bieu phi VCX'!$A$8:$A$33,0),MATCH(AC236,'Bieu phi VCX'!$R$7:$W$7,0)), 0)</f>
        <v>0.0045</v>
      </c>
      <c r="AG236" s="19" t="n">
        <f aca="false">VLOOKUP(S236,Parameters!$F$2:$G$5,2,0)</f>
        <v>1400000</v>
      </c>
      <c r="AH236" s="22" t="n">
        <f aca="false">IF(T236="Y", INDEX('Bieu phi VCX'!$X$8:$AC$33,MATCH(E236,'Bieu phi VCX'!$A$8:$A$33,0),MATCH(AC236,'Bieu phi VCX'!$X$7:$AC$7,0)),0)</f>
        <v>0.011</v>
      </c>
      <c r="AI236" s="23" t="n">
        <f aca="false">IF(U236="Y",INDEX('Bieu phi VCX'!$AJ$8:$AL$33,MATCH(E236,'Bieu phi VCX'!$A$8:$A$33,0),MATCH(VLOOKUP(F236,Parameters!$I$2:$J$4,2),'Bieu phi VCX'!$AJ$7:$AL$7,0)), 0)</f>
        <v>0.05</v>
      </c>
      <c r="AJ236" s="0" t="n">
        <f aca="false">IF(V236="Y",Parameters!$AA$2,1)</f>
        <v>1.5</v>
      </c>
      <c r="AK236" s="22" t="n">
        <f aca="false">IF(W236="Y", INDEX('Bieu phi VCX'!$AE$8:$AE$33,MATCH(E236,'Bieu phi VCX'!$A$8:$A$33,0),0),0)</f>
        <v>0.0025</v>
      </c>
      <c r="AL236" s="22" t="n">
        <f aca="false">IF(X236="Y",IF(AB236&lt;120,IF(OR(E236='Bieu phi VCX'!$A$24,E236='Bieu phi VCX'!$A$25,E236='Bieu phi VCX'!$A$27),0.2%,IF(OR(AND(OR(H236="SEDAN",H236="HATCHBACK"),J236&gt;Parameters!$AB$2),AND(OR(H236="SEDAN",H236="HATCHBACK"),I236="GERMANY")),INDEX('Bieu phi VCX'!$AF$8:$AF$33,MATCH(E236,'Bieu phi VCX'!$A$8:$A$33,0),0),INDEX('Bieu phi VCX'!$AG$8:$AG$33,MATCH(E236,'Bieu phi VCX'!$A$8:$A$33,0),0))),INDEX('Bieu phi VCX'!$AH$8:$AH$33,MATCH(E236,'Bieu phi VCX'!$A$8:$A$33,0),0)),0)</f>
        <v>0.0015</v>
      </c>
      <c r="AM236" s="22" t="n">
        <f aca="false">IF(Y236="Y",IF(P236-O236&gt;Parameters!$AC$2,1.5%*15/365,1.5%*(P236-O236)/365),0)</f>
        <v>0.000616438356164384</v>
      </c>
      <c r="AN236" s="24" t="n">
        <f aca="false">IF(Z236="Y",Parameters!$AD$2,0)</f>
        <v>0.003</v>
      </c>
      <c r="AO236" s="25" t="n">
        <f aca="false">IF(P236&lt;=AA236,VLOOKUP(DATEDIF(O236,P236,"m"),Parameters!$L$2:$M$6,2,1),(DATEDIF(O236,P236,"m")+1)/12)</f>
        <v>1</v>
      </c>
      <c r="AP236" s="26" t="n">
        <f aca="false">(AJ236*(SUM(AD236,AE236,AF236,AH236,AI236,AK236,AL236,AN236)*K236+AG236)+AM236*K236)*AO236</f>
        <v>76146575.3424658</v>
      </c>
      <c r="AQ236" s="27" t="s">
        <v>619</v>
      </c>
    </row>
    <row r="237" customFormat="false" ht="13.8" hidden="false" customHeight="false" outlineLevel="0" collapsed="false">
      <c r="A237" s="17" t="s">
        <v>625</v>
      </c>
      <c r="B237" s="17" t="s">
        <v>613</v>
      </c>
      <c r="C237" s="17" t="s">
        <v>511</v>
      </c>
      <c r="D237" s="17" t="s">
        <v>523</v>
      </c>
      <c r="E237" s="18" t="s">
        <v>548</v>
      </c>
      <c r="F237" s="19" t="n">
        <v>0</v>
      </c>
      <c r="G237" s="18" t="s">
        <v>614</v>
      </c>
      <c r="H237" s="18" t="s">
        <v>631</v>
      </c>
      <c r="I237" s="18" t="s">
        <v>616</v>
      </c>
      <c r="J237" s="19" t="n">
        <v>410000000</v>
      </c>
      <c r="K237" s="19" t="n">
        <v>400000000</v>
      </c>
      <c r="L237" s="0" t="n">
        <v>2020</v>
      </c>
      <c r="M237" s="20" t="n">
        <f aca="true">DATE(YEAR(NOW()), MONTH(NOW())-12, DAY(NOW()))</f>
        <v>43904</v>
      </c>
      <c r="N237" s="20" t="n">
        <f aca="true">DATE(YEAR(NOW()), MONTH(NOW()), DAY(NOW()))</f>
        <v>44269</v>
      </c>
      <c r="O237" s="20" t="n">
        <v>43831</v>
      </c>
      <c r="P237" s="20" t="n">
        <v>44196</v>
      </c>
      <c r="Q237" s="21" t="s">
        <v>617</v>
      </c>
      <c r="R237" s="21" t="s">
        <v>617</v>
      </c>
      <c r="S237" s="19" t="s">
        <v>618</v>
      </c>
      <c r="T237" s="21" t="s">
        <v>617</v>
      </c>
      <c r="U237" s="21" t="s">
        <v>617</v>
      </c>
      <c r="V237" s="21" t="s">
        <v>617</v>
      </c>
      <c r="W237" s="21" t="s">
        <v>617</v>
      </c>
      <c r="X237" s="21" t="s">
        <v>617</v>
      </c>
      <c r="Y237" s="21" t="s">
        <v>617</v>
      </c>
      <c r="Z237" s="21" t="s">
        <v>617</v>
      </c>
      <c r="AA237" s="20" t="n">
        <f aca="false">DATE(YEAR(O237)+1,MONTH(O237),DAY(O237))</f>
        <v>44197</v>
      </c>
      <c r="AB237" s="0" t="n">
        <f aca="false">IF(G237="Trong nước", DATEDIF(DATE(YEAR(M237),MONTH(M237),1),DATE(YEAR(N237),MONTH(N237),1),"m"), DATEDIF(DATE(L237,1,1),DATE(YEAR(N237),MONTH(N237),1),"m"))</f>
        <v>14</v>
      </c>
      <c r="AC237" s="0" t="str">
        <f aca="false">VLOOKUP(AB237,Parameters!$A$2:$B$6,2,1)</f>
        <v>&lt;36</v>
      </c>
      <c r="AD237" s="22" t="n">
        <f aca="false">IF(J237&lt;=Parameters!$Y$2,INDEX('Bieu phi VCX'!$D$8:$N$33,MATCH(E237,'Bieu phi VCX'!$A$8:$A$33,0),MATCH(AC237,'Bieu phi VCX'!$D$7:$I$7,)),INDEX('Bieu phi VCX'!$J$8:$O$33,MATCH(E237,'Bieu phi VCX'!$A$8:$A$33,0),MATCH(AC237,'Bieu phi VCX'!$J$7:$O$7,)))</f>
        <v>0.024</v>
      </c>
      <c r="AE237" s="22" t="n">
        <f aca="false">IF(Q237="Y",Parameters!$Z$2,0)</f>
        <v>0.0005</v>
      </c>
      <c r="AF237" s="22" t="n">
        <f aca="false">IF(R237="Y", INDEX('Bieu phi VCX'!$R$8:$W$33,MATCH(E237,'Bieu phi VCX'!$A$8:$A$33,0),MATCH(AC237,'Bieu phi VCX'!$R$7:$V$7,0)), 0)</f>
        <v>0</v>
      </c>
      <c r="AG237" s="19" t="n">
        <f aca="false">VLOOKUP(S237,Parameters!$F$2:$G$5,2,0)</f>
        <v>0</v>
      </c>
      <c r="AH237" s="22" t="n">
        <f aca="false">IF(T237="Y", INDEX('Bieu phi VCX'!$X$8:$AB$33,MATCH(E237,'Bieu phi VCX'!$A$8:$A$33,0),MATCH(AC237,'Bieu phi VCX'!$X$7:$AB$7,0)),0)</f>
        <v>0.001</v>
      </c>
      <c r="AI237" s="23" t="n">
        <f aca="false">IF(U237="Y",INDEX('Bieu phi VCX'!$AJ$8:$AL$33,MATCH(E237,'Bieu phi VCX'!$A$8:$A$33,0),MATCH(VLOOKUP(F237,Parameters!$I$2:$J$4,2),'Bieu phi VCX'!$AJ$7:$AL$7,0)), 0)</f>
        <v>0.05</v>
      </c>
      <c r="AJ237" s="0" t="n">
        <f aca="false">IF(V237="Y",Parameters!$AA$2,1)</f>
        <v>1.5</v>
      </c>
      <c r="AK237" s="22" t="n">
        <f aca="false">IF(W237="Y", INDEX('Bieu phi VCX'!$AE$8:$AE$33,MATCH(E237,'Bieu phi VCX'!$A$8:$A$33,0),0),0)</f>
        <v>0.0025</v>
      </c>
      <c r="AL237" s="22" t="n">
        <f aca="false">IF(X237="Y",IF(AB237&lt;120,IF(OR(E237='Bieu phi VCX'!$A$24,E237='Bieu phi VCX'!$A$25,E237='Bieu phi VCX'!$A$27),0.2%,IF(OR(AND(OR(H237="SEDAN",H237="HATCHBACK"),J237&gt;Parameters!$AB$2),AND(OR(H237="SEDAN",H237="HATCHBACK"),I237="GERMANY")),INDEX('Bieu phi VCX'!$AF$8:$AF$33,MATCH(E237,'Bieu phi VCX'!$A$8:$A$33,0),0),INDEX('Bieu phi VCX'!$AG$8:$AG$33,MATCH(E237,'Bieu phi VCX'!$A$8:$A$33,0),0))),INDEX('Bieu phi VCX'!$AH$8:$AH$33,MATCH(E237,'Bieu phi VCX'!$A$8:$A$33,0),0)),0)</f>
        <v>0.0005</v>
      </c>
      <c r="AM237" s="22" t="n">
        <f aca="false">IF(Y237="Y",IF(P237-O237&gt;Parameters!$AC$2,1.5%*15/365,1.5%*(P237-O237)/365),0)</f>
        <v>0.000616438356164384</v>
      </c>
      <c r="AN237" s="24" t="n">
        <f aca="false">IF(Z237="Y",Parameters!$AD$2,0)</f>
        <v>0.003</v>
      </c>
      <c r="AO237" s="25" t="n">
        <f aca="false">IF(P237&lt;=AA237,VLOOKUP(DATEDIF(O237,P237,"m"),Parameters!$L$2:$M$6,2,1),(DATEDIF(O237,P237,"m")+1)/12)</f>
        <v>1</v>
      </c>
      <c r="AP237" s="26" t="n">
        <f aca="false">(AJ237*(SUM(AD237,AE237,AF237,AH237,AI237,AK237,AL237,AN237)*K237+AG237)+AM237*K237)*AO237</f>
        <v>49146575.3424658</v>
      </c>
      <c r="AQ237" s="27" t="s">
        <v>619</v>
      </c>
    </row>
    <row r="238" customFormat="false" ht="13.8" hidden="false" customHeight="false" outlineLevel="0" collapsed="false">
      <c r="A238" s="17"/>
      <c r="B238" s="17" t="s">
        <v>620</v>
      </c>
      <c r="C238" s="17" t="s">
        <v>511</v>
      </c>
      <c r="D238" s="17" t="s">
        <v>523</v>
      </c>
      <c r="E238" s="18" t="s">
        <v>548</v>
      </c>
      <c r="F238" s="19" t="n">
        <v>0</v>
      </c>
      <c r="G238" s="18" t="s">
        <v>614</v>
      </c>
      <c r="H238" s="18" t="s">
        <v>631</v>
      </c>
      <c r="I238" s="18" t="s">
        <v>616</v>
      </c>
      <c r="J238" s="19" t="n">
        <v>500000000</v>
      </c>
      <c r="K238" s="19" t="n">
        <v>400000000</v>
      </c>
      <c r="L238" s="0" t="n">
        <v>2018</v>
      </c>
      <c r="M238" s="20" t="n">
        <f aca="true">DATE(YEAR(NOW()), MONTH(NOW())-36, DAY(NOW()))</f>
        <v>43173</v>
      </c>
      <c r="N238" s="20" t="n">
        <f aca="true">DATE(YEAR(NOW()), MONTH(NOW()), DAY(NOW()))</f>
        <v>44269</v>
      </c>
      <c r="O238" s="20" t="n">
        <v>43831</v>
      </c>
      <c r="P238" s="20" t="n">
        <v>44196</v>
      </c>
      <c r="Q238" s="21" t="s">
        <v>617</v>
      </c>
      <c r="R238" s="21" t="s">
        <v>617</v>
      </c>
      <c r="S238" s="19" t="s">
        <v>618</v>
      </c>
      <c r="T238" s="21" t="s">
        <v>617</v>
      </c>
      <c r="U238" s="21" t="s">
        <v>617</v>
      </c>
      <c r="V238" s="21" t="s">
        <v>617</v>
      </c>
      <c r="W238" s="21" t="s">
        <v>617</v>
      </c>
      <c r="X238" s="21" t="s">
        <v>617</v>
      </c>
      <c r="Y238" s="21" t="s">
        <v>617</v>
      </c>
      <c r="Z238" s="21" t="s">
        <v>617</v>
      </c>
      <c r="AA238" s="20" t="n">
        <f aca="false">DATE(YEAR(O238)+1,MONTH(O238),DAY(O238))</f>
        <v>44197</v>
      </c>
      <c r="AB238" s="0" t="n">
        <f aca="false">IF(G238="Trong nước", DATEDIF(DATE(YEAR(M238),MONTH(M238),1),DATE(YEAR(N238),MONTH(N238),1),"m"), DATEDIF(DATE(L238,1,1),DATE(YEAR(N238),MONTH(N238),1),"m"))</f>
        <v>38</v>
      </c>
      <c r="AC238" s="0" t="str">
        <f aca="false">VLOOKUP(AB238,Parameters!$A$2:$B$6,2,1)</f>
        <v>36-72</v>
      </c>
      <c r="AD238" s="22" t="n">
        <f aca="false">IF(J238&lt;=Parameters!$Y$2,INDEX('Bieu phi VCX'!$D$8:$N$33,MATCH(E238,'Bieu phi VCX'!$A$8:$A$33,0),MATCH(AC238,'Bieu phi VCX'!$D$7:$I$7,)),INDEX('Bieu phi VCX'!$J$8:$O$33,MATCH(E238,'Bieu phi VCX'!$A$8:$A$33,0),MATCH(AC238,'Bieu phi VCX'!$J$7:$O$7,)))</f>
        <v>0.026</v>
      </c>
      <c r="AE238" s="22" t="n">
        <f aca="false">IF(Q238="Y",Parameters!$Z$2,0)</f>
        <v>0.0005</v>
      </c>
      <c r="AF238" s="22" t="n">
        <f aca="false">IF(R238="Y", INDEX('Bieu phi VCX'!$R$8:$W$33,MATCH(E238,'Bieu phi VCX'!$A$8:$A$33,0),MATCH(AC238,'Bieu phi VCX'!$R$7:$V$7,0)), 0)</f>
        <v>0.0015</v>
      </c>
      <c r="AG238" s="19" t="n">
        <f aca="false">VLOOKUP(S238,Parameters!$F$2:$G$5,2,0)</f>
        <v>0</v>
      </c>
      <c r="AH238" s="22" t="n">
        <f aca="false">IF(T238="Y", INDEX('Bieu phi VCX'!$X$8:$AB$33,MATCH(E238,'Bieu phi VCX'!$A$8:$A$33,0),MATCH(AC238,'Bieu phi VCX'!$X$7:$AB$7,0)),0)</f>
        <v>0.0015</v>
      </c>
      <c r="AI238" s="23" t="n">
        <f aca="false">IF(U238="Y",INDEX('Bieu phi VCX'!$AJ$8:$AL$33,MATCH(E238,'Bieu phi VCX'!$A$8:$A$33,0),MATCH(VLOOKUP(F238,Parameters!$I$2:$J$4,2),'Bieu phi VCX'!$AJ$7:$AL$7,0)), 0)</f>
        <v>0.05</v>
      </c>
      <c r="AJ238" s="0" t="n">
        <f aca="false">IF(V238="Y",Parameters!$AA$2,1)</f>
        <v>1.5</v>
      </c>
      <c r="AK238" s="22" t="n">
        <f aca="false">IF(W238="Y", INDEX('Bieu phi VCX'!$AE$8:$AE$33,MATCH(E238,'Bieu phi VCX'!$A$8:$A$33,0),0),0)</f>
        <v>0.0025</v>
      </c>
      <c r="AL238" s="22" t="n">
        <f aca="false">IF(X238="Y",IF(AB238&lt;120,IF(OR(E238='Bieu phi VCX'!$A$24,E238='Bieu phi VCX'!$A$25,E238='Bieu phi VCX'!$A$27),0.2%,IF(OR(AND(OR(H238="SEDAN",H238="HATCHBACK"),J238&gt;Parameters!$AB$2),AND(OR(H238="SEDAN",H238="HATCHBACK"),I238="GERMANY")),INDEX('Bieu phi VCX'!$AF$8:$AF$33,MATCH(E238,'Bieu phi VCX'!$A$8:$A$33,0),0),INDEX('Bieu phi VCX'!$AG$8:$AG$33,MATCH(E238,'Bieu phi VCX'!$A$8:$A$33,0),0))),INDEX('Bieu phi VCX'!$AH$8:$AH$33,MATCH(E238,'Bieu phi VCX'!$A$8:$A$33,0),0)),0)</f>
        <v>0.0005</v>
      </c>
      <c r="AM238" s="22" t="n">
        <f aca="false">IF(Y238="Y",IF(P238-O238&gt;Parameters!$AC$2,1.5%*15/365,1.5%*(P238-O238)/365),0)</f>
        <v>0.000616438356164384</v>
      </c>
      <c r="AN238" s="24" t="n">
        <f aca="false">IF(Z238="Y",Parameters!$AD$2,0)</f>
        <v>0.003</v>
      </c>
      <c r="AO238" s="25" t="n">
        <f aca="false">IF(P238&lt;=AA238,VLOOKUP(DATEDIF(O238,P238,"m"),Parameters!$L$2:$M$6,2,1),(DATEDIF(O238,P238,"m")+1)/12)</f>
        <v>1</v>
      </c>
      <c r="AP238" s="26" t="n">
        <f aca="false">(AJ238*(SUM(AD238,AE238,AF238,AH238,AI238,AK238,AL238,AN238)*K238+AG238)+AM238*K238)*AO238</f>
        <v>51546575.3424658</v>
      </c>
      <c r="AQ238" s="27" t="s">
        <v>619</v>
      </c>
    </row>
    <row r="239" customFormat="false" ht="13.8" hidden="false" customHeight="false" outlineLevel="0" collapsed="false">
      <c r="A239" s="17"/>
      <c r="B239" s="17" t="s">
        <v>621</v>
      </c>
      <c r="C239" s="17" t="s">
        <v>511</v>
      </c>
      <c r="D239" s="17" t="s">
        <v>523</v>
      </c>
      <c r="E239" s="18" t="s">
        <v>548</v>
      </c>
      <c r="F239" s="19" t="n">
        <v>0</v>
      </c>
      <c r="G239" s="18" t="s">
        <v>614</v>
      </c>
      <c r="H239" s="18" t="s">
        <v>631</v>
      </c>
      <c r="I239" s="18" t="s">
        <v>616</v>
      </c>
      <c r="J239" s="19" t="n">
        <v>450000000</v>
      </c>
      <c r="K239" s="19" t="n">
        <v>400000000</v>
      </c>
      <c r="L239" s="0" t="n">
        <v>2015</v>
      </c>
      <c r="M239" s="20" t="n">
        <f aca="true">DATE(YEAR(NOW()), MONTH(NOW())-72, DAY(NOW()))</f>
        <v>42077</v>
      </c>
      <c r="N239" s="20" t="n">
        <f aca="true">DATE(YEAR(NOW()), MONTH(NOW()), DAY(NOW()))</f>
        <v>44269</v>
      </c>
      <c r="O239" s="20" t="n">
        <v>43831</v>
      </c>
      <c r="P239" s="20" t="n">
        <v>44196</v>
      </c>
      <c r="Q239" s="21" t="s">
        <v>617</v>
      </c>
      <c r="R239" s="21" t="s">
        <v>617</v>
      </c>
      <c r="S239" s="19" t="s">
        <v>618</v>
      </c>
      <c r="T239" s="21" t="s">
        <v>617</v>
      </c>
      <c r="U239" s="21" t="s">
        <v>617</v>
      </c>
      <c r="V239" s="21" t="s">
        <v>617</v>
      </c>
      <c r="W239" s="21" t="s">
        <v>617</v>
      </c>
      <c r="X239" s="21" t="s">
        <v>617</v>
      </c>
      <c r="Y239" s="21" t="s">
        <v>617</v>
      </c>
      <c r="Z239" s="21" t="s">
        <v>617</v>
      </c>
      <c r="AA239" s="20" t="n">
        <f aca="false">DATE(YEAR(O239)+1,MONTH(O239),DAY(O239))</f>
        <v>44197</v>
      </c>
      <c r="AB239" s="0" t="n">
        <f aca="false">IF(G239="Trong nước", DATEDIF(DATE(YEAR(M239),MONTH(M239),1),DATE(YEAR(N239),MONTH(N239),1),"m"), DATEDIF(DATE(L239,1,1),DATE(YEAR(N239),MONTH(N239),1),"m"))</f>
        <v>74</v>
      </c>
      <c r="AC239" s="0" t="str">
        <f aca="false">VLOOKUP(AB239,Parameters!$A$2:$B$6,2,1)</f>
        <v>72-120</v>
      </c>
      <c r="AD239" s="22" t="n">
        <f aca="false">IF(J239&lt;=Parameters!$Y$2,INDEX('Bieu phi VCX'!$D$8:$N$33,MATCH(E239,'Bieu phi VCX'!$A$8:$A$33,0),MATCH(AC239,'Bieu phi VCX'!$D$7:$I$7,)),INDEX('Bieu phi VCX'!$J$8:$O$33,MATCH(E239,'Bieu phi VCX'!$A$8:$A$33,0),MATCH(AC239,'Bieu phi VCX'!$J$7:$O$7,)))</f>
        <v>0.028</v>
      </c>
      <c r="AE239" s="22" t="n">
        <f aca="false">IF(Q239="Y",Parameters!$Z$2,0)</f>
        <v>0.0005</v>
      </c>
      <c r="AF239" s="22" t="n">
        <f aca="false">IF(R239="Y", INDEX('Bieu phi VCX'!$R$8:$W$33,MATCH(E239,'Bieu phi VCX'!$A$8:$A$33,0),MATCH(AC239,'Bieu phi VCX'!$R$7:$V$7,0)), 0)</f>
        <v>0.0025</v>
      </c>
      <c r="AG239" s="19" t="n">
        <f aca="false">VLOOKUP(S239,Parameters!$F$2:$G$5,2,0)</f>
        <v>0</v>
      </c>
      <c r="AH239" s="22" t="n">
        <f aca="false">IF(T239="Y", INDEX('Bieu phi VCX'!$X$8:$AB$33,MATCH(E239,'Bieu phi VCX'!$A$8:$A$33,0),MATCH(AC239,'Bieu phi VCX'!$X$7:$AB$7,0)),0)</f>
        <v>0.01</v>
      </c>
      <c r="AI239" s="23" t="n">
        <f aca="false">IF(U239="Y",INDEX('Bieu phi VCX'!$AJ$8:$AL$33,MATCH(E239,'Bieu phi VCX'!$A$8:$A$33,0),MATCH(VLOOKUP(F239,Parameters!$I$2:$J$4,2),'Bieu phi VCX'!$AJ$7:$AL$7,0)), 0)</f>
        <v>0.05</v>
      </c>
      <c r="AJ239" s="0" t="n">
        <f aca="false">IF(V239="Y",Parameters!$AA$2,1)</f>
        <v>1.5</v>
      </c>
      <c r="AK239" s="22" t="n">
        <f aca="false">IF(W239="Y", INDEX('Bieu phi VCX'!$AE$8:$AE$33,MATCH(E239,'Bieu phi VCX'!$A$8:$A$33,0),0),0)</f>
        <v>0.0025</v>
      </c>
      <c r="AL239" s="22" t="n">
        <f aca="false">IF(X239="Y",IF(AB239&lt;120,IF(OR(E239='Bieu phi VCX'!$A$24,E239='Bieu phi VCX'!$A$25,E239='Bieu phi VCX'!$A$27),0.2%,IF(OR(AND(OR(H239="SEDAN",H239="HATCHBACK"),J239&gt;Parameters!$AB$2),AND(OR(H239="SEDAN",H239="HATCHBACK"),I239="GERMANY")),INDEX('Bieu phi VCX'!$AF$8:$AF$33,MATCH(E239,'Bieu phi VCX'!$A$8:$A$33,0),0),INDEX('Bieu phi VCX'!$AG$8:$AG$33,MATCH(E239,'Bieu phi VCX'!$A$8:$A$33,0),0))),INDEX('Bieu phi VCX'!$AH$8:$AH$33,MATCH(E239,'Bieu phi VCX'!$A$8:$A$33,0),0)),0)</f>
        <v>0.0005</v>
      </c>
      <c r="AM239" s="22" t="n">
        <f aca="false">IF(Y239="Y",IF(P239-O239&gt;Parameters!$AC$2,1.5%*15/365,1.5%*(P239-O239)/365),0)</f>
        <v>0.000616438356164384</v>
      </c>
      <c r="AN239" s="24" t="n">
        <f aca="false">IF(Z239="Y",Parameters!$AD$2,0)</f>
        <v>0.003</v>
      </c>
      <c r="AO239" s="25" t="n">
        <f aca="false">IF(P239&lt;=AA239,VLOOKUP(DATEDIF(O239,P239,"m"),Parameters!$L$2:$M$6,2,1),(DATEDIF(O239,P239,"m")+1)/12)</f>
        <v>1</v>
      </c>
      <c r="AP239" s="26" t="n">
        <f aca="false">(AJ239*(SUM(AD239,AE239,AF239,AH239,AI239,AK239,AL239,AN239)*K239+AG239)+AM239*K239)*AO239</f>
        <v>58446575.3424658</v>
      </c>
      <c r="AQ239" s="27" t="s">
        <v>619</v>
      </c>
    </row>
    <row r="240" customFormat="false" ht="13.8" hidden="false" customHeight="false" outlineLevel="0" collapsed="false">
      <c r="A240" s="17"/>
      <c r="B240" s="17" t="s">
        <v>622</v>
      </c>
      <c r="C240" s="17" t="s">
        <v>511</v>
      </c>
      <c r="D240" s="17" t="s">
        <v>523</v>
      </c>
      <c r="E240" s="18" t="s">
        <v>548</v>
      </c>
      <c r="F240" s="19" t="n">
        <v>0</v>
      </c>
      <c r="G240" s="18" t="s">
        <v>614</v>
      </c>
      <c r="H240" s="18" t="s">
        <v>631</v>
      </c>
      <c r="I240" s="18" t="s">
        <v>616</v>
      </c>
      <c r="J240" s="19" t="n">
        <v>600000000</v>
      </c>
      <c r="K240" s="19" t="n">
        <v>400000000</v>
      </c>
      <c r="L240" s="0" t="n">
        <v>2011</v>
      </c>
      <c r="M240" s="20" t="n">
        <f aca="true">DATE(YEAR(NOW()), MONTH(NOW())-120, DAY(NOW()))</f>
        <v>40616</v>
      </c>
      <c r="N240" s="20" t="n">
        <f aca="true">DATE(YEAR(NOW()), MONTH(NOW()), DAY(NOW()))</f>
        <v>44269</v>
      </c>
      <c r="O240" s="20" t="n">
        <v>43831</v>
      </c>
      <c r="P240" s="20" t="n">
        <v>44196</v>
      </c>
      <c r="Q240" s="21" t="s">
        <v>617</v>
      </c>
      <c r="R240" s="21" t="s">
        <v>617</v>
      </c>
      <c r="S240" s="19" t="s">
        <v>618</v>
      </c>
      <c r="T240" s="21" t="s">
        <v>617</v>
      </c>
      <c r="U240" s="21" t="s">
        <v>617</v>
      </c>
      <c r="V240" s="21" t="s">
        <v>617</v>
      </c>
      <c r="W240" s="21" t="s">
        <v>617</v>
      </c>
      <c r="X240" s="21" t="s">
        <v>617</v>
      </c>
      <c r="Y240" s="21" t="s">
        <v>617</v>
      </c>
      <c r="Z240" s="21" t="s">
        <v>617</v>
      </c>
      <c r="AA240" s="20" t="n">
        <f aca="false">DATE(YEAR(O240)+1,MONTH(O240),DAY(O240))</f>
        <v>44197</v>
      </c>
      <c r="AB240" s="0" t="n">
        <f aca="false">IF(G240="Trong nước", DATEDIF(DATE(YEAR(M240),MONTH(M240),1),DATE(YEAR(N240),MONTH(N240),1),"m"), DATEDIF(DATE(L240,1,1),DATE(YEAR(N240),MONTH(N240),1),"m"))</f>
        <v>122</v>
      </c>
      <c r="AC240" s="0" t="str">
        <f aca="false">VLOOKUP(AB240,Parameters!$A$2:$B$6,2,1)</f>
        <v>&gt;=120</v>
      </c>
      <c r="AD240" s="22" t="n">
        <f aca="false">IF(J240&lt;=Parameters!$Y$2,INDEX('Bieu phi VCX'!$D$8:$N$33,MATCH(E240,'Bieu phi VCX'!$A$8:$A$33,0),MATCH(AC240,'Bieu phi VCX'!$D$7:$I$7,)),INDEX('Bieu phi VCX'!$J$8:$O$33,MATCH(E240,'Bieu phi VCX'!$A$8:$A$33,0),MATCH(AC240,'Bieu phi VCX'!$J$7:$O$7,)))</f>
        <v>0.03</v>
      </c>
      <c r="AE240" s="22" t="n">
        <f aca="false">IF(Q240="Y",Parameters!$Z$2,0)</f>
        <v>0.0005</v>
      </c>
      <c r="AF240" s="22" t="n">
        <f aca="false">IF(R240="Y", INDEX('Bieu phi VCX'!$R$8:$W$33,MATCH(E240,'Bieu phi VCX'!$A$8:$A$33,0),MATCH(AC240,'Bieu phi VCX'!$R$7:$V$7,0)), 0)</f>
        <v>0.0035</v>
      </c>
      <c r="AG240" s="19" t="n">
        <f aca="false">VLOOKUP(S240,Parameters!$F$2:$G$5,2,0)</f>
        <v>0</v>
      </c>
      <c r="AH240" s="22" t="n">
        <f aca="false">IF(T240="Y", INDEX('Bieu phi VCX'!$X$8:$AB$33,MATCH(E240,'Bieu phi VCX'!$A$8:$A$33,0),MATCH(AC240,'Bieu phi VCX'!$X$7:$AB$7,0)),0)</f>
        <v>0.01</v>
      </c>
      <c r="AI240" s="23" t="n">
        <f aca="false">IF(U240="Y",INDEX('Bieu phi VCX'!$AJ$8:$AL$33,MATCH(E240,'Bieu phi VCX'!$A$8:$A$33,0),MATCH(VLOOKUP(F240,Parameters!$I$2:$J$4,2),'Bieu phi VCX'!$AJ$7:$AL$7,0)), 0)</f>
        <v>0.05</v>
      </c>
      <c r="AJ240" s="0" t="n">
        <f aca="false">IF(V240="Y",Parameters!$AA$2,1)</f>
        <v>1.5</v>
      </c>
      <c r="AK240" s="22" t="n">
        <f aca="false">IF(W240="Y", INDEX('Bieu phi VCX'!$AE$8:$AE$33,MATCH(E240,'Bieu phi VCX'!$A$8:$A$33,0),0),0)</f>
        <v>0.0025</v>
      </c>
      <c r="AL240" s="22" t="n">
        <f aca="false">IF(X240="Y",IF(AB240&lt;120,IF(OR(E240='Bieu phi VCX'!$A$24,E240='Bieu phi VCX'!$A$25,E240='Bieu phi VCX'!$A$27),0.2%,IF(OR(AND(OR(H240="SEDAN",H240="HATCHBACK"),J240&gt;Parameters!$AB$2),AND(OR(H240="SEDAN",H240="HATCHBACK"),I240="GERMANY")),INDEX('Bieu phi VCX'!$AF$8:$AF$33,MATCH(E240,'Bieu phi VCX'!$A$8:$A$33,0),0),INDEX('Bieu phi VCX'!$AG$8:$AG$33,MATCH(E240,'Bieu phi VCX'!$A$8:$A$33,0),0))),INDEX('Bieu phi VCX'!$AH$8:$AH$33,MATCH(E240,'Bieu phi VCX'!$A$8:$A$33,0),0)),0)</f>
        <v>0.0015</v>
      </c>
      <c r="AM240" s="22" t="n">
        <f aca="false">IF(Y240="Y",IF(P240-O240&gt;Parameters!$AC$2,1.5%*15/365,1.5%*(P240-O240)/365),0)</f>
        <v>0.000616438356164384</v>
      </c>
      <c r="AN240" s="24" t="n">
        <f aca="false">IF(Z240="Y",Parameters!$AD$2,0)</f>
        <v>0.003</v>
      </c>
      <c r="AO240" s="25" t="n">
        <f aca="false">IF(P240&lt;=AA240,VLOOKUP(DATEDIF(O240,P240,"m"),Parameters!$L$2:$M$6,2,1),(DATEDIF(O240,P240,"m")+1)/12)</f>
        <v>1</v>
      </c>
      <c r="AP240" s="26" t="n">
        <f aca="false">(AJ240*(SUM(AD240,AE240,AF240,AH240,AI240,AK240,AL240,AN240)*K240+AG240)+AM240*K240)*AO240</f>
        <v>60846575.3424658</v>
      </c>
      <c r="AQ240" s="27" t="s">
        <v>619</v>
      </c>
    </row>
    <row r="241" customFormat="false" ht="13.8" hidden="false" customHeight="false" outlineLevel="0" collapsed="false">
      <c r="A241" s="17"/>
      <c r="B241" s="17" t="s">
        <v>623</v>
      </c>
      <c r="C241" s="17" t="s">
        <v>511</v>
      </c>
      <c r="D241" s="17" t="s">
        <v>523</v>
      </c>
      <c r="E241" s="18" t="s">
        <v>548</v>
      </c>
      <c r="F241" s="19" t="n">
        <v>0</v>
      </c>
      <c r="G241" s="18" t="s">
        <v>614</v>
      </c>
      <c r="H241" s="18" t="s">
        <v>631</v>
      </c>
      <c r="I241" s="18" t="s">
        <v>616</v>
      </c>
      <c r="J241" s="19" t="n">
        <v>600000000</v>
      </c>
      <c r="K241" s="19" t="n">
        <v>400000000</v>
      </c>
      <c r="L241" s="0" t="n">
        <v>2006</v>
      </c>
      <c r="M241" s="20" t="n">
        <f aca="true">DATE(YEAR(NOW()), MONTH(NOW())-180, DAY(NOW()))</f>
        <v>38790</v>
      </c>
      <c r="N241" s="20" t="n">
        <f aca="true">DATE(YEAR(NOW()), MONTH(NOW()), DAY(NOW()))</f>
        <v>44269</v>
      </c>
      <c r="O241" s="20" t="n">
        <v>43831</v>
      </c>
      <c r="P241" s="20" t="n">
        <v>44196</v>
      </c>
      <c r="Q241" s="21" t="s">
        <v>617</v>
      </c>
      <c r="R241" s="21" t="s">
        <v>617</v>
      </c>
      <c r="S241" s="19" t="n">
        <v>9000000</v>
      </c>
      <c r="T241" s="21" t="s">
        <v>617</v>
      </c>
      <c r="U241" s="21" t="s">
        <v>617</v>
      </c>
      <c r="V241" s="21" t="s">
        <v>617</v>
      </c>
      <c r="W241" s="21" t="s">
        <v>617</v>
      </c>
      <c r="X241" s="21" t="s">
        <v>617</v>
      </c>
      <c r="Y241" s="21" t="s">
        <v>617</v>
      </c>
      <c r="Z241" s="21" t="s">
        <v>617</v>
      </c>
      <c r="AA241" s="20" t="n">
        <f aca="false">DATE(YEAR(O241)+1,MONTH(O241),DAY(O241))</f>
        <v>44197</v>
      </c>
      <c r="AB241" s="0" t="n">
        <f aca="false">IF(G241="Trong nước", DATEDIF(DATE(YEAR(M241),MONTH(M241),1),DATE(YEAR(N241),MONTH(N241),1),"m"), DATEDIF(DATE(L241,1,1),DATE(YEAR(N241),MONTH(N241),1),"m"))</f>
        <v>182</v>
      </c>
      <c r="AC241" s="0" t="str">
        <f aca="false">VLOOKUP(AB241,Parameters!$A$2:$B$7,2,1)</f>
        <v>&gt;=180</v>
      </c>
      <c r="AD241" s="22" t="n">
        <f aca="false">IF(J241&lt;=Parameters!$Y$2,INDEX('Bieu phi VCX'!$D$8:$N$33,MATCH(E241,'Bieu phi VCX'!$A$8:$A$33,0),MATCH(AC241,'Bieu phi VCX'!$D$7:$I$7,)),INDEX('Bieu phi VCX'!$J$8:$O$33,MATCH(E241,'Bieu phi VCX'!$A$8:$A$33,0),MATCH(AC241,'Bieu phi VCX'!$J$7:$O$7,)))</f>
        <v>0.03</v>
      </c>
      <c r="AE241" s="22" t="n">
        <f aca="false">IF(Q241="Y",Parameters!$Z$2,0)</f>
        <v>0.0005</v>
      </c>
      <c r="AF241" s="22" t="n">
        <f aca="false">IF(R241="Y", INDEX('Bieu phi VCX'!$R$8:$W$33,MATCH(E241,'Bieu phi VCX'!$A$8:$A$33,0),MATCH(AC241,'Bieu phi VCX'!$R$7:$W$7,0)), 0)</f>
        <v>0.0045</v>
      </c>
      <c r="AG241" s="19" t="n">
        <f aca="false">VLOOKUP(S241,Parameters!$F$2:$G$5,2,0)</f>
        <v>1400000</v>
      </c>
      <c r="AH241" s="22" t="n">
        <f aca="false">IF(T241="Y", INDEX('Bieu phi VCX'!$X$8:$AC$33,MATCH(E241,'Bieu phi VCX'!$A$8:$A$33,0),MATCH(AC241,'Bieu phi VCX'!$X$7:$AC$7,0)),0)</f>
        <v>0.011</v>
      </c>
      <c r="AI241" s="23" t="n">
        <f aca="false">IF(U241="Y",INDEX('Bieu phi VCX'!$AJ$8:$AL$33,MATCH(E241,'Bieu phi VCX'!$A$8:$A$33,0),MATCH(VLOOKUP(F241,Parameters!$I$2:$J$4,2),'Bieu phi VCX'!$AJ$7:$AL$7,0)), 0)</f>
        <v>0.05</v>
      </c>
      <c r="AJ241" s="0" t="n">
        <f aca="false">IF(V241="Y",Parameters!$AA$2,1)</f>
        <v>1.5</v>
      </c>
      <c r="AK241" s="22" t="n">
        <f aca="false">IF(W241="Y", INDEX('Bieu phi VCX'!$AE$8:$AE$33,MATCH(E241,'Bieu phi VCX'!$A$8:$A$33,0),0),0)</f>
        <v>0.0025</v>
      </c>
      <c r="AL241" s="22" t="n">
        <f aca="false">IF(X241="Y",IF(AB241&lt;120,IF(OR(E241='Bieu phi VCX'!$A$24,E241='Bieu phi VCX'!$A$25,E241='Bieu phi VCX'!$A$27),0.2%,IF(OR(AND(OR(H241="SEDAN",H241="HATCHBACK"),J241&gt;Parameters!$AB$2),AND(OR(H241="SEDAN",H241="HATCHBACK"),I241="GERMANY")),INDEX('Bieu phi VCX'!$AF$8:$AF$33,MATCH(E241,'Bieu phi VCX'!$A$8:$A$33,0),0),INDEX('Bieu phi VCX'!$AG$8:$AG$33,MATCH(E241,'Bieu phi VCX'!$A$8:$A$33,0),0))),INDEX('Bieu phi VCX'!$AH$8:$AH$33,MATCH(E241,'Bieu phi VCX'!$A$8:$A$33,0),0)),0)</f>
        <v>0.0015</v>
      </c>
      <c r="AM241" s="22" t="n">
        <f aca="false">IF(Y241="Y",IF(P241-O241&gt;Parameters!$AC$2,1.5%*15/365,1.5%*(P241-O241)/365),0)</f>
        <v>0.000616438356164384</v>
      </c>
      <c r="AN241" s="24" t="n">
        <f aca="false">IF(Z241="Y",Parameters!$AD$2,0)</f>
        <v>0.003</v>
      </c>
      <c r="AO241" s="25" t="n">
        <f aca="false">IF(P241&lt;=AA241,VLOOKUP(DATEDIF(O241,P241,"m"),Parameters!$L$2:$M$6,2,1),(DATEDIF(O241,P241,"m")+1)/12)</f>
        <v>1</v>
      </c>
      <c r="AP241" s="26" t="n">
        <f aca="false">(AJ241*(SUM(AD241,AE241,AF241,AH241,AI241,AK241,AL241,AN241)*K241+AG241)+AM241*K241)*AO241</f>
        <v>64146575.3424658</v>
      </c>
      <c r="AQ241" s="27" t="s">
        <v>619</v>
      </c>
    </row>
    <row r="242" customFormat="false" ht="13.8" hidden="false" customHeight="false" outlineLevel="0" collapsed="false">
      <c r="A242" s="17" t="s">
        <v>612</v>
      </c>
      <c r="B242" s="17" t="s">
        <v>613</v>
      </c>
      <c r="C242" s="17" t="s">
        <v>511</v>
      </c>
      <c r="D242" s="17" t="s">
        <v>535</v>
      </c>
      <c r="E242" s="18" t="s">
        <v>547</v>
      </c>
      <c r="F242" s="19" t="n">
        <v>0</v>
      </c>
      <c r="G242" s="18" t="s">
        <v>614</v>
      </c>
      <c r="H242" s="18" t="s">
        <v>631</v>
      </c>
      <c r="I242" s="18" t="s">
        <v>616</v>
      </c>
      <c r="J242" s="19" t="n">
        <v>390000000</v>
      </c>
      <c r="K242" s="19" t="n">
        <v>100000000</v>
      </c>
      <c r="L242" s="0" t="n">
        <v>2020</v>
      </c>
      <c r="M242" s="20" t="n">
        <f aca="true">DATE(YEAR(NOW()), MONTH(NOW())-12, DAY(NOW()))</f>
        <v>43904</v>
      </c>
      <c r="N242" s="20" t="n">
        <f aca="true">DATE(YEAR(NOW()), MONTH(NOW()), DAY(NOW()))</f>
        <v>44269</v>
      </c>
      <c r="O242" s="20" t="n">
        <v>43831</v>
      </c>
      <c r="P242" s="20" t="n">
        <v>44196</v>
      </c>
      <c r="Q242" s="21" t="s">
        <v>617</v>
      </c>
      <c r="R242" s="21" t="s">
        <v>617</v>
      </c>
      <c r="S242" s="19" t="s">
        <v>618</v>
      </c>
      <c r="T242" s="21" t="s">
        <v>617</v>
      </c>
      <c r="U242" s="21" t="s">
        <v>617</v>
      </c>
      <c r="V242" s="21" t="s">
        <v>617</v>
      </c>
      <c r="W242" s="21" t="s">
        <v>617</v>
      </c>
      <c r="X242" s="21" t="s">
        <v>617</v>
      </c>
      <c r="Y242" s="21" t="s">
        <v>617</v>
      </c>
      <c r="Z242" s="21" t="s">
        <v>617</v>
      </c>
      <c r="AA242" s="20" t="n">
        <f aca="false">DATE(YEAR(O242)+1,MONTH(O242),DAY(O242))</f>
        <v>44197</v>
      </c>
      <c r="AB242" s="0" t="n">
        <f aca="false">IF(G242="Trong nước", DATEDIF(DATE(YEAR(M242),MONTH(M242),1),DATE(YEAR(N242),MONTH(N242),1),"m"), DATEDIF(DATE(L242,1,1),DATE(YEAR(N242),MONTH(N242),1),"m"))</f>
        <v>14</v>
      </c>
      <c r="AC242" s="0" t="str">
        <f aca="false">VLOOKUP(AB242,Parameters!$A$2:$B$6,2,1)</f>
        <v>&lt;36</v>
      </c>
      <c r="AD242" s="22" t="n">
        <f aca="false">IF(J242&lt;=Parameters!$Y$2,INDEX('Bieu phi VCX'!$D$8:$N$33,MATCH(E242,'Bieu phi VCX'!$A$8:$A$33,0),MATCH(AC242,'Bieu phi VCX'!$D$7:$I$7,)),INDEX('Bieu phi VCX'!$J$8:$O$33,MATCH(E242,'Bieu phi VCX'!$A$8:$A$33,0),MATCH(AC242,'Bieu phi VCX'!$J$7:$O$7,)))</f>
        <v>0.025</v>
      </c>
      <c r="AE242" s="22" t="n">
        <f aca="false">IF(Q242="Y",Parameters!$Z$2,0)</f>
        <v>0.0005</v>
      </c>
      <c r="AF242" s="22" t="n">
        <f aca="false">IF(R242="Y", INDEX('Bieu phi VCX'!$R$8:$W$33,MATCH(E242,'Bieu phi VCX'!$A$8:$A$33,0),MATCH(AC242,'Bieu phi VCX'!$R$7:$V$7,0)), 0)</f>
        <v>0</v>
      </c>
      <c r="AG242" s="19" t="n">
        <f aca="false">VLOOKUP(S242,Parameters!$F$2:$G$5,2,0)</f>
        <v>0</v>
      </c>
      <c r="AH242" s="22" t="n">
        <f aca="false">IF(T242="Y", INDEX('Bieu phi VCX'!$X$8:$AB$33,MATCH(E242,'Bieu phi VCX'!$A$8:$A$33,0),MATCH(AC242,'Bieu phi VCX'!$X$7:$AB$7,0)),0)</f>
        <v>0.001</v>
      </c>
      <c r="AI242" s="23" t="n">
        <f aca="false">IF(U242="Y",INDEX('Bieu phi VCX'!$AJ$8:$AL$33,MATCH(E242,'Bieu phi VCX'!$A$8:$A$33,0),MATCH(VLOOKUP(F242,Parameters!$I$2:$J$4,2),'Bieu phi VCX'!$AJ$7:$AL$7,0)), 0)</f>
        <v>0.05</v>
      </c>
      <c r="AJ242" s="0" t="n">
        <f aca="false">IF(V242="Y",Parameters!$AA$2,1)</f>
        <v>1.5</v>
      </c>
      <c r="AK242" s="22" t="n">
        <f aca="false">IF(W242="Y", INDEX('Bieu phi VCX'!$AE$8:$AE$33,MATCH(E242,'Bieu phi VCX'!$A$8:$A$33,0),0),0)</f>
        <v>0.0025</v>
      </c>
      <c r="AL242" s="22" t="n">
        <f aca="false">IF(X242="Y",IF(AB242&lt;120,IF(OR(E242='Bieu phi VCX'!$A$24,E242='Bieu phi VCX'!$A$25,E242='Bieu phi VCX'!$A$27),0.2%,IF(OR(AND(OR(H242="SEDAN",H242="HATCHBACK"),J242&gt;Parameters!$AB$2),AND(OR(H242="SEDAN",H242="HATCHBACK"),I242="GERMANY")),INDEX('Bieu phi VCX'!$AF$8:$AF$33,MATCH(E242,'Bieu phi VCX'!$A$8:$A$33,0),0),INDEX('Bieu phi VCX'!$AG$8:$AG$33,MATCH(E242,'Bieu phi VCX'!$A$8:$A$33,0),0))),INDEX('Bieu phi VCX'!$AH$8:$AH$33,MATCH(E242,'Bieu phi VCX'!$A$8:$A$33,0),0)),0)</f>
        <v>0.0005</v>
      </c>
      <c r="AM242" s="22" t="n">
        <f aca="false">IF(Y242="Y",IF(P242-O242&gt;Parameters!$AC$2,1.5%*15/365,1.5%*(P242-O242)/365),0)</f>
        <v>0.000616438356164384</v>
      </c>
      <c r="AN242" s="24" t="n">
        <f aca="false">IF(Z242="Y",Parameters!$AD$2,0)</f>
        <v>0.003</v>
      </c>
      <c r="AO242" s="25" t="n">
        <f aca="false">IF(P242&lt;=AA242,VLOOKUP(DATEDIF(O242,P242,"m"),Parameters!$L$2:$M$6,2,1),(DATEDIF(O242,P242,"m")+1)/12)</f>
        <v>1</v>
      </c>
      <c r="AP242" s="26" t="n">
        <f aca="false">(AJ242*(SUM(AD242,AE242,AF242,AH242,AI242,AK242,AL242,AN242)*K242+AG242)+AM242*K242)*AO242</f>
        <v>12436643.8356164</v>
      </c>
      <c r="AQ242" s="27" t="s">
        <v>619</v>
      </c>
    </row>
    <row r="243" customFormat="false" ht="13.8" hidden="false" customHeight="false" outlineLevel="0" collapsed="false">
      <c r="A243" s="17"/>
      <c r="B243" s="17" t="s">
        <v>620</v>
      </c>
      <c r="C243" s="17" t="s">
        <v>511</v>
      </c>
      <c r="D243" s="17" t="s">
        <v>535</v>
      </c>
      <c r="E243" s="18" t="s">
        <v>547</v>
      </c>
      <c r="F243" s="19" t="n">
        <v>0</v>
      </c>
      <c r="G243" s="18" t="s">
        <v>614</v>
      </c>
      <c r="H243" s="18" t="s">
        <v>631</v>
      </c>
      <c r="I243" s="18" t="s">
        <v>616</v>
      </c>
      <c r="J243" s="19" t="n">
        <v>390000000</v>
      </c>
      <c r="K243" s="19" t="n">
        <v>100000000</v>
      </c>
      <c r="L243" s="0" t="n">
        <v>2018</v>
      </c>
      <c r="M243" s="20" t="n">
        <f aca="true">DATE(YEAR(NOW()), MONTH(NOW())-36, DAY(NOW()))</f>
        <v>43173</v>
      </c>
      <c r="N243" s="20" t="n">
        <f aca="true">DATE(YEAR(NOW()), MONTH(NOW()), DAY(NOW()))</f>
        <v>44269</v>
      </c>
      <c r="O243" s="20" t="n">
        <v>43831</v>
      </c>
      <c r="P243" s="20" t="n">
        <v>44196</v>
      </c>
      <c r="Q243" s="21" t="s">
        <v>617</v>
      </c>
      <c r="R243" s="21" t="s">
        <v>617</v>
      </c>
      <c r="S243" s="19" t="s">
        <v>618</v>
      </c>
      <c r="T243" s="21" t="s">
        <v>617</v>
      </c>
      <c r="U243" s="21" t="s">
        <v>617</v>
      </c>
      <c r="V243" s="21" t="s">
        <v>617</v>
      </c>
      <c r="W243" s="21" t="s">
        <v>617</v>
      </c>
      <c r="X243" s="21" t="s">
        <v>617</v>
      </c>
      <c r="Y243" s="21" t="s">
        <v>617</v>
      </c>
      <c r="Z243" s="21" t="s">
        <v>617</v>
      </c>
      <c r="AA243" s="20" t="n">
        <f aca="false">DATE(YEAR(O243)+1,MONTH(O243),DAY(O243))</f>
        <v>44197</v>
      </c>
      <c r="AB243" s="0" t="n">
        <f aca="false">IF(G243="Trong nước", DATEDIF(DATE(YEAR(M243),MONTH(M243),1),DATE(YEAR(N243),MONTH(N243),1),"m"), DATEDIF(DATE(L243,1,1),DATE(YEAR(N243),MONTH(N243),1),"m"))</f>
        <v>38</v>
      </c>
      <c r="AC243" s="0" t="str">
        <f aca="false">VLOOKUP(AB243,Parameters!$A$2:$B$6,2,1)</f>
        <v>36-72</v>
      </c>
      <c r="AD243" s="22" t="n">
        <f aca="false">IF(J243&lt;=Parameters!$Y$2,INDEX('Bieu phi VCX'!$D$8:$N$33,MATCH(E243,'Bieu phi VCX'!$A$8:$A$33,0),MATCH(AC243,'Bieu phi VCX'!$D$7:$I$7,)),INDEX('Bieu phi VCX'!$J$8:$O$33,MATCH(E243,'Bieu phi VCX'!$A$8:$A$33,0),MATCH(AC243,'Bieu phi VCX'!$J$7:$O$7,)))</f>
        <v>0.0275</v>
      </c>
      <c r="AE243" s="22" t="n">
        <f aca="false">IF(Q243="Y",Parameters!$Z$2,0)</f>
        <v>0.0005</v>
      </c>
      <c r="AF243" s="22" t="n">
        <f aca="false">IF(R243="Y", INDEX('Bieu phi VCX'!$R$8:$W$33,MATCH(E243,'Bieu phi VCX'!$A$8:$A$33,0),MATCH(AC243,'Bieu phi VCX'!$R$7:$V$7,0)), 0)</f>
        <v>0.001</v>
      </c>
      <c r="AG243" s="19" t="n">
        <f aca="false">VLOOKUP(S243,Parameters!$F$2:$G$5,2,0)</f>
        <v>0</v>
      </c>
      <c r="AH243" s="22" t="n">
        <f aca="false">IF(T243="Y", INDEX('Bieu phi VCX'!$X$8:$AB$33,MATCH(E243,'Bieu phi VCX'!$A$8:$A$33,0),MATCH(AC243,'Bieu phi VCX'!$X$7:$AB$7,0)),0)</f>
        <v>0.0015</v>
      </c>
      <c r="AI243" s="23" t="n">
        <f aca="false">IF(U243="Y",INDEX('Bieu phi VCX'!$AJ$8:$AL$33,MATCH(E243,'Bieu phi VCX'!$A$8:$A$33,0),MATCH(VLOOKUP(F243,Parameters!$I$2:$J$4,2),'Bieu phi VCX'!$AJ$7:$AL$7,0)), 0)</f>
        <v>0.05</v>
      </c>
      <c r="AJ243" s="0" t="n">
        <f aca="false">IF(V243="Y",Parameters!$AA$2,1)</f>
        <v>1.5</v>
      </c>
      <c r="AK243" s="22" t="n">
        <f aca="false">IF(W243="Y", INDEX('Bieu phi VCX'!$AE$8:$AE$33,MATCH(E243,'Bieu phi VCX'!$A$8:$A$33,0),0),0)</f>
        <v>0.0025</v>
      </c>
      <c r="AL243" s="22" t="n">
        <f aca="false">IF(X243="Y",IF(AB243&lt;120,IF(OR(E243='Bieu phi VCX'!$A$24,E243='Bieu phi VCX'!$A$25,E243='Bieu phi VCX'!$A$27),0.2%,IF(OR(AND(OR(H243="SEDAN",H243="HATCHBACK"),J243&gt;Parameters!$AB$2),AND(OR(H243="SEDAN",H243="HATCHBACK"),I243="GERMANY")),INDEX('Bieu phi VCX'!$AF$8:$AF$33,MATCH(E243,'Bieu phi VCX'!$A$8:$A$33,0),0),INDEX('Bieu phi VCX'!$AG$8:$AG$33,MATCH(E243,'Bieu phi VCX'!$A$8:$A$33,0),0))),INDEX('Bieu phi VCX'!$AH$8:$AH$33,MATCH(E243,'Bieu phi VCX'!$A$8:$A$33,0),0)),0)</f>
        <v>0.0005</v>
      </c>
      <c r="AM243" s="22" t="n">
        <f aca="false">IF(Y243="Y",IF(P243-O243&gt;Parameters!$AC$2,1.5%*15/365,1.5%*(P243-O243)/365),0)</f>
        <v>0.000616438356164384</v>
      </c>
      <c r="AN243" s="24" t="n">
        <f aca="false">IF(Z243="Y",Parameters!$AD$2,0)</f>
        <v>0.003</v>
      </c>
      <c r="AO243" s="25" t="n">
        <f aca="false">IF(P243&lt;=AA243,VLOOKUP(DATEDIF(O243,P243,"m"),Parameters!$L$2:$M$6,2,1),(DATEDIF(O243,P243,"m")+1)/12)</f>
        <v>1</v>
      </c>
      <c r="AP243" s="26" t="n">
        <f aca="false">(AJ243*(SUM(AD243,AE243,AF243,AH243,AI243,AK243,AL243,AN243)*K243+AG243)+AM243*K243)*AO243</f>
        <v>13036643.8356164</v>
      </c>
      <c r="AQ243" s="27" t="s">
        <v>619</v>
      </c>
    </row>
    <row r="244" customFormat="false" ht="13.8" hidden="false" customHeight="false" outlineLevel="0" collapsed="false">
      <c r="A244" s="17"/>
      <c r="B244" s="17" t="s">
        <v>621</v>
      </c>
      <c r="C244" s="17" t="s">
        <v>511</v>
      </c>
      <c r="D244" s="17" t="s">
        <v>535</v>
      </c>
      <c r="E244" s="18" t="s">
        <v>547</v>
      </c>
      <c r="F244" s="19" t="n">
        <v>0</v>
      </c>
      <c r="G244" s="18" t="s">
        <v>614</v>
      </c>
      <c r="H244" s="18" t="s">
        <v>631</v>
      </c>
      <c r="I244" s="18" t="s">
        <v>616</v>
      </c>
      <c r="J244" s="19" t="n">
        <v>390000000</v>
      </c>
      <c r="K244" s="19" t="n">
        <v>100000000</v>
      </c>
      <c r="L244" s="0" t="n">
        <v>2015</v>
      </c>
      <c r="M244" s="20" t="n">
        <f aca="true">DATE(YEAR(NOW()), MONTH(NOW())-72, DAY(NOW()))</f>
        <v>42077</v>
      </c>
      <c r="N244" s="20" t="n">
        <f aca="true">DATE(YEAR(NOW()), MONTH(NOW()), DAY(NOW()))</f>
        <v>44269</v>
      </c>
      <c r="O244" s="20" t="n">
        <v>43831</v>
      </c>
      <c r="P244" s="20" t="n">
        <v>44196</v>
      </c>
      <c r="Q244" s="21" t="s">
        <v>617</v>
      </c>
      <c r="R244" s="21" t="s">
        <v>617</v>
      </c>
      <c r="S244" s="19" t="s">
        <v>618</v>
      </c>
      <c r="T244" s="21" t="s">
        <v>617</v>
      </c>
      <c r="U244" s="21" t="s">
        <v>617</v>
      </c>
      <c r="V244" s="21" t="s">
        <v>617</v>
      </c>
      <c r="W244" s="21" t="s">
        <v>617</v>
      </c>
      <c r="X244" s="21" t="s">
        <v>617</v>
      </c>
      <c r="Y244" s="21" t="s">
        <v>617</v>
      </c>
      <c r="Z244" s="21" t="s">
        <v>617</v>
      </c>
      <c r="AA244" s="20" t="n">
        <f aca="false">DATE(YEAR(O244)+1,MONTH(O244),DAY(O244))</f>
        <v>44197</v>
      </c>
      <c r="AB244" s="0" t="n">
        <f aca="false">IF(G244="Trong nước", DATEDIF(DATE(YEAR(M244),MONTH(M244),1),DATE(YEAR(N244),MONTH(N244),1),"m"), DATEDIF(DATE(L244,1,1),DATE(YEAR(N244),MONTH(N244),1),"m"))</f>
        <v>74</v>
      </c>
      <c r="AC244" s="0" t="str">
        <f aca="false">VLOOKUP(AB244,Parameters!$A$2:$B$6,2,1)</f>
        <v>72-120</v>
      </c>
      <c r="AD244" s="22" t="n">
        <f aca="false">IF(J244&lt;=Parameters!$Y$2,INDEX('Bieu phi VCX'!$D$8:$N$33,MATCH(E244,'Bieu phi VCX'!$A$8:$A$33,0),MATCH(AC244,'Bieu phi VCX'!$D$7:$I$7,)),INDEX('Bieu phi VCX'!$J$8:$O$33,MATCH(E244,'Bieu phi VCX'!$A$8:$A$33,0),MATCH(AC244,'Bieu phi VCX'!$J$7:$O$7,)))</f>
        <v>0.041</v>
      </c>
      <c r="AE244" s="22" t="n">
        <f aca="false">IF(Q244="Y",Parameters!$Z$2,0)</f>
        <v>0.0005</v>
      </c>
      <c r="AF244" s="22" t="n">
        <f aca="false">IF(R244="Y", INDEX('Bieu phi VCX'!$R$8:$W$33,MATCH(E244,'Bieu phi VCX'!$A$8:$A$33,0),MATCH(AC244,'Bieu phi VCX'!$R$7:$V$7,0)), 0)</f>
        <v>0.002</v>
      </c>
      <c r="AG244" s="19" t="n">
        <f aca="false">VLOOKUP(S244,Parameters!$F$2:$G$5,2,0)</f>
        <v>0</v>
      </c>
      <c r="AH244" s="22" t="n">
        <f aca="false">IF(T244="Y", INDEX('Bieu phi VCX'!$X$8:$AB$33,MATCH(E244,'Bieu phi VCX'!$A$8:$A$33,0),MATCH(AC244,'Bieu phi VCX'!$X$7:$AB$7,0)),0)</f>
        <v>0.01</v>
      </c>
      <c r="AI244" s="23" t="n">
        <f aca="false">IF(U244="Y",INDEX('Bieu phi VCX'!$AJ$8:$AL$33,MATCH(E244,'Bieu phi VCX'!$A$8:$A$33,0),MATCH(VLOOKUP(F244,Parameters!$I$2:$J$4,2),'Bieu phi VCX'!$AJ$7:$AL$7,0)), 0)</f>
        <v>0.05</v>
      </c>
      <c r="AJ244" s="0" t="n">
        <f aca="false">IF(V244="Y",Parameters!$AA$2,1)</f>
        <v>1.5</v>
      </c>
      <c r="AK244" s="22" t="n">
        <f aca="false">IF(W244="Y", INDEX('Bieu phi VCX'!$AE$8:$AE$33,MATCH(E244,'Bieu phi VCX'!$A$8:$A$33,0),0),0)</f>
        <v>0.0025</v>
      </c>
      <c r="AL244" s="22" t="n">
        <f aca="false">IF(X244="Y",IF(AB244&lt;120,IF(OR(E244='Bieu phi VCX'!$A$24,E244='Bieu phi VCX'!$A$25,E244='Bieu phi VCX'!$A$27),0.2%,IF(OR(AND(OR(H244="SEDAN",H244="HATCHBACK"),J244&gt;Parameters!$AB$2),AND(OR(H244="SEDAN",H244="HATCHBACK"),I244="GERMANY")),INDEX('Bieu phi VCX'!$AF$8:$AF$33,MATCH(E244,'Bieu phi VCX'!$A$8:$A$33,0),0),INDEX('Bieu phi VCX'!$AG$8:$AG$33,MATCH(E244,'Bieu phi VCX'!$A$8:$A$33,0),0))),INDEX('Bieu phi VCX'!$AH$8:$AH$33,MATCH(E244,'Bieu phi VCX'!$A$8:$A$33,0),0)),0)</f>
        <v>0.0005</v>
      </c>
      <c r="AM244" s="22" t="n">
        <f aca="false">IF(Y244="Y",IF(P244-O244&gt;Parameters!$AC$2,1.5%*15/365,1.5%*(P244-O244)/365),0)</f>
        <v>0.000616438356164384</v>
      </c>
      <c r="AN244" s="24" t="n">
        <f aca="false">IF(Z244="Y",Parameters!$AD$2,0)</f>
        <v>0.003</v>
      </c>
      <c r="AO244" s="25" t="n">
        <f aca="false">IF(P244&lt;=AA244,VLOOKUP(DATEDIF(O244,P244,"m"),Parameters!$L$2:$M$6,2,1),(DATEDIF(O244,P244,"m")+1)/12)</f>
        <v>1</v>
      </c>
      <c r="AP244" s="26" t="n">
        <f aca="false">(AJ244*(SUM(AD244,AE244,AF244,AH244,AI244,AK244,AL244,AN244)*K244+AG244)+AM244*K244)*AO244</f>
        <v>16486643.8356164</v>
      </c>
      <c r="AQ244" s="27" t="s">
        <v>619</v>
      </c>
    </row>
    <row r="245" customFormat="false" ht="13.8" hidden="false" customHeight="false" outlineLevel="0" collapsed="false">
      <c r="A245" s="17"/>
      <c r="B245" s="17" t="s">
        <v>622</v>
      </c>
      <c r="C245" s="17" t="s">
        <v>511</v>
      </c>
      <c r="D245" s="17" t="s">
        <v>535</v>
      </c>
      <c r="E245" s="18" t="s">
        <v>547</v>
      </c>
      <c r="F245" s="19" t="n">
        <v>0</v>
      </c>
      <c r="G245" s="18" t="s">
        <v>614</v>
      </c>
      <c r="H245" s="18" t="s">
        <v>631</v>
      </c>
      <c r="I245" s="18" t="s">
        <v>616</v>
      </c>
      <c r="J245" s="19" t="n">
        <v>390000000</v>
      </c>
      <c r="K245" s="19" t="n">
        <v>100000000</v>
      </c>
      <c r="L245" s="0" t="n">
        <v>2011</v>
      </c>
      <c r="M245" s="20" t="n">
        <f aca="true">DATE(YEAR(NOW()), MONTH(NOW())-120, DAY(NOW()))</f>
        <v>40616</v>
      </c>
      <c r="N245" s="20" t="n">
        <f aca="true">DATE(YEAR(NOW()), MONTH(NOW()), DAY(NOW()))</f>
        <v>44269</v>
      </c>
      <c r="O245" s="20" t="n">
        <v>43831</v>
      </c>
      <c r="P245" s="20" t="n">
        <v>44196</v>
      </c>
      <c r="Q245" s="21" t="s">
        <v>617</v>
      </c>
      <c r="R245" s="21" t="s">
        <v>617</v>
      </c>
      <c r="S245" s="19" t="s">
        <v>618</v>
      </c>
      <c r="T245" s="21" t="s">
        <v>617</v>
      </c>
      <c r="U245" s="21" t="s">
        <v>617</v>
      </c>
      <c r="V245" s="21" t="s">
        <v>617</v>
      </c>
      <c r="W245" s="21" t="s">
        <v>617</v>
      </c>
      <c r="X245" s="21" t="s">
        <v>617</v>
      </c>
      <c r="Y245" s="21" t="s">
        <v>617</v>
      </c>
      <c r="Z245" s="21" t="s">
        <v>617</v>
      </c>
      <c r="AA245" s="20" t="n">
        <f aca="false">DATE(YEAR(O245)+1,MONTH(O245),DAY(O245))</f>
        <v>44197</v>
      </c>
      <c r="AB245" s="0" t="n">
        <f aca="false">IF(G245="Trong nước", DATEDIF(DATE(YEAR(M245),MONTH(M245),1),DATE(YEAR(N245),MONTH(N245),1),"m"), DATEDIF(DATE(L245,1,1),DATE(YEAR(N245),MONTH(N245),1),"m"))</f>
        <v>122</v>
      </c>
      <c r="AC245" s="0" t="str">
        <f aca="false">VLOOKUP(AB245,Parameters!$A$2:$B$6,2,1)</f>
        <v>&gt;=120</v>
      </c>
      <c r="AD245" s="22" t="n">
        <f aca="false">IF(J245&lt;=Parameters!$Y$2,INDEX('Bieu phi VCX'!$D$8:$N$33,MATCH(E245,'Bieu phi VCX'!$A$8:$A$33,0),MATCH(AC245,'Bieu phi VCX'!$D$7:$I$7,)),INDEX('Bieu phi VCX'!$J$8:$O$33,MATCH(E245,'Bieu phi VCX'!$A$8:$A$33,0),MATCH(AC245,'Bieu phi VCX'!$J$7:$O$7,)))</f>
        <v>0.044</v>
      </c>
      <c r="AE245" s="22" t="n">
        <f aca="false">IF(Q245="Y",Parameters!$Z$2,0)</f>
        <v>0.0005</v>
      </c>
      <c r="AF245" s="22" t="n">
        <f aca="false">IF(R245="Y", INDEX('Bieu phi VCX'!$R$8:$W$33,MATCH(E245,'Bieu phi VCX'!$A$8:$A$33,0),MATCH(AC245,'Bieu phi VCX'!$R$7:$V$7,0)), 0)</f>
        <v>0.003</v>
      </c>
      <c r="AG245" s="19" t="n">
        <f aca="false">VLOOKUP(S245,Parameters!$F$2:$G$5,2,0)</f>
        <v>0</v>
      </c>
      <c r="AH245" s="22" t="n">
        <f aca="false">IF(T245="Y", INDEX('Bieu phi VCX'!$X$8:$AB$33,MATCH(E245,'Bieu phi VCX'!$A$8:$A$33,0),MATCH(AC245,'Bieu phi VCX'!$X$7:$AB$7,0)),0)</f>
        <v>0.01</v>
      </c>
      <c r="AI245" s="23" t="n">
        <f aca="false">IF(U245="Y",INDEX('Bieu phi VCX'!$AJ$8:$AL$33,MATCH(E245,'Bieu phi VCX'!$A$8:$A$33,0),MATCH(VLOOKUP(F245,Parameters!$I$2:$J$4,2),'Bieu phi VCX'!$AJ$7:$AL$7,0)), 0)</f>
        <v>0.05</v>
      </c>
      <c r="AJ245" s="0" t="n">
        <f aca="false">IF(V245="Y",Parameters!$AA$2,1)</f>
        <v>1.5</v>
      </c>
      <c r="AK245" s="22" t="n">
        <f aca="false">IF(W245="Y", INDEX('Bieu phi VCX'!$AE$8:$AE$33,MATCH(E245,'Bieu phi VCX'!$A$8:$A$33,0),0),0)</f>
        <v>0.0025</v>
      </c>
      <c r="AL245" s="22" t="n">
        <f aca="false">IF(X245="Y",IF(AB245&lt;120,IF(OR(E245='Bieu phi VCX'!$A$24,E245='Bieu phi VCX'!$A$25,E245='Bieu phi VCX'!$A$27),0.2%,IF(OR(AND(OR(H245="SEDAN",H245="HATCHBACK"),J245&gt;Parameters!$AB$2),AND(OR(H245="SEDAN",H245="HATCHBACK"),I245="GERMANY")),INDEX('Bieu phi VCX'!$AF$8:$AF$33,MATCH(E245,'Bieu phi VCX'!$A$8:$A$33,0),0),INDEX('Bieu phi VCX'!$AG$8:$AG$33,MATCH(E245,'Bieu phi VCX'!$A$8:$A$33,0),0))),INDEX('Bieu phi VCX'!$AH$8:$AH$33,MATCH(E245,'Bieu phi VCX'!$A$8:$A$33,0),0)),0)</f>
        <v>0.0015</v>
      </c>
      <c r="AM245" s="22" t="n">
        <f aca="false">IF(Y245="Y",IF(P245-O245&gt;Parameters!$AC$2,1.5%*15/365,1.5%*(P245-O245)/365),0)</f>
        <v>0.000616438356164384</v>
      </c>
      <c r="AN245" s="24" t="n">
        <f aca="false">IF(Z245="Y",Parameters!$AD$2,0)</f>
        <v>0.003</v>
      </c>
      <c r="AO245" s="25" t="n">
        <f aca="false">IF(P245&lt;=AA245,VLOOKUP(DATEDIF(O245,P245,"m"),Parameters!$L$2:$M$6,2,1),(DATEDIF(O245,P245,"m")+1)/12)</f>
        <v>1</v>
      </c>
      <c r="AP245" s="26" t="n">
        <f aca="false">(AJ245*(SUM(AD245,AE245,AF245,AH245,AI245,AK245,AL245,AN245)*K245+AG245)+AM245*K245)*AO245</f>
        <v>17236643.8356164</v>
      </c>
      <c r="AQ245" s="27" t="s">
        <v>619</v>
      </c>
    </row>
    <row r="246" customFormat="false" ht="13.8" hidden="false" customHeight="false" outlineLevel="0" collapsed="false">
      <c r="A246" s="17"/>
      <c r="B246" s="17" t="s">
        <v>623</v>
      </c>
      <c r="C246" s="17" t="s">
        <v>511</v>
      </c>
      <c r="D246" s="17" t="s">
        <v>535</v>
      </c>
      <c r="E246" s="18" t="s">
        <v>547</v>
      </c>
      <c r="F246" s="19" t="n">
        <v>0</v>
      </c>
      <c r="G246" s="18" t="s">
        <v>614</v>
      </c>
      <c r="H246" s="18" t="s">
        <v>631</v>
      </c>
      <c r="I246" s="18" t="s">
        <v>616</v>
      </c>
      <c r="J246" s="19" t="n">
        <v>390000000</v>
      </c>
      <c r="K246" s="19" t="n">
        <v>400000000</v>
      </c>
      <c r="L246" s="0" t="n">
        <v>2006</v>
      </c>
      <c r="M246" s="20" t="n">
        <f aca="true">DATE(YEAR(NOW()), MONTH(NOW())-180, DAY(NOW()))</f>
        <v>38790</v>
      </c>
      <c r="N246" s="20" t="n">
        <f aca="true">DATE(YEAR(NOW()), MONTH(NOW()), DAY(NOW()))</f>
        <v>44269</v>
      </c>
      <c r="O246" s="20" t="n">
        <v>43831</v>
      </c>
      <c r="P246" s="20" t="n">
        <v>44196</v>
      </c>
      <c r="Q246" s="21" t="s">
        <v>617</v>
      </c>
      <c r="R246" s="21" t="s">
        <v>617</v>
      </c>
      <c r="S246" s="19" t="n">
        <v>9000000</v>
      </c>
      <c r="T246" s="21" t="s">
        <v>617</v>
      </c>
      <c r="U246" s="21" t="s">
        <v>617</v>
      </c>
      <c r="V246" s="21" t="s">
        <v>617</v>
      </c>
      <c r="W246" s="21" t="s">
        <v>617</v>
      </c>
      <c r="X246" s="21" t="s">
        <v>617</v>
      </c>
      <c r="Y246" s="21" t="s">
        <v>617</v>
      </c>
      <c r="Z246" s="21" t="s">
        <v>617</v>
      </c>
      <c r="AA246" s="20" t="n">
        <f aca="false">DATE(YEAR(O246)+1,MONTH(O246),DAY(O246))</f>
        <v>44197</v>
      </c>
      <c r="AB246" s="0" t="n">
        <f aca="false">IF(G246="Trong nước", DATEDIF(DATE(YEAR(M246),MONTH(M246),1),DATE(YEAR(N246),MONTH(N246),1),"m"), DATEDIF(DATE(L246,1,1),DATE(YEAR(N246),MONTH(N246),1),"m"))</f>
        <v>182</v>
      </c>
      <c r="AC246" s="0" t="str">
        <f aca="false">VLOOKUP(AB246,Parameters!$A$2:$B$7,2,1)</f>
        <v>&gt;=180</v>
      </c>
      <c r="AD246" s="22" t="n">
        <f aca="false">IF(J246&lt;=Parameters!$Y$2,INDEX('Bieu phi VCX'!$D$8:$N$33,MATCH(E246,'Bieu phi VCX'!$A$8:$A$33,0),MATCH(AC246,'Bieu phi VCX'!$D$7:$I$7,)),INDEX('Bieu phi VCX'!$J$8:$O$33,MATCH(E246,'Bieu phi VCX'!$A$8:$A$33,0),MATCH(AC246,'Bieu phi VCX'!$J$7:$O$7,)))</f>
        <v>0.044</v>
      </c>
      <c r="AE246" s="22" t="n">
        <f aca="false">IF(Q246="Y",Parameters!$Z$2,0)</f>
        <v>0.0005</v>
      </c>
      <c r="AF246" s="22" t="n">
        <f aca="false">IF(R246="Y", INDEX('Bieu phi VCX'!$R$8:$W$33,MATCH(E246,'Bieu phi VCX'!$A$8:$A$33,0),MATCH(AC246,'Bieu phi VCX'!$R$7:$W$7,0)), 0)</f>
        <v>0.004</v>
      </c>
      <c r="AG246" s="19" t="n">
        <f aca="false">VLOOKUP(S246,Parameters!$F$2:$G$5,2,0)</f>
        <v>1400000</v>
      </c>
      <c r="AH246" s="22" t="n">
        <f aca="false">IF(T246="Y", INDEX('Bieu phi VCX'!$X$8:$AC$33,MATCH(E246,'Bieu phi VCX'!$A$8:$A$33,0),MATCH(AC246,'Bieu phi VCX'!$X$7:$AC$7,0)),0)</f>
        <v>0.011</v>
      </c>
      <c r="AI246" s="23" t="n">
        <f aca="false">IF(U246="Y",INDEX('Bieu phi VCX'!$AJ$8:$AL$33,MATCH(E246,'Bieu phi VCX'!$A$8:$A$33,0),MATCH(VLOOKUP(F246,Parameters!$I$2:$J$4,2),'Bieu phi VCX'!$AJ$7:$AL$7,0)), 0)</f>
        <v>0.05</v>
      </c>
      <c r="AJ246" s="0" t="n">
        <f aca="false">IF(V246="Y",Parameters!$AA$2,1)</f>
        <v>1.5</v>
      </c>
      <c r="AK246" s="22" t="n">
        <f aca="false">IF(W246="Y", INDEX('Bieu phi VCX'!$AE$8:$AE$33,MATCH(E246,'Bieu phi VCX'!$A$8:$A$33,0),0),0)</f>
        <v>0.0025</v>
      </c>
      <c r="AL246" s="22" t="n">
        <f aca="false">IF(X246="Y",IF(AB246&lt;120,IF(OR(E246='Bieu phi VCX'!$A$24,E246='Bieu phi VCX'!$A$25,E246='Bieu phi VCX'!$A$27),0.2%,IF(OR(AND(OR(H246="SEDAN",H246="HATCHBACK"),J246&gt;Parameters!$AB$2),AND(OR(H246="SEDAN",H246="HATCHBACK"),I246="GERMANY")),INDEX('Bieu phi VCX'!$AF$8:$AF$33,MATCH(E246,'Bieu phi VCX'!$A$8:$A$33,0),0),INDEX('Bieu phi VCX'!$AG$8:$AG$33,MATCH(E246,'Bieu phi VCX'!$A$8:$A$33,0),0))),INDEX('Bieu phi VCX'!$AH$8:$AH$33,MATCH(E246,'Bieu phi VCX'!$A$8:$A$33,0),0)),0)</f>
        <v>0.0015</v>
      </c>
      <c r="AM246" s="22" t="n">
        <f aca="false">IF(Y246="Y",IF(P246-O246&gt;Parameters!$AC$2,1.5%*15/365,1.5%*(P246-O246)/365),0)</f>
        <v>0.000616438356164384</v>
      </c>
      <c r="AN246" s="24" t="n">
        <f aca="false">IF(Z246="Y",Parameters!$AD$2,0)</f>
        <v>0.003</v>
      </c>
      <c r="AO246" s="25" t="n">
        <f aca="false">IF(P246&lt;=AA246,VLOOKUP(DATEDIF(O246,P246,"m"),Parameters!$L$2:$M$6,2,1),(DATEDIF(O246,P246,"m")+1)/12)</f>
        <v>1</v>
      </c>
      <c r="AP246" s="26" t="n">
        <f aca="false">(AJ246*(SUM(AD246,AE246,AF246,AH246,AI246,AK246,AL246,AN246)*K246+AG246)+AM246*K246)*AO246</f>
        <v>72246575.3424658</v>
      </c>
      <c r="AQ246" s="27" t="s">
        <v>619</v>
      </c>
    </row>
    <row r="247" customFormat="false" ht="13.8" hidden="false" customHeight="false" outlineLevel="0" collapsed="false">
      <c r="A247" s="17" t="s">
        <v>624</v>
      </c>
      <c r="B247" s="17" t="s">
        <v>613</v>
      </c>
      <c r="C247" s="17" t="s">
        <v>511</v>
      </c>
      <c r="D247" s="17" t="s">
        <v>535</v>
      </c>
      <c r="E247" s="18" t="s">
        <v>547</v>
      </c>
      <c r="F247" s="19" t="n">
        <v>0</v>
      </c>
      <c r="G247" s="18" t="s">
        <v>614</v>
      </c>
      <c r="H247" s="18" t="s">
        <v>631</v>
      </c>
      <c r="I247" s="18" t="s">
        <v>616</v>
      </c>
      <c r="J247" s="19" t="n">
        <v>400000000</v>
      </c>
      <c r="K247" s="19" t="n">
        <v>100000000</v>
      </c>
      <c r="L247" s="0" t="n">
        <v>2020</v>
      </c>
      <c r="M247" s="20" t="n">
        <f aca="true">DATE(YEAR(NOW()), MONTH(NOW())-12, DAY(NOW()))</f>
        <v>43904</v>
      </c>
      <c r="N247" s="20" t="n">
        <f aca="true">DATE(YEAR(NOW()), MONTH(NOW()), DAY(NOW()))</f>
        <v>44269</v>
      </c>
      <c r="O247" s="20" t="n">
        <v>43831</v>
      </c>
      <c r="P247" s="20" t="n">
        <v>44196</v>
      </c>
      <c r="Q247" s="21" t="s">
        <v>617</v>
      </c>
      <c r="R247" s="21" t="s">
        <v>617</v>
      </c>
      <c r="S247" s="19" t="s">
        <v>618</v>
      </c>
      <c r="T247" s="21" t="s">
        <v>617</v>
      </c>
      <c r="U247" s="21" t="s">
        <v>617</v>
      </c>
      <c r="V247" s="21" t="s">
        <v>617</v>
      </c>
      <c r="W247" s="21" t="s">
        <v>617</v>
      </c>
      <c r="X247" s="21" t="s">
        <v>617</v>
      </c>
      <c r="Y247" s="21" t="s">
        <v>617</v>
      </c>
      <c r="Z247" s="21" t="s">
        <v>617</v>
      </c>
      <c r="AA247" s="20" t="n">
        <f aca="false">DATE(YEAR(O247)+1,MONTH(O247),DAY(O247))</f>
        <v>44197</v>
      </c>
      <c r="AB247" s="0" t="n">
        <f aca="false">IF(G247="Trong nước", DATEDIF(DATE(YEAR(M247),MONTH(M247),1),DATE(YEAR(N247),MONTH(N247),1),"m"), DATEDIF(DATE(L247,1,1),DATE(YEAR(N247),MONTH(N247),1),"m"))</f>
        <v>14</v>
      </c>
      <c r="AC247" s="0" t="str">
        <f aca="false">VLOOKUP(AB247,Parameters!$A$2:$B$6,2,1)</f>
        <v>&lt;36</v>
      </c>
      <c r="AD247" s="22" t="n">
        <f aca="false">IF(J247&lt;=Parameters!$Y$2,INDEX('Bieu phi VCX'!$D$8:$N$33,MATCH(E247,'Bieu phi VCX'!$A$8:$A$33,0),MATCH(AC247,'Bieu phi VCX'!$D$7:$I$7,)),INDEX('Bieu phi VCX'!$J$8:$O$33,MATCH(E247,'Bieu phi VCX'!$A$8:$A$33,0),MATCH(AC247,'Bieu phi VCX'!$J$7:$O$7,)))</f>
        <v>0.025</v>
      </c>
      <c r="AE247" s="22" t="n">
        <f aca="false">IF(Q247="Y",Parameters!$Z$2,0)</f>
        <v>0.0005</v>
      </c>
      <c r="AF247" s="22" t="n">
        <f aca="false">IF(R247="Y", INDEX('Bieu phi VCX'!$R$8:$W$33,MATCH(E247,'Bieu phi VCX'!$A$8:$A$33,0),MATCH(AC247,'Bieu phi VCX'!$R$7:$V$7,0)), 0)</f>
        <v>0</v>
      </c>
      <c r="AG247" s="19" t="n">
        <f aca="false">VLOOKUP(S247,Parameters!$F$2:$G$5,2,0)</f>
        <v>0</v>
      </c>
      <c r="AH247" s="22" t="n">
        <f aca="false">IF(T247="Y", INDEX('Bieu phi VCX'!$X$8:$AB$33,MATCH(E247,'Bieu phi VCX'!$A$8:$A$33,0),MATCH(AC247,'Bieu phi VCX'!$X$7:$AB$7,0)),0)</f>
        <v>0.001</v>
      </c>
      <c r="AI247" s="23" t="n">
        <f aca="false">IF(U247="Y",INDEX('Bieu phi VCX'!$AJ$8:$AL$33,MATCH(E247,'Bieu phi VCX'!$A$8:$A$33,0),MATCH(VLOOKUP(F247,Parameters!$I$2:$J$4,2),'Bieu phi VCX'!$AJ$7:$AL$7,0)), 0)</f>
        <v>0.05</v>
      </c>
      <c r="AJ247" s="0" t="n">
        <f aca="false">IF(V247="Y",Parameters!$AA$2,1)</f>
        <v>1.5</v>
      </c>
      <c r="AK247" s="22" t="n">
        <f aca="false">IF(W247="Y", INDEX('Bieu phi VCX'!$AE$8:$AE$33,MATCH(E247,'Bieu phi VCX'!$A$8:$A$33,0),0),0)</f>
        <v>0.0025</v>
      </c>
      <c r="AL247" s="22" t="n">
        <f aca="false">IF(X247="Y",IF(AB247&lt;120,IF(OR(E247='Bieu phi VCX'!$A$24,E247='Bieu phi VCX'!$A$25,E247='Bieu phi VCX'!$A$27),0.2%,IF(OR(AND(OR(H247="SEDAN",H247="HATCHBACK"),J247&gt;Parameters!$AB$2),AND(OR(H247="SEDAN",H247="HATCHBACK"),I247="GERMANY")),INDEX('Bieu phi VCX'!$AF$8:$AF$33,MATCH(E247,'Bieu phi VCX'!$A$8:$A$33,0),0),INDEX('Bieu phi VCX'!$AG$8:$AG$33,MATCH(E247,'Bieu phi VCX'!$A$8:$A$33,0),0))),INDEX('Bieu phi VCX'!$AH$8:$AH$33,MATCH(E247,'Bieu phi VCX'!$A$8:$A$33,0),0)),0)</f>
        <v>0.0005</v>
      </c>
      <c r="AM247" s="22" t="n">
        <f aca="false">IF(Y247="Y",IF(P247-O247&gt;Parameters!$AC$2,1.5%*15/365,1.5%*(P247-O247)/365),0)</f>
        <v>0.000616438356164384</v>
      </c>
      <c r="AN247" s="24" t="n">
        <f aca="false">IF(Z247="Y",Parameters!$AD$2,0)</f>
        <v>0.003</v>
      </c>
      <c r="AO247" s="25" t="n">
        <f aca="false">IF(P247&lt;=AA247,VLOOKUP(DATEDIF(O247,P247,"m"),Parameters!$L$2:$M$6,2,1),(DATEDIF(O247,P247,"m")+1)/12)</f>
        <v>1</v>
      </c>
      <c r="AP247" s="26" t="n">
        <f aca="false">(AJ247*(SUM(AD247,AE247,AF247,AH247,AI247,AK247,AL247,AN247)*K247+AG247)+AM247*K247)*AO247</f>
        <v>12436643.8356164</v>
      </c>
      <c r="AQ247" s="27" t="s">
        <v>619</v>
      </c>
    </row>
    <row r="248" customFormat="false" ht="13.8" hidden="false" customHeight="false" outlineLevel="0" collapsed="false">
      <c r="A248" s="17"/>
      <c r="B248" s="17" t="s">
        <v>620</v>
      </c>
      <c r="C248" s="17" t="s">
        <v>511</v>
      </c>
      <c r="D248" s="17" t="s">
        <v>535</v>
      </c>
      <c r="E248" s="18" t="s">
        <v>547</v>
      </c>
      <c r="F248" s="19" t="n">
        <v>0</v>
      </c>
      <c r="G248" s="18" t="s">
        <v>614</v>
      </c>
      <c r="H248" s="18" t="s">
        <v>631</v>
      </c>
      <c r="I248" s="18" t="s">
        <v>616</v>
      </c>
      <c r="J248" s="19" t="n">
        <v>400000000</v>
      </c>
      <c r="K248" s="19" t="n">
        <v>100000000</v>
      </c>
      <c r="L248" s="0" t="n">
        <v>2018</v>
      </c>
      <c r="M248" s="20" t="n">
        <f aca="true">DATE(YEAR(NOW()), MONTH(NOW())-36, DAY(NOW()))</f>
        <v>43173</v>
      </c>
      <c r="N248" s="20" t="n">
        <f aca="true">DATE(YEAR(NOW()), MONTH(NOW()), DAY(NOW()))</f>
        <v>44269</v>
      </c>
      <c r="O248" s="20" t="n">
        <v>43831</v>
      </c>
      <c r="P248" s="20" t="n">
        <v>44196</v>
      </c>
      <c r="Q248" s="21" t="s">
        <v>617</v>
      </c>
      <c r="R248" s="21" t="s">
        <v>617</v>
      </c>
      <c r="S248" s="19" t="s">
        <v>618</v>
      </c>
      <c r="T248" s="21" t="s">
        <v>617</v>
      </c>
      <c r="U248" s="21" t="s">
        <v>617</v>
      </c>
      <c r="V248" s="21" t="s">
        <v>617</v>
      </c>
      <c r="W248" s="21" t="s">
        <v>617</v>
      </c>
      <c r="X248" s="21" t="s">
        <v>617</v>
      </c>
      <c r="Y248" s="21" t="s">
        <v>617</v>
      </c>
      <c r="Z248" s="21" t="s">
        <v>617</v>
      </c>
      <c r="AA248" s="20" t="n">
        <f aca="false">DATE(YEAR(O248)+1,MONTH(O248),DAY(O248))</f>
        <v>44197</v>
      </c>
      <c r="AB248" s="0" t="n">
        <f aca="false">IF(G248="Trong nước", DATEDIF(DATE(YEAR(M248),MONTH(M248),1),DATE(YEAR(N248),MONTH(N248),1),"m"), DATEDIF(DATE(L248,1,1),DATE(YEAR(N248),MONTH(N248),1),"m"))</f>
        <v>38</v>
      </c>
      <c r="AC248" s="0" t="str">
        <f aca="false">VLOOKUP(AB248,Parameters!$A$2:$B$6,2,1)</f>
        <v>36-72</v>
      </c>
      <c r="AD248" s="22" t="n">
        <f aca="false">IF(J248&lt;=Parameters!$Y$2,INDEX('Bieu phi VCX'!$D$8:$N$33,MATCH(E248,'Bieu phi VCX'!$A$8:$A$33,0),MATCH(AC248,'Bieu phi VCX'!$D$7:$I$7,)),INDEX('Bieu phi VCX'!$J$8:$O$33,MATCH(E248,'Bieu phi VCX'!$A$8:$A$33,0),MATCH(AC248,'Bieu phi VCX'!$J$7:$O$7,)))</f>
        <v>0.0275</v>
      </c>
      <c r="AE248" s="22" t="n">
        <f aca="false">IF(Q248="Y",Parameters!$Z$2,0)</f>
        <v>0.0005</v>
      </c>
      <c r="AF248" s="22" t="n">
        <f aca="false">IF(R248="Y", INDEX('Bieu phi VCX'!$R$8:$W$33,MATCH(E248,'Bieu phi VCX'!$A$8:$A$33,0),MATCH(AC248,'Bieu phi VCX'!$R$7:$V$7,0)), 0)</f>
        <v>0.001</v>
      </c>
      <c r="AG248" s="19" t="n">
        <f aca="false">VLOOKUP(S248,Parameters!$F$2:$G$5,2,0)</f>
        <v>0</v>
      </c>
      <c r="AH248" s="22" t="n">
        <f aca="false">IF(T248="Y", INDEX('Bieu phi VCX'!$X$8:$AB$33,MATCH(E248,'Bieu phi VCX'!$A$8:$A$33,0),MATCH(AC248,'Bieu phi VCX'!$X$7:$AB$7,0)),0)</f>
        <v>0.0015</v>
      </c>
      <c r="AI248" s="23" t="n">
        <f aca="false">IF(U248="Y",INDEX('Bieu phi VCX'!$AJ$8:$AL$33,MATCH(E248,'Bieu phi VCX'!$A$8:$A$33,0),MATCH(VLOOKUP(F248,Parameters!$I$2:$J$4,2),'Bieu phi VCX'!$AJ$7:$AL$7,0)), 0)</f>
        <v>0.05</v>
      </c>
      <c r="AJ248" s="0" t="n">
        <f aca="false">IF(V248="Y",Parameters!$AA$2,1)</f>
        <v>1.5</v>
      </c>
      <c r="AK248" s="22" t="n">
        <f aca="false">IF(W248="Y", INDEX('Bieu phi VCX'!$AE$8:$AE$33,MATCH(E248,'Bieu phi VCX'!$A$8:$A$33,0),0),0)</f>
        <v>0.0025</v>
      </c>
      <c r="AL248" s="22" t="n">
        <f aca="false">IF(X248="Y",IF(AB248&lt;120,IF(OR(E248='Bieu phi VCX'!$A$24,E248='Bieu phi VCX'!$A$25,E248='Bieu phi VCX'!$A$27),0.2%,IF(OR(AND(OR(H248="SEDAN",H248="HATCHBACK"),J248&gt;Parameters!$AB$2),AND(OR(H248="SEDAN",H248="HATCHBACK"),I248="GERMANY")),INDEX('Bieu phi VCX'!$AF$8:$AF$33,MATCH(E248,'Bieu phi VCX'!$A$8:$A$33,0),0),INDEX('Bieu phi VCX'!$AG$8:$AG$33,MATCH(E248,'Bieu phi VCX'!$A$8:$A$33,0),0))),INDEX('Bieu phi VCX'!$AH$8:$AH$33,MATCH(E248,'Bieu phi VCX'!$A$8:$A$33,0),0)),0)</f>
        <v>0.0005</v>
      </c>
      <c r="AM248" s="22" t="n">
        <f aca="false">IF(Y248="Y",IF(P248-O248&gt;Parameters!$AC$2,1.5%*15/365,1.5%*(P248-O248)/365),0)</f>
        <v>0.000616438356164384</v>
      </c>
      <c r="AN248" s="24" t="n">
        <f aca="false">IF(Z248="Y",Parameters!$AD$2,0)</f>
        <v>0.003</v>
      </c>
      <c r="AO248" s="25" t="n">
        <f aca="false">IF(P248&lt;=AA248,VLOOKUP(DATEDIF(O248,P248,"m"),Parameters!$L$2:$M$6,2,1),(DATEDIF(O248,P248,"m")+1)/12)</f>
        <v>1</v>
      </c>
      <c r="AP248" s="26" t="n">
        <f aca="false">(AJ248*(SUM(AD248,AE248,AF248,AH248,AI248,AK248,AL248,AN248)*K248+AG248)+AM248*K248)*AO248</f>
        <v>13036643.8356164</v>
      </c>
      <c r="AQ248" s="27" t="s">
        <v>619</v>
      </c>
    </row>
    <row r="249" customFormat="false" ht="13.8" hidden="false" customHeight="false" outlineLevel="0" collapsed="false">
      <c r="A249" s="17"/>
      <c r="B249" s="17" t="s">
        <v>621</v>
      </c>
      <c r="C249" s="17" t="s">
        <v>511</v>
      </c>
      <c r="D249" s="17" t="s">
        <v>535</v>
      </c>
      <c r="E249" s="18" t="s">
        <v>547</v>
      </c>
      <c r="F249" s="19" t="n">
        <v>0</v>
      </c>
      <c r="G249" s="18" t="s">
        <v>614</v>
      </c>
      <c r="H249" s="18" t="s">
        <v>631</v>
      </c>
      <c r="I249" s="18" t="s">
        <v>616</v>
      </c>
      <c r="J249" s="19" t="n">
        <v>400000000</v>
      </c>
      <c r="K249" s="19" t="n">
        <v>100000000</v>
      </c>
      <c r="L249" s="0" t="n">
        <v>2015</v>
      </c>
      <c r="M249" s="20" t="n">
        <f aca="true">DATE(YEAR(NOW()), MONTH(NOW())-72, DAY(NOW()))</f>
        <v>42077</v>
      </c>
      <c r="N249" s="20" t="n">
        <f aca="true">DATE(YEAR(NOW()), MONTH(NOW()), DAY(NOW()))</f>
        <v>44269</v>
      </c>
      <c r="O249" s="20" t="n">
        <v>43831</v>
      </c>
      <c r="P249" s="20" t="n">
        <v>44196</v>
      </c>
      <c r="Q249" s="21" t="s">
        <v>617</v>
      </c>
      <c r="R249" s="21" t="s">
        <v>617</v>
      </c>
      <c r="S249" s="19" t="s">
        <v>618</v>
      </c>
      <c r="T249" s="21" t="s">
        <v>617</v>
      </c>
      <c r="U249" s="21" t="s">
        <v>617</v>
      </c>
      <c r="V249" s="21" t="s">
        <v>617</v>
      </c>
      <c r="W249" s="21" t="s">
        <v>617</v>
      </c>
      <c r="X249" s="21" t="s">
        <v>617</v>
      </c>
      <c r="Y249" s="21" t="s">
        <v>617</v>
      </c>
      <c r="Z249" s="21" t="s">
        <v>617</v>
      </c>
      <c r="AA249" s="20" t="n">
        <f aca="false">DATE(YEAR(O249)+1,MONTH(O249),DAY(O249))</f>
        <v>44197</v>
      </c>
      <c r="AB249" s="0" t="n">
        <f aca="false">IF(G249="Trong nước", DATEDIF(DATE(YEAR(M249),MONTH(M249),1),DATE(YEAR(N249),MONTH(N249),1),"m"), DATEDIF(DATE(L249,1,1),DATE(YEAR(N249),MONTH(N249),1),"m"))</f>
        <v>74</v>
      </c>
      <c r="AC249" s="0" t="str">
        <f aca="false">VLOOKUP(AB249,Parameters!$A$2:$B$6,2,1)</f>
        <v>72-120</v>
      </c>
      <c r="AD249" s="22" t="n">
        <f aca="false">IF(J249&lt;=Parameters!$Y$2,INDEX('Bieu phi VCX'!$D$8:$N$33,MATCH(E249,'Bieu phi VCX'!$A$8:$A$33,0),MATCH(AC249,'Bieu phi VCX'!$D$7:$I$7,)),INDEX('Bieu phi VCX'!$J$8:$O$33,MATCH(E249,'Bieu phi VCX'!$A$8:$A$33,0),MATCH(AC249,'Bieu phi VCX'!$J$7:$O$7,)))</f>
        <v>0.041</v>
      </c>
      <c r="AE249" s="22" t="n">
        <f aca="false">IF(Q249="Y",Parameters!$Z$2,0)</f>
        <v>0.0005</v>
      </c>
      <c r="AF249" s="22" t="n">
        <f aca="false">IF(R249="Y", INDEX('Bieu phi VCX'!$R$8:$W$33,MATCH(E249,'Bieu phi VCX'!$A$8:$A$33,0),MATCH(AC249,'Bieu phi VCX'!$R$7:$V$7,0)), 0)</f>
        <v>0.002</v>
      </c>
      <c r="AG249" s="19" t="n">
        <f aca="false">VLOOKUP(S249,Parameters!$F$2:$G$5,2,0)</f>
        <v>0</v>
      </c>
      <c r="AH249" s="22" t="n">
        <f aca="false">IF(T249="Y", INDEX('Bieu phi VCX'!$X$8:$AB$33,MATCH(E249,'Bieu phi VCX'!$A$8:$A$33,0),MATCH(AC249,'Bieu phi VCX'!$X$7:$AB$7,0)),0)</f>
        <v>0.01</v>
      </c>
      <c r="AI249" s="23" t="n">
        <f aca="false">IF(U249="Y",INDEX('Bieu phi VCX'!$AJ$8:$AL$33,MATCH(E249,'Bieu phi VCX'!$A$8:$A$33,0),MATCH(VLOOKUP(F249,Parameters!$I$2:$J$4,2),'Bieu phi VCX'!$AJ$7:$AL$7,0)), 0)</f>
        <v>0.05</v>
      </c>
      <c r="AJ249" s="0" t="n">
        <f aca="false">IF(V249="Y",Parameters!$AA$2,1)</f>
        <v>1.5</v>
      </c>
      <c r="AK249" s="22" t="n">
        <f aca="false">IF(W249="Y", INDEX('Bieu phi VCX'!$AE$8:$AE$33,MATCH(E249,'Bieu phi VCX'!$A$8:$A$33,0),0),0)</f>
        <v>0.0025</v>
      </c>
      <c r="AL249" s="22" t="n">
        <f aca="false">IF(X249="Y",IF(AB249&lt;120,IF(OR(E249='Bieu phi VCX'!$A$24,E249='Bieu phi VCX'!$A$25,E249='Bieu phi VCX'!$A$27),0.2%,IF(OR(AND(OR(H249="SEDAN",H249="HATCHBACK"),J249&gt;Parameters!$AB$2),AND(OR(H249="SEDAN",H249="HATCHBACK"),I249="GERMANY")),INDEX('Bieu phi VCX'!$AF$8:$AF$33,MATCH(E249,'Bieu phi VCX'!$A$8:$A$33,0),0),INDEX('Bieu phi VCX'!$AG$8:$AG$33,MATCH(E249,'Bieu phi VCX'!$A$8:$A$33,0),0))),INDEX('Bieu phi VCX'!$AH$8:$AH$33,MATCH(E249,'Bieu phi VCX'!$A$8:$A$33,0),0)),0)</f>
        <v>0.0005</v>
      </c>
      <c r="AM249" s="22" t="n">
        <f aca="false">IF(Y249="Y",IF(P249-O249&gt;Parameters!$AC$2,1.5%*15/365,1.5%*(P249-O249)/365),0)</f>
        <v>0.000616438356164384</v>
      </c>
      <c r="AN249" s="24" t="n">
        <f aca="false">IF(Z249="Y",Parameters!$AD$2,0)</f>
        <v>0.003</v>
      </c>
      <c r="AO249" s="25" t="n">
        <f aca="false">IF(P249&lt;=AA249,VLOOKUP(DATEDIF(O249,P249,"m"),Parameters!$L$2:$M$6,2,1),(DATEDIF(O249,P249,"m")+1)/12)</f>
        <v>1</v>
      </c>
      <c r="AP249" s="26" t="n">
        <f aca="false">(AJ249*(SUM(AD249,AE249,AF249,AH249,AI249,AK249,AL249,AN249)*K249+AG249)+AM249*K249)*AO249</f>
        <v>16486643.8356164</v>
      </c>
      <c r="AQ249" s="27" t="s">
        <v>619</v>
      </c>
    </row>
    <row r="250" customFormat="false" ht="13.8" hidden="false" customHeight="false" outlineLevel="0" collapsed="false">
      <c r="A250" s="17"/>
      <c r="B250" s="17" t="s">
        <v>622</v>
      </c>
      <c r="C250" s="17" t="s">
        <v>511</v>
      </c>
      <c r="D250" s="17" t="s">
        <v>535</v>
      </c>
      <c r="E250" s="18" t="s">
        <v>547</v>
      </c>
      <c r="F250" s="19" t="n">
        <v>0</v>
      </c>
      <c r="G250" s="18" t="s">
        <v>614</v>
      </c>
      <c r="H250" s="18" t="s">
        <v>631</v>
      </c>
      <c r="I250" s="18" t="s">
        <v>616</v>
      </c>
      <c r="J250" s="19" t="n">
        <v>400000000</v>
      </c>
      <c r="K250" s="19" t="n">
        <v>100000000</v>
      </c>
      <c r="L250" s="0" t="n">
        <v>2011</v>
      </c>
      <c r="M250" s="20" t="n">
        <f aca="true">DATE(YEAR(NOW()), MONTH(NOW())-120, DAY(NOW()))</f>
        <v>40616</v>
      </c>
      <c r="N250" s="20" t="n">
        <f aca="true">DATE(YEAR(NOW()), MONTH(NOW()), DAY(NOW()))</f>
        <v>44269</v>
      </c>
      <c r="O250" s="20" t="n">
        <v>43831</v>
      </c>
      <c r="P250" s="20" t="n">
        <v>44196</v>
      </c>
      <c r="Q250" s="21" t="s">
        <v>617</v>
      </c>
      <c r="R250" s="21" t="s">
        <v>617</v>
      </c>
      <c r="S250" s="19" t="s">
        <v>618</v>
      </c>
      <c r="T250" s="21" t="s">
        <v>617</v>
      </c>
      <c r="U250" s="21" t="s">
        <v>617</v>
      </c>
      <c r="V250" s="21" t="s">
        <v>617</v>
      </c>
      <c r="W250" s="21" t="s">
        <v>617</v>
      </c>
      <c r="X250" s="21" t="s">
        <v>617</v>
      </c>
      <c r="Y250" s="21" t="s">
        <v>617</v>
      </c>
      <c r="Z250" s="21" t="s">
        <v>617</v>
      </c>
      <c r="AA250" s="20" t="n">
        <f aca="false">DATE(YEAR(O250)+1,MONTH(O250),DAY(O250))</f>
        <v>44197</v>
      </c>
      <c r="AB250" s="0" t="n">
        <f aca="false">IF(G250="Trong nước", DATEDIF(DATE(YEAR(M250),MONTH(M250),1),DATE(YEAR(N250),MONTH(N250),1),"m"), DATEDIF(DATE(L250,1,1),DATE(YEAR(N250),MONTH(N250),1),"m"))</f>
        <v>122</v>
      </c>
      <c r="AC250" s="0" t="str">
        <f aca="false">VLOOKUP(AB250,Parameters!$A$2:$B$6,2,1)</f>
        <v>&gt;=120</v>
      </c>
      <c r="AD250" s="22" t="n">
        <f aca="false">IF(J250&lt;=Parameters!$Y$2,INDEX('Bieu phi VCX'!$D$8:$N$33,MATCH(E250,'Bieu phi VCX'!$A$8:$A$33,0),MATCH(AC250,'Bieu phi VCX'!$D$7:$I$7,)),INDEX('Bieu phi VCX'!$J$8:$O$33,MATCH(E250,'Bieu phi VCX'!$A$8:$A$33,0),MATCH(AC250,'Bieu phi VCX'!$J$7:$O$7,)))</f>
        <v>0.044</v>
      </c>
      <c r="AE250" s="22" t="n">
        <f aca="false">IF(Q250="Y",Parameters!$Z$2,0)</f>
        <v>0.0005</v>
      </c>
      <c r="AF250" s="22" t="n">
        <f aca="false">IF(R250="Y", INDEX('Bieu phi VCX'!$R$8:$W$33,MATCH(E250,'Bieu phi VCX'!$A$8:$A$33,0),MATCH(AC250,'Bieu phi VCX'!$R$7:$V$7,0)), 0)</f>
        <v>0.003</v>
      </c>
      <c r="AG250" s="19" t="n">
        <f aca="false">VLOOKUP(S250,Parameters!$F$2:$G$5,2,0)</f>
        <v>0</v>
      </c>
      <c r="AH250" s="22" t="n">
        <f aca="false">IF(T250="Y", INDEX('Bieu phi VCX'!$X$8:$AB$33,MATCH(E250,'Bieu phi VCX'!$A$8:$A$33,0),MATCH(AC250,'Bieu phi VCX'!$X$7:$AB$7,0)),0)</f>
        <v>0.01</v>
      </c>
      <c r="AI250" s="23" t="n">
        <f aca="false">IF(U250="Y",INDEX('Bieu phi VCX'!$AJ$8:$AL$33,MATCH(E250,'Bieu phi VCX'!$A$8:$A$33,0),MATCH(VLOOKUP(F250,Parameters!$I$2:$J$4,2),'Bieu phi VCX'!$AJ$7:$AL$7,0)), 0)</f>
        <v>0.05</v>
      </c>
      <c r="AJ250" s="0" t="n">
        <f aca="false">IF(V250="Y",Parameters!$AA$2,1)</f>
        <v>1.5</v>
      </c>
      <c r="AK250" s="22" t="n">
        <f aca="false">IF(W250="Y", INDEX('Bieu phi VCX'!$AE$8:$AE$33,MATCH(E250,'Bieu phi VCX'!$A$8:$A$33,0),0),0)</f>
        <v>0.0025</v>
      </c>
      <c r="AL250" s="22" t="n">
        <f aca="false">IF(X250="Y",IF(AB250&lt;120,IF(OR(E250='Bieu phi VCX'!$A$24,E250='Bieu phi VCX'!$A$25,E250='Bieu phi VCX'!$A$27),0.2%,IF(OR(AND(OR(H250="SEDAN",H250="HATCHBACK"),J250&gt;Parameters!$AB$2),AND(OR(H250="SEDAN",H250="HATCHBACK"),I250="GERMANY")),INDEX('Bieu phi VCX'!$AF$8:$AF$33,MATCH(E250,'Bieu phi VCX'!$A$8:$A$33,0),0),INDEX('Bieu phi VCX'!$AG$8:$AG$33,MATCH(E250,'Bieu phi VCX'!$A$8:$A$33,0),0))),INDEX('Bieu phi VCX'!$AH$8:$AH$33,MATCH(E250,'Bieu phi VCX'!$A$8:$A$33,0),0)),0)</f>
        <v>0.0015</v>
      </c>
      <c r="AM250" s="22" t="n">
        <f aca="false">IF(Y250="Y",IF(P250-O250&gt;Parameters!$AC$2,1.5%*15/365,1.5%*(P250-O250)/365),0)</f>
        <v>0.000616438356164384</v>
      </c>
      <c r="AN250" s="24" t="n">
        <f aca="false">IF(Z250="Y",Parameters!$AD$2,0)</f>
        <v>0.003</v>
      </c>
      <c r="AO250" s="25" t="n">
        <f aca="false">IF(P250&lt;=AA250,VLOOKUP(DATEDIF(O250,P250,"m"),Parameters!$L$2:$M$6,2,1),(DATEDIF(O250,P250,"m")+1)/12)</f>
        <v>1</v>
      </c>
      <c r="AP250" s="26" t="n">
        <f aca="false">(AJ250*(SUM(AD250,AE250,AF250,AH250,AI250,AK250,AL250,AN250)*K250+AG250)+AM250*K250)*AO250</f>
        <v>17236643.8356164</v>
      </c>
      <c r="AQ250" s="27" t="s">
        <v>619</v>
      </c>
    </row>
    <row r="251" customFormat="false" ht="13.8" hidden="false" customHeight="false" outlineLevel="0" collapsed="false">
      <c r="A251" s="17"/>
      <c r="B251" s="17" t="s">
        <v>623</v>
      </c>
      <c r="C251" s="17" t="s">
        <v>511</v>
      </c>
      <c r="D251" s="17" t="s">
        <v>535</v>
      </c>
      <c r="E251" s="18" t="s">
        <v>547</v>
      </c>
      <c r="F251" s="19" t="n">
        <v>0</v>
      </c>
      <c r="G251" s="18" t="s">
        <v>614</v>
      </c>
      <c r="H251" s="18" t="s">
        <v>631</v>
      </c>
      <c r="I251" s="18" t="s">
        <v>616</v>
      </c>
      <c r="J251" s="19" t="n">
        <v>400000000</v>
      </c>
      <c r="K251" s="19" t="n">
        <v>400000000</v>
      </c>
      <c r="L251" s="0" t="n">
        <v>2006</v>
      </c>
      <c r="M251" s="20" t="n">
        <f aca="true">DATE(YEAR(NOW()), MONTH(NOW())-180, DAY(NOW()))</f>
        <v>38790</v>
      </c>
      <c r="N251" s="20" t="n">
        <f aca="true">DATE(YEAR(NOW()), MONTH(NOW()), DAY(NOW()))</f>
        <v>44269</v>
      </c>
      <c r="O251" s="20" t="n">
        <v>43831</v>
      </c>
      <c r="P251" s="20" t="n">
        <v>44196</v>
      </c>
      <c r="Q251" s="21" t="s">
        <v>617</v>
      </c>
      <c r="R251" s="21" t="s">
        <v>617</v>
      </c>
      <c r="S251" s="19" t="n">
        <v>9000000</v>
      </c>
      <c r="T251" s="21" t="s">
        <v>617</v>
      </c>
      <c r="U251" s="21" t="s">
        <v>617</v>
      </c>
      <c r="V251" s="21" t="s">
        <v>617</v>
      </c>
      <c r="W251" s="21" t="s">
        <v>617</v>
      </c>
      <c r="X251" s="21" t="s">
        <v>617</v>
      </c>
      <c r="Y251" s="21" t="s">
        <v>617</v>
      </c>
      <c r="Z251" s="21" t="s">
        <v>617</v>
      </c>
      <c r="AA251" s="20" t="n">
        <f aca="false">DATE(YEAR(O251)+1,MONTH(O251),DAY(O251))</f>
        <v>44197</v>
      </c>
      <c r="AB251" s="0" t="n">
        <f aca="false">IF(G251="Trong nước", DATEDIF(DATE(YEAR(M251),MONTH(M251),1),DATE(YEAR(N251),MONTH(N251),1),"m"), DATEDIF(DATE(L251,1,1),DATE(YEAR(N251),MONTH(N251),1),"m"))</f>
        <v>182</v>
      </c>
      <c r="AC251" s="0" t="str">
        <f aca="false">VLOOKUP(AB251,Parameters!$A$2:$B$7,2,1)</f>
        <v>&gt;=180</v>
      </c>
      <c r="AD251" s="22" t="n">
        <f aca="false">IF(J251&lt;=Parameters!$Y$2,INDEX('Bieu phi VCX'!$D$8:$N$33,MATCH(E251,'Bieu phi VCX'!$A$8:$A$33,0),MATCH(AC251,'Bieu phi VCX'!$D$7:$I$7,)),INDEX('Bieu phi VCX'!$J$8:$O$33,MATCH(E251,'Bieu phi VCX'!$A$8:$A$33,0),MATCH(AC251,'Bieu phi VCX'!$J$7:$O$7,)))</f>
        <v>0.044</v>
      </c>
      <c r="AE251" s="22" t="n">
        <f aca="false">IF(Q251="Y",Parameters!$Z$2,0)</f>
        <v>0.0005</v>
      </c>
      <c r="AF251" s="22" t="n">
        <f aca="false">IF(R251="Y", INDEX('Bieu phi VCX'!$R$8:$W$33,MATCH(E251,'Bieu phi VCX'!$A$8:$A$33,0),MATCH(AC251,'Bieu phi VCX'!$R$7:$W$7,0)), 0)</f>
        <v>0.004</v>
      </c>
      <c r="AG251" s="19" t="n">
        <f aca="false">VLOOKUP(S251,Parameters!$F$2:$G$5,2,0)</f>
        <v>1400000</v>
      </c>
      <c r="AH251" s="22" t="n">
        <f aca="false">IF(T251="Y", INDEX('Bieu phi VCX'!$X$8:$AC$33,MATCH(E251,'Bieu phi VCX'!$A$8:$A$33,0),MATCH(AC251,'Bieu phi VCX'!$X$7:$AC$7,0)),0)</f>
        <v>0.011</v>
      </c>
      <c r="AI251" s="23" t="n">
        <f aca="false">IF(U251="Y",INDEX('Bieu phi VCX'!$AJ$8:$AL$33,MATCH(E251,'Bieu phi VCX'!$A$8:$A$33,0),MATCH(VLOOKUP(F251,Parameters!$I$2:$J$4,2),'Bieu phi VCX'!$AJ$7:$AL$7,0)), 0)</f>
        <v>0.05</v>
      </c>
      <c r="AJ251" s="0" t="n">
        <f aca="false">IF(V251="Y",Parameters!$AA$2,1)</f>
        <v>1.5</v>
      </c>
      <c r="AK251" s="22" t="n">
        <f aca="false">IF(W251="Y", INDEX('Bieu phi VCX'!$AE$8:$AE$33,MATCH(E251,'Bieu phi VCX'!$A$8:$A$33,0),0),0)</f>
        <v>0.0025</v>
      </c>
      <c r="AL251" s="22" t="n">
        <f aca="false">IF(X251="Y",IF(AB251&lt;120,IF(OR(E251='Bieu phi VCX'!$A$24,E251='Bieu phi VCX'!$A$25,E251='Bieu phi VCX'!$A$27),0.2%,IF(OR(AND(OR(H251="SEDAN",H251="HATCHBACK"),J251&gt;Parameters!$AB$2),AND(OR(H251="SEDAN",H251="HATCHBACK"),I251="GERMANY")),INDEX('Bieu phi VCX'!$AF$8:$AF$33,MATCH(E251,'Bieu phi VCX'!$A$8:$A$33,0),0),INDEX('Bieu phi VCX'!$AG$8:$AG$33,MATCH(E251,'Bieu phi VCX'!$A$8:$A$33,0),0))),INDEX('Bieu phi VCX'!$AH$8:$AH$33,MATCH(E251,'Bieu phi VCX'!$A$8:$A$33,0),0)),0)</f>
        <v>0.0015</v>
      </c>
      <c r="AM251" s="22" t="n">
        <f aca="false">IF(Y251="Y",IF(P251-O251&gt;Parameters!$AC$2,1.5%*15/365,1.5%*(P251-O251)/365),0)</f>
        <v>0.000616438356164384</v>
      </c>
      <c r="AN251" s="24" t="n">
        <f aca="false">IF(Z251="Y",Parameters!$AD$2,0)</f>
        <v>0.003</v>
      </c>
      <c r="AO251" s="25" t="n">
        <f aca="false">IF(P251&lt;=AA251,VLOOKUP(DATEDIF(O251,P251,"m"),Parameters!$L$2:$M$6,2,1),(DATEDIF(O251,P251,"m")+1)/12)</f>
        <v>1</v>
      </c>
      <c r="AP251" s="26" t="n">
        <f aca="false">(AJ251*(SUM(AD251,AE251,AF251,AH251,AI251,AK251,AL251,AN251)*K251+AG251)+AM251*K251)*AO251</f>
        <v>72246575.3424658</v>
      </c>
      <c r="AQ251" s="27" t="s">
        <v>619</v>
      </c>
    </row>
    <row r="252" customFormat="false" ht="13.8" hidden="false" customHeight="false" outlineLevel="0" collapsed="false">
      <c r="A252" s="17" t="s">
        <v>625</v>
      </c>
      <c r="B252" s="17" t="s">
        <v>613</v>
      </c>
      <c r="C252" s="17" t="s">
        <v>511</v>
      </c>
      <c r="D252" s="17" t="s">
        <v>535</v>
      </c>
      <c r="E252" s="18" t="s">
        <v>547</v>
      </c>
      <c r="F252" s="19" t="n">
        <v>0</v>
      </c>
      <c r="G252" s="18" t="s">
        <v>614</v>
      </c>
      <c r="H252" s="18" t="s">
        <v>631</v>
      </c>
      <c r="I252" s="18" t="s">
        <v>616</v>
      </c>
      <c r="J252" s="19" t="n">
        <v>410000000</v>
      </c>
      <c r="K252" s="19" t="n">
        <v>400000000</v>
      </c>
      <c r="L252" s="0" t="n">
        <v>2020</v>
      </c>
      <c r="M252" s="20" t="n">
        <f aca="true">DATE(YEAR(NOW()), MONTH(NOW())-12, DAY(NOW()))</f>
        <v>43904</v>
      </c>
      <c r="N252" s="20" t="n">
        <f aca="true">DATE(YEAR(NOW()), MONTH(NOW()), DAY(NOW()))</f>
        <v>44269</v>
      </c>
      <c r="O252" s="20" t="n">
        <v>43831</v>
      </c>
      <c r="P252" s="20" t="n">
        <v>44196</v>
      </c>
      <c r="Q252" s="21" t="s">
        <v>617</v>
      </c>
      <c r="R252" s="21" t="s">
        <v>617</v>
      </c>
      <c r="S252" s="19" t="s">
        <v>618</v>
      </c>
      <c r="T252" s="21" t="s">
        <v>617</v>
      </c>
      <c r="U252" s="21" t="s">
        <v>617</v>
      </c>
      <c r="V252" s="21" t="s">
        <v>617</v>
      </c>
      <c r="W252" s="21" t="s">
        <v>617</v>
      </c>
      <c r="X252" s="21" t="s">
        <v>617</v>
      </c>
      <c r="Y252" s="21" t="s">
        <v>617</v>
      </c>
      <c r="Z252" s="21" t="s">
        <v>617</v>
      </c>
      <c r="AA252" s="20" t="n">
        <f aca="false">DATE(YEAR(O252)+1,MONTH(O252),DAY(O252))</f>
        <v>44197</v>
      </c>
      <c r="AB252" s="0" t="n">
        <f aca="false">IF(G252="Trong nước", DATEDIF(DATE(YEAR(M252),MONTH(M252),1),DATE(YEAR(N252),MONTH(N252),1),"m"), DATEDIF(DATE(L252,1,1),DATE(YEAR(N252),MONTH(N252),1),"m"))</f>
        <v>14</v>
      </c>
      <c r="AC252" s="0" t="str">
        <f aca="false">VLOOKUP(AB252,Parameters!$A$2:$B$6,2,1)</f>
        <v>&lt;36</v>
      </c>
      <c r="AD252" s="22" t="n">
        <f aca="false">IF(J252&lt;=Parameters!$Y$2,INDEX('Bieu phi VCX'!$D$8:$N$33,MATCH(E252,'Bieu phi VCX'!$A$8:$A$33,0),MATCH(AC252,'Bieu phi VCX'!$D$7:$I$7,)),INDEX('Bieu phi VCX'!$J$8:$O$33,MATCH(E252,'Bieu phi VCX'!$A$8:$A$33,0),MATCH(AC252,'Bieu phi VCX'!$J$7:$O$7,)))</f>
        <v>0.015</v>
      </c>
      <c r="AE252" s="22" t="n">
        <f aca="false">IF(Q252="Y",Parameters!$Z$2,0)</f>
        <v>0.0005</v>
      </c>
      <c r="AF252" s="22" t="n">
        <f aca="false">IF(R252="Y", INDEX('Bieu phi VCX'!$R$8:$W$33,MATCH(E252,'Bieu phi VCX'!$A$8:$A$33,0),MATCH(AC252,'Bieu phi VCX'!$R$7:$V$7,0)), 0)</f>
        <v>0</v>
      </c>
      <c r="AG252" s="19" t="n">
        <f aca="false">VLOOKUP(S252,Parameters!$F$2:$G$5,2,0)</f>
        <v>0</v>
      </c>
      <c r="AH252" s="22" t="n">
        <f aca="false">IF(T252="Y", INDEX('Bieu phi VCX'!$X$8:$AB$33,MATCH(E252,'Bieu phi VCX'!$A$8:$A$33,0),MATCH(AC252,'Bieu phi VCX'!$X$7:$AB$7,0)),0)</f>
        <v>0.001</v>
      </c>
      <c r="AI252" s="23" t="n">
        <f aca="false">IF(U252="Y",INDEX('Bieu phi VCX'!$AJ$8:$AL$33,MATCH(E252,'Bieu phi VCX'!$A$8:$A$33,0),MATCH(VLOOKUP(F252,Parameters!$I$2:$J$4,2),'Bieu phi VCX'!$AJ$7:$AL$7,0)), 0)</f>
        <v>0.05</v>
      </c>
      <c r="AJ252" s="0" t="n">
        <f aca="false">IF(V252="Y",Parameters!$AA$2,1)</f>
        <v>1.5</v>
      </c>
      <c r="AK252" s="22" t="n">
        <f aca="false">IF(W252="Y", INDEX('Bieu phi VCX'!$AE$8:$AE$33,MATCH(E252,'Bieu phi VCX'!$A$8:$A$33,0),0),0)</f>
        <v>0.0025</v>
      </c>
      <c r="AL252" s="22" t="n">
        <f aca="false">IF(X252="Y",IF(AB252&lt;120,IF(OR(E252='Bieu phi VCX'!$A$24,E252='Bieu phi VCX'!$A$25,E252='Bieu phi VCX'!$A$27),0.2%,IF(OR(AND(OR(H252="SEDAN",H252="HATCHBACK"),J252&gt;Parameters!$AB$2),AND(OR(H252="SEDAN",H252="HATCHBACK"),I252="GERMANY")),INDEX('Bieu phi VCX'!$AF$8:$AF$33,MATCH(E252,'Bieu phi VCX'!$A$8:$A$33,0),0),INDEX('Bieu phi VCX'!$AG$8:$AG$33,MATCH(E252,'Bieu phi VCX'!$A$8:$A$33,0),0))),INDEX('Bieu phi VCX'!$AH$8:$AH$33,MATCH(E252,'Bieu phi VCX'!$A$8:$A$33,0),0)),0)</f>
        <v>0.0005</v>
      </c>
      <c r="AM252" s="22" t="n">
        <f aca="false">IF(Y252="Y",IF(P252-O252&gt;Parameters!$AC$2,1.5%*15/365,1.5%*(P252-O252)/365),0)</f>
        <v>0.000616438356164384</v>
      </c>
      <c r="AN252" s="24" t="n">
        <f aca="false">IF(Z252="Y",Parameters!$AD$2,0)</f>
        <v>0.003</v>
      </c>
      <c r="AO252" s="25" t="n">
        <f aca="false">IF(P252&lt;=AA252,VLOOKUP(DATEDIF(O252,P252,"m"),Parameters!$L$2:$M$6,2,1),(DATEDIF(O252,P252,"m")+1)/12)</f>
        <v>1</v>
      </c>
      <c r="AP252" s="26" t="n">
        <f aca="false">(AJ252*(SUM(AD252,AE252,AF252,AH252,AI252,AK252,AL252,AN252)*K252+AG252)+AM252*K252)*AO252</f>
        <v>43746575.3424658</v>
      </c>
      <c r="AQ252" s="27" t="s">
        <v>619</v>
      </c>
    </row>
    <row r="253" customFormat="false" ht="13.8" hidden="false" customHeight="false" outlineLevel="0" collapsed="false">
      <c r="A253" s="17"/>
      <c r="B253" s="17" t="s">
        <v>620</v>
      </c>
      <c r="C253" s="17" t="s">
        <v>511</v>
      </c>
      <c r="D253" s="17" t="s">
        <v>535</v>
      </c>
      <c r="E253" s="18" t="s">
        <v>547</v>
      </c>
      <c r="F253" s="19" t="n">
        <v>0</v>
      </c>
      <c r="G253" s="18" t="s">
        <v>614</v>
      </c>
      <c r="H253" s="18" t="s">
        <v>631</v>
      </c>
      <c r="I253" s="18" t="s">
        <v>616</v>
      </c>
      <c r="J253" s="19" t="n">
        <v>500000000</v>
      </c>
      <c r="K253" s="19" t="n">
        <v>400000000</v>
      </c>
      <c r="L253" s="0" t="n">
        <v>2018</v>
      </c>
      <c r="M253" s="20" t="n">
        <f aca="true">DATE(YEAR(NOW()), MONTH(NOW())-36, DAY(NOW()))</f>
        <v>43173</v>
      </c>
      <c r="N253" s="20" t="n">
        <f aca="true">DATE(YEAR(NOW()), MONTH(NOW()), DAY(NOW()))</f>
        <v>44269</v>
      </c>
      <c r="O253" s="20" t="n">
        <v>43831</v>
      </c>
      <c r="P253" s="20" t="n">
        <v>44196</v>
      </c>
      <c r="Q253" s="21" t="s">
        <v>617</v>
      </c>
      <c r="R253" s="21" t="s">
        <v>617</v>
      </c>
      <c r="S253" s="19" t="s">
        <v>618</v>
      </c>
      <c r="T253" s="21" t="s">
        <v>617</v>
      </c>
      <c r="U253" s="21" t="s">
        <v>617</v>
      </c>
      <c r="V253" s="21" t="s">
        <v>617</v>
      </c>
      <c r="W253" s="21" t="s">
        <v>617</v>
      </c>
      <c r="X253" s="21" t="s">
        <v>617</v>
      </c>
      <c r="Y253" s="21" t="s">
        <v>617</v>
      </c>
      <c r="Z253" s="21" t="s">
        <v>617</v>
      </c>
      <c r="AA253" s="20" t="n">
        <f aca="false">DATE(YEAR(O253)+1,MONTH(O253),DAY(O253))</f>
        <v>44197</v>
      </c>
      <c r="AB253" s="0" t="n">
        <f aca="false">IF(G253="Trong nước", DATEDIF(DATE(YEAR(M253),MONTH(M253),1),DATE(YEAR(N253),MONTH(N253),1),"m"), DATEDIF(DATE(L253,1,1),DATE(YEAR(N253),MONTH(N253),1),"m"))</f>
        <v>38</v>
      </c>
      <c r="AC253" s="0" t="str">
        <f aca="false">VLOOKUP(AB253,Parameters!$A$2:$B$6,2,1)</f>
        <v>36-72</v>
      </c>
      <c r="AD253" s="22" t="n">
        <f aca="false">IF(J253&lt;=Parameters!$Y$2,INDEX('Bieu phi VCX'!$D$8:$N$33,MATCH(E253,'Bieu phi VCX'!$A$8:$A$33,0),MATCH(AC253,'Bieu phi VCX'!$D$7:$I$7,)),INDEX('Bieu phi VCX'!$J$8:$O$33,MATCH(E253,'Bieu phi VCX'!$A$8:$A$33,0),MATCH(AC253,'Bieu phi VCX'!$J$7:$O$7,)))</f>
        <v>0.016</v>
      </c>
      <c r="AE253" s="22" t="n">
        <f aca="false">IF(Q253="Y",Parameters!$Z$2,0)</f>
        <v>0.0005</v>
      </c>
      <c r="AF253" s="22" t="n">
        <f aca="false">IF(R253="Y", INDEX('Bieu phi VCX'!$R$8:$W$33,MATCH(E253,'Bieu phi VCX'!$A$8:$A$33,0),MATCH(AC253,'Bieu phi VCX'!$R$7:$V$7,0)), 0)</f>
        <v>0.001</v>
      </c>
      <c r="AG253" s="19" t="n">
        <f aca="false">VLOOKUP(S253,Parameters!$F$2:$G$5,2,0)</f>
        <v>0</v>
      </c>
      <c r="AH253" s="22" t="n">
        <f aca="false">IF(T253="Y", INDEX('Bieu phi VCX'!$X$8:$AB$33,MATCH(E253,'Bieu phi VCX'!$A$8:$A$33,0),MATCH(AC253,'Bieu phi VCX'!$X$7:$AB$7,0)),0)</f>
        <v>0.0015</v>
      </c>
      <c r="AI253" s="23" t="n">
        <f aca="false">IF(U253="Y",INDEX('Bieu phi VCX'!$AJ$8:$AL$33,MATCH(E253,'Bieu phi VCX'!$A$8:$A$33,0),MATCH(VLOOKUP(F253,Parameters!$I$2:$J$4,2),'Bieu phi VCX'!$AJ$7:$AL$7,0)), 0)</f>
        <v>0.05</v>
      </c>
      <c r="AJ253" s="0" t="n">
        <f aca="false">IF(V253="Y",Parameters!$AA$2,1)</f>
        <v>1.5</v>
      </c>
      <c r="AK253" s="22" t="n">
        <f aca="false">IF(W253="Y", INDEX('Bieu phi VCX'!$AE$8:$AE$33,MATCH(E253,'Bieu phi VCX'!$A$8:$A$33,0),0),0)</f>
        <v>0.0025</v>
      </c>
      <c r="AL253" s="22" t="n">
        <f aca="false">IF(X253="Y",IF(AB253&lt;120,IF(OR(E253='Bieu phi VCX'!$A$24,E253='Bieu phi VCX'!$A$25,E253='Bieu phi VCX'!$A$27),0.2%,IF(OR(AND(OR(H253="SEDAN",H253="HATCHBACK"),J253&gt;Parameters!$AB$2),AND(OR(H253="SEDAN",H253="HATCHBACK"),I253="GERMANY")),INDEX('Bieu phi VCX'!$AF$8:$AF$33,MATCH(E253,'Bieu phi VCX'!$A$8:$A$33,0),0),INDEX('Bieu phi VCX'!$AG$8:$AG$33,MATCH(E253,'Bieu phi VCX'!$A$8:$A$33,0),0))),INDEX('Bieu phi VCX'!$AH$8:$AH$33,MATCH(E253,'Bieu phi VCX'!$A$8:$A$33,0),0)),0)</f>
        <v>0.0005</v>
      </c>
      <c r="AM253" s="22" t="n">
        <f aca="false">IF(Y253="Y",IF(P253-O253&gt;Parameters!$AC$2,1.5%*15/365,1.5%*(P253-O253)/365),0)</f>
        <v>0.000616438356164384</v>
      </c>
      <c r="AN253" s="24" t="n">
        <f aca="false">IF(Z253="Y",Parameters!$AD$2,0)</f>
        <v>0.003</v>
      </c>
      <c r="AO253" s="25" t="n">
        <f aca="false">IF(P253&lt;=AA253,VLOOKUP(DATEDIF(O253,P253,"m"),Parameters!$L$2:$M$6,2,1),(DATEDIF(O253,P253,"m")+1)/12)</f>
        <v>1</v>
      </c>
      <c r="AP253" s="26" t="n">
        <f aca="false">(AJ253*(SUM(AD253,AE253,AF253,AH253,AI253,AK253,AL253,AN253)*K253+AG253)+AM253*K253)*AO253</f>
        <v>45246575.3424658</v>
      </c>
      <c r="AQ253" s="27" t="s">
        <v>619</v>
      </c>
    </row>
    <row r="254" customFormat="false" ht="13.8" hidden="false" customHeight="false" outlineLevel="0" collapsed="false">
      <c r="A254" s="17"/>
      <c r="B254" s="17" t="s">
        <v>621</v>
      </c>
      <c r="C254" s="17" t="s">
        <v>511</v>
      </c>
      <c r="D254" s="17" t="s">
        <v>535</v>
      </c>
      <c r="E254" s="18" t="s">
        <v>547</v>
      </c>
      <c r="F254" s="19" t="n">
        <v>0</v>
      </c>
      <c r="G254" s="18" t="s">
        <v>614</v>
      </c>
      <c r="H254" s="18" t="s">
        <v>631</v>
      </c>
      <c r="I254" s="18" t="s">
        <v>616</v>
      </c>
      <c r="J254" s="19" t="n">
        <v>450000000</v>
      </c>
      <c r="K254" s="19" t="n">
        <v>400000000</v>
      </c>
      <c r="L254" s="0" t="n">
        <v>2015</v>
      </c>
      <c r="M254" s="20" t="n">
        <f aca="true">DATE(YEAR(NOW()), MONTH(NOW())-72, DAY(NOW()))</f>
        <v>42077</v>
      </c>
      <c r="N254" s="20" t="n">
        <f aca="true">DATE(YEAR(NOW()), MONTH(NOW()), DAY(NOW()))</f>
        <v>44269</v>
      </c>
      <c r="O254" s="20" t="n">
        <v>43831</v>
      </c>
      <c r="P254" s="20" t="n">
        <v>44196</v>
      </c>
      <c r="Q254" s="21" t="s">
        <v>617</v>
      </c>
      <c r="R254" s="21" t="s">
        <v>617</v>
      </c>
      <c r="S254" s="19" t="s">
        <v>618</v>
      </c>
      <c r="T254" s="21" t="s">
        <v>617</v>
      </c>
      <c r="U254" s="21" t="s">
        <v>617</v>
      </c>
      <c r="V254" s="21" t="s">
        <v>617</v>
      </c>
      <c r="W254" s="21" t="s">
        <v>617</v>
      </c>
      <c r="X254" s="21" t="s">
        <v>617</v>
      </c>
      <c r="Y254" s="21" t="s">
        <v>617</v>
      </c>
      <c r="Z254" s="21" t="s">
        <v>617</v>
      </c>
      <c r="AA254" s="20" t="n">
        <f aca="false">DATE(YEAR(O254)+1,MONTH(O254),DAY(O254))</f>
        <v>44197</v>
      </c>
      <c r="AB254" s="0" t="n">
        <f aca="false">IF(G254="Trong nước", DATEDIF(DATE(YEAR(M254),MONTH(M254),1),DATE(YEAR(N254),MONTH(N254),1),"m"), DATEDIF(DATE(L254,1,1),DATE(YEAR(N254),MONTH(N254),1),"m"))</f>
        <v>74</v>
      </c>
      <c r="AC254" s="0" t="str">
        <f aca="false">VLOOKUP(AB254,Parameters!$A$2:$B$6,2,1)</f>
        <v>72-120</v>
      </c>
      <c r="AD254" s="22" t="n">
        <f aca="false">IF(J254&lt;=Parameters!$Y$2,INDEX('Bieu phi VCX'!$D$8:$N$33,MATCH(E254,'Bieu phi VCX'!$A$8:$A$33,0),MATCH(AC254,'Bieu phi VCX'!$D$7:$I$7,)),INDEX('Bieu phi VCX'!$J$8:$O$33,MATCH(E254,'Bieu phi VCX'!$A$8:$A$33,0),MATCH(AC254,'Bieu phi VCX'!$J$7:$O$7,)))</f>
        <v>0.0175</v>
      </c>
      <c r="AE254" s="22" t="n">
        <f aca="false">IF(Q254="Y",Parameters!$Z$2,0)</f>
        <v>0.0005</v>
      </c>
      <c r="AF254" s="22" t="n">
        <f aca="false">IF(R254="Y", INDEX('Bieu phi VCX'!$R$8:$W$33,MATCH(E254,'Bieu phi VCX'!$A$8:$A$33,0),MATCH(AC254,'Bieu phi VCX'!$R$7:$V$7,0)), 0)</f>
        <v>0.002</v>
      </c>
      <c r="AG254" s="19" t="n">
        <f aca="false">VLOOKUP(S254,Parameters!$F$2:$G$5,2,0)</f>
        <v>0</v>
      </c>
      <c r="AH254" s="22" t="n">
        <f aca="false">IF(T254="Y", INDEX('Bieu phi VCX'!$X$8:$AB$33,MATCH(E254,'Bieu phi VCX'!$A$8:$A$33,0),MATCH(AC254,'Bieu phi VCX'!$X$7:$AB$7,0)),0)</f>
        <v>0.01</v>
      </c>
      <c r="AI254" s="23" t="n">
        <f aca="false">IF(U254="Y",INDEX('Bieu phi VCX'!$AJ$8:$AL$33,MATCH(E254,'Bieu phi VCX'!$A$8:$A$33,0),MATCH(VLOOKUP(F254,Parameters!$I$2:$J$4,2),'Bieu phi VCX'!$AJ$7:$AL$7,0)), 0)</f>
        <v>0.05</v>
      </c>
      <c r="AJ254" s="0" t="n">
        <f aca="false">IF(V254="Y",Parameters!$AA$2,1)</f>
        <v>1.5</v>
      </c>
      <c r="AK254" s="22" t="n">
        <f aca="false">IF(W254="Y", INDEX('Bieu phi VCX'!$AE$8:$AE$33,MATCH(E254,'Bieu phi VCX'!$A$8:$A$33,0),0),0)</f>
        <v>0.0025</v>
      </c>
      <c r="AL254" s="22" t="n">
        <f aca="false">IF(X254="Y",IF(AB254&lt;120,IF(OR(E254='Bieu phi VCX'!$A$24,E254='Bieu phi VCX'!$A$25,E254='Bieu phi VCX'!$A$27),0.2%,IF(OR(AND(OR(H254="SEDAN",H254="HATCHBACK"),J254&gt;Parameters!$AB$2),AND(OR(H254="SEDAN",H254="HATCHBACK"),I254="GERMANY")),INDEX('Bieu phi VCX'!$AF$8:$AF$33,MATCH(E254,'Bieu phi VCX'!$A$8:$A$33,0),0),INDEX('Bieu phi VCX'!$AG$8:$AG$33,MATCH(E254,'Bieu phi VCX'!$A$8:$A$33,0),0))),INDEX('Bieu phi VCX'!$AH$8:$AH$33,MATCH(E254,'Bieu phi VCX'!$A$8:$A$33,0),0)),0)</f>
        <v>0.0005</v>
      </c>
      <c r="AM254" s="22" t="n">
        <f aca="false">IF(Y254="Y",IF(P254-O254&gt;Parameters!$AC$2,1.5%*15/365,1.5%*(P254-O254)/365),0)</f>
        <v>0.000616438356164384</v>
      </c>
      <c r="AN254" s="24" t="n">
        <f aca="false">IF(Z254="Y",Parameters!$AD$2,0)</f>
        <v>0.003</v>
      </c>
      <c r="AO254" s="25" t="n">
        <f aca="false">IF(P254&lt;=AA254,VLOOKUP(DATEDIF(O254,P254,"m"),Parameters!$L$2:$M$6,2,1),(DATEDIF(O254,P254,"m")+1)/12)</f>
        <v>1</v>
      </c>
      <c r="AP254" s="26" t="n">
        <f aca="false">(AJ254*(SUM(AD254,AE254,AF254,AH254,AI254,AK254,AL254,AN254)*K254+AG254)+AM254*K254)*AO254</f>
        <v>51846575.3424658</v>
      </c>
      <c r="AQ254" s="27" t="s">
        <v>619</v>
      </c>
    </row>
    <row r="255" customFormat="false" ht="13.8" hidden="false" customHeight="false" outlineLevel="0" collapsed="false">
      <c r="A255" s="17"/>
      <c r="B255" s="17" t="s">
        <v>622</v>
      </c>
      <c r="C255" s="17" t="s">
        <v>511</v>
      </c>
      <c r="D255" s="17" t="s">
        <v>535</v>
      </c>
      <c r="E255" s="18" t="s">
        <v>547</v>
      </c>
      <c r="F255" s="19" t="n">
        <v>0</v>
      </c>
      <c r="G255" s="18" t="s">
        <v>614</v>
      </c>
      <c r="H255" s="18" t="s">
        <v>631</v>
      </c>
      <c r="I255" s="18" t="s">
        <v>616</v>
      </c>
      <c r="J255" s="19" t="n">
        <v>600000000</v>
      </c>
      <c r="K255" s="19" t="n">
        <v>400000000</v>
      </c>
      <c r="L255" s="0" t="n">
        <v>2011</v>
      </c>
      <c r="M255" s="20" t="n">
        <f aca="true">DATE(YEAR(NOW()), MONTH(NOW())-120, DAY(NOW()))</f>
        <v>40616</v>
      </c>
      <c r="N255" s="20" t="n">
        <f aca="true">DATE(YEAR(NOW()), MONTH(NOW()), DAY(NOW()))</f>
        <v>44269</v>
      </c>
      <c r="O255" s="20" t="n">
        <v>43831</v>
      </c>
      <c r="P255" s="20" t="n">
        <v>44196</v>
      </c>
      <c r="Q255" s="21" t="s">
        <v>617</v>
      </c>
      <c r="R255" s="21" t="s">
        <v>617</v>
      </c>
      <c r="S255" s="19" t="s">
        <v>618</v>
      </c>
      <c r="T255" s="21" t="s">
        <v>617</v>
      </c>
      <c r="U255" s="21" t="s">
        <v>617</v>
      </c>
      <c r="V255" s="21" t="s">
        <v>617</v>
      </c>
      <c r="W255" s="21" t="s">
        <v>617</v>
      </c>
      <c r="X255" s="21" t="s">
        <v>617</v>
      </c>
      <c r="Y255" s="21" t="s">
        <v>617</v>
      </c>
      <c r="Z255" s="21" t="s">
        <v>617</v>
      </c>
      <c r="AA255" s="20" t="n">
        <f aca="false">DATE(YEAR(O255)+1,MONTH(O255),DAY(O255))</f>
        <v>44197</v>
      </c>
      <c r="AB255" s="0" t="n">
        <f aca="false">IF(G255="Trong nước", DATEDIF(DATE(YEAR(M255),MONTH(M255),1),DATE(YEAR(N255),MONTH(N255),1),"m"), DATEDIF(DATE(L255,1,1),DATE(YEAR(N255),MONTH(N255),1),"m"))</f>
        <v>122</v>
      </c>
      <c r="AC255" s="0" t="str">
        <f aca="false">VLOOKUP(AB255,Parameters!$A$2:$B$6,2,1)</f>
        <v>&gt;=120</v>
      </c>
      <c r="AD255" s="22" t="n">
        <f aca="false">IF(J255&lt;=Parameters!$Y$2,INDEX('Bieu phi VCX'!$D$8:$N$33,MATCH(E255,'Bieu phi VCX'!$A$8:$A$33,0),MATCH(AC255,'Bieu phi VCX'!$D$7:$I$7,)),INDEX('Bieu phi VCX'!$J$8:$O$33,MATCH(E255,'Bieu phi VCX'!$A$8:$A$33,0),MATCH(AC255,'Bieu phi VCX'!$J$7:$O$7,)))</f>
        <v>0.019</v>
      </c>
      <c r="AE255" s="22" t="n">
        <f aca="false">IF(Q255="Y",Parameters!$Z$2,0)</f>
        <v>0.0005</v>
      </c>
      <c r="AF255" s="22" t="n">
        <f aca="false">IF(R255="Y", INDEX('Bieu phi VCX'!$R$8:$W$33,MATCH(E255,'Bieu phi VCX'!$A$8:$A$33,0),MATCH(AC255,'Bieu phi VCX'!$R$7:$V$7,0)), 0)</f>
        <v>0.003</v>
      </c>
      <c r="AG255" s="19" t="n">
        <f aca="false">VLOOKUP(S255,Parameters!$F$2:$G$5,2,0)</f>
        <v>0</v>
      </c>
      <c r="AH255" s="22" t="n">
        <f aca="false">IF(T255="Y", INDEX('Bieu phi VCX'!$X$8:$AB$33,MATCH(E255,'Bieu phi VCX'!$A$8:$A$33,0),MATCH(AC255,'Bieu phi VCX'!$X$7:$AB$7,0)),0)</f>
        <v>0.01</v>
      </c>
      <c r="AI255" s="23" t="n">
        <f aca="false">IF(U255="Y",INDEX('Bieu phi VCX'!$AJ$8:$AL$33,MATCH(E255,'Bieu phi VCX'!$A$8:$A$33,0),MATCH(VLOOKUP(F255,Parameters!$I$2:$J$4,2),'Bieu phi VCX'!$AJ$7:$AL$7,0)), 0)</f>
        <v>0.05</v>
      </c>
      <c r="AJ255" s="0" t="n">
        <f aca="false">IF(V255="Y",Parameters!$AA$2,1)</f>
        <v>1.5</v>
      </c>
      <c r="AK255" s="22" t="n">
        <f aca="false">IF(W255="Y", INDEX('Bieu phi VCX'!$AE$8:$AE$33,MATCH(E255,'Bieu phi VCX'!$A$8:$A$33,0),0),0)</f>
        <v>0.0025</v>
      </c>
      <c r="AL255" s="22" t="n">
        <f aca="false">IF(X255="Y",IF(AB255&lt;120,IF(OR(E255='Bieu phi VCX'!$A$24,E255='Bieu phi VCX'!$A$25,E255='Bieu phi VCX'!$A$27),0.2%,IF(OR(AND(OR(H255="SEDAN",H255="HATCHBACK"),J255&gt;Parameters!$AB$2),AND(OR(H255="SEDAN",H255="HATCHBACK"),I255="GERMANY")),INDEX('Bieu phi VCX'!$AF$8:$AF$33,MATCH(E255,'Bieu phi VCX'!$A$8:$A$33,0),0),INDEX('Bieu phi VCX'!$AG$8:$AG$33,MATCH(E255,'Bieu phi VCX'!$A$8:$A$33,0),0))),INDEX('Bieu phi VCX'!$AH$8:$AH$33,MATCH(E255,'Bieu phi VCX'!$A$8:$A$33,0),0)),0)</f>
        <v>0.0015</v>
      </c>
      <c r="AM255" s="22" t="n">
        <f aca="false">IF(Y255="Y",IF(P255-O255&gt;Parameters!$AC$2,1.5%*15/365,1.5%*(P255-O255)/365),0)</f>
        <v>0.000616438356164384</v>
      </c>
      <c r="AN255" s="24" t="n">
        <f aca="false">IF(Z255="Y",Parameters!$AD$2,0)</f>
        <v>0.003</v>
      </c>
      <c r="AO255" s="25" t="n">
        <f aca="false">IF(P255&lt;=AA255,VLOOKUP(DATEDIF(O255,P255,"m"),Parameters!$L$2:$M$6,2,1),(DATEDIF(O255,P255,"m")+1)/12)</f>
        <v>1</v>
      </c>
      <c r="AP255" s="26" t="n">
        <f aca="false">(AJ255*(SUM(AD255,AE255,AF255,AH255,AI255,AK255,AL255,AN255)*K255+AG255)+AM255*K255)*AO255</f>
        <v>53946575.3424658</v>
      </c>
      <c r="AQ255" s="27" t="s">
        <v>619</v>
      </c>
    </row>
    <row r="256" customFormat="false" ht="13.8" hidden="false" customHeight="false" outlineLevel="0" collapsed="false">
      <c r="A256" s="17"/>
      <c r="B256" s="17" t="s">
        <v>623</v>
      </c>
      <c r="C256" s="17" t="s">
        <v>511</v>
      </c>
      <c r="D256" s="17" t="s">
        <v>535</v>
      </c>
      <c r="E256" s="18" t="s">
        <v>547</v>
      </c>
      <c r="F256" s="19" t="n">
        <v>0</v>
      </c>
      <c r="G256" s="18" t="s">
        <v>614</v>
      </c>
      <c r="H256" s="18" t="s">
        <v>631</v>
      </c>
      <c r="I256" s="18" t="s">
        <v>616</v>
      </c>
      <c r="J256" s="19" t="n">
        <v>600000000</v>
      </c>
      <c r="K256" s="19" t="n">
        <v>400000000</v>
      </c>
      <c r="L256" s="0" t="n">
        <v>2006</v>
      </c>
      <c r="M256" s="20" t="n">
        <f aca="true">DATE(YEAR(NOW()), MONTH(NOW())-180, DAY(NOW()))</f>
        <v>38790</v>
      </c>
      <c r="N256" s="20" t="n">
        <f aca="true">DATE(YEAR(NOW()), MONTH(NOW()), DAY(NOW()))</f>
        <v>44269</v>
      </c>
      <c r="O256" s="20" t="n">
        <v>43831</v>
      </c>
      <c r="P256" s="20" t="n">
        <v>44196</v>
      </c>
      <c r="Q256" s="21" t="s">
        <v>617</v>
      </c>
      <c r="R256" s="21" t="s">
        <v>617</v>
      </c>
      <c r="S256" s="19" t="n">
        <v>9000000</v>
      </c>
      <c r="T256" s="21" t="s">
        <v>617</v>
      </c>
      <c r="U256" s="21" t="s">
        <v>617</v>
      </c>
      <c r="V256" s="21" t="s">
        <v>617</v>
      </c>
      <c r="W256" s="21" t="s">
        <v>617</v>
      </c>
      <c r="X256" s="21" t="s">
        <v>617</v>
      </c>
      <c r="Y256" s="21" t="s">
        <v>617</v>
      </c>
      <c r="Z256" s="21" t="s">
        <v>617</v>
      </c>
      <c r="AA256" s="20" t="n">
        <f aca="false">DATE(YEAR(O256)+1,MONTH(O256),DAY(O256))</f>
        <v>44197</v>
      </c>
      <c r="AB256" s="0" t="n">
        <f aca="false">IF(G256="Trong nước", DATEDIF(DATE(YEAR(M256),MONTH(M256),1),DATE(YEAR(N256),MONTH(N256),1),"m"), DATEDIF(DATE(L256,1,1),DATE(YEAR(N256),MONTH(N256),1),"m"))</f>
        <v>182</v>
      </c>
      <c r="AC256" s="0" t="str">
        <f aca="false">VLOOKUP(AB256,Parameters!$A$2:$B$7,2,1)</f>
        <v>&gt;=180</v>
      </c>
      <c r="AD256" s="22" t="n">
        <f aca="false">IF(J256&lt;=Parameters!$Y$2,INDEX('Bieu phi VCX'!$D$8:$N$33,MATCH(E256,'Bieu phi VCX'!$A$8:$A$33,0),MATCH(AC256,'Bieu phi VCX'!$D$7:$I$7,)),INDEX('Bieu phi VCX'!$J$8:$O$33,MATCH(E256,'Bieu phi VCX'!$A$8:$A$33,0),MATCH(AC256,'Bieu phi VCX'!$J$7:$O$7,)))</f>
        <v>0.019</v>
      </c>
      <c r="AE256" s="22" t="n">
        <f aca="false">IF(Q256="Y",Parameters!$Z$2,0)</f>
        <v>0.0005</v>
      </c>
      <c r="AF256" s="22" t="n">
        <f aca="false">IF(R256="Y", INDEX('Bieu phi VCX'!$R$8:$W$33,MATCH(E256,'Bieu phi VCX'!$A$8:$A$33,0),MATCH(AC256,'Bieu phi VCX'!$R$7:$W$7,0)), 0)</f>
        <v>0.004</v>
      </c>
      <c r="AG256" s="19" t="n">
        <f aca="false">VLOOKUP(S256,Parameters!$F$2:$G$5,2,0)</f>
        <v>1400000</v>
      </c>
      <c r="AH256" s="22" t="n">
        <f aca="false">IF(T256="Y", INDEX('Bieu phi VCX'!$X$8:$AC$33,MATCH(E256,'Bieu phi VCX'!$A$8:$A$33,0),MATCH(AC256,'Bieu phi VCX'!$X$7:$AC$7,0)),0)</f>
        <v>0.011</v>
      </c>
      <c r="AI256" s="23" t="n">
        <f aca="false">IF(U256="Y",INDEX('Bieu phi VCX'!$AJ$8:$AL$33,MATCH(E256,'Bieu phi VCX'!$A$8:$A$33,0),MATCH(VLOOKUP(F256,Parameters!$I$2:$J$4,2),'Bieu phi VCX'!$AJ$7:$AL$7,0)), 0)</f>
        <v>0.05</v>
      </c>
      <c r="AJ256" s="0" t="n">
        <f aca="false">IF(V256="Y",Parameters!$AA$2,1)</f>
        <v>1.5</v>
      </c>
      <c r="AK256" s="22" t="n">
        <f aca="false">IF(W256="Y", INDEX('Bieu phi VCX'!$AE$8:$AE$33,MATCH(E256,'Bieu phi VCX'!$A$8:$A$33,0),0),0)</f>
        <v>0.0025</v>
      </c>
      <c r="AL256" s="22" t="n">
        <f aca="false">IF(X256="Y",IF(AB256&lt;120,IF(OR(E256='Bieu phi VCX'!$A$24,E256='Bieu phi VCX'!$A$25,E256='Bieu phi VCX'!$A$27),0.2%,IF(OR(AND(OR(H256="SEDAN",H256="HATCHBACK"),J256&gt;Parameters!$AB$2),AND(OR(H256="SEDAN",H256="HATCHBACK"),I256="GERMANY")),INDEX('Bieu phi VCX'!$AF$8:$AF$33,MATCH(E256,'Bieu phi VCX'!$A$8:$A$33,0),0),INDEX('Bieu phi VCX'!$AG$8:$AG$33,MATCH(E256,'Bieu phi VCX'!$A$8:$A$33,0),0))),INDEX('Bieu phi VCX'!$AH$8:$AH$33,MATCH(E256,'Bieu phi VCX'!$A$8:$A$33,0),0)),0)</f>
        <v>0.0015</v>
      </c>
      <c r="AM256" s="22" t="n">
        <f aca="false">IF(Y256="Y",IF(P256-O256&gt;Parameters!$AC$2,1.5%*15/365,1.5%*(P256-O256)/365),0)</f>
        <v>0.000616438356164384</v>
      </c>
      <c r="AN256" s="24" t="n">
        <f aca="false">IF(Z256="Y",Parameters!$AD$2,0)</f>
        <v>0.003</v>
      </c>
      <c r="AO256" s="25" t="n">
        <f aca="false">IF(P256&lt;=AA256,VLOOKUP(DATEDIF(O256,P256,"m"),Parameters!$L$2:$M$6,2,1),(DATEDIF(O256,P256,"m")+1)/12)</f>
        <v>1</v>
      </c>
      <c r="AP256" s="26" t="n">
        <f aca="false">(AJ256*(SUM(AD256,AE256,AF256,AH256,AI256,AK256,AL256,AN256)*K256+AG256)+AM256*K256)*AO256</f>
        <v>57246575.3424658</v>
      </c>
      <c r="AQ256" s="27" t="s">
        <v>619</v>
      </c>
    </row>
  </sheetData>
  <dataValidations count="9">
    <dataValidation allowBlank="true" operator="between" showDropDown="false" showErrorMessage="true" showInputMessage="true" sqref="H2:H256" type="list">
      <formula1>#ref!</formula1>
      <formula2>0</formula2>
    </dataValidation>
    <dataValidation allowBlank="true" operator="between" showDropDown="false" showErrorMessage="true" showInputMessage="true" sqref="E2:E256" type="none">
      <formula1>'Bieu phi VCX'!$A$8:$A$33</formula1>
      <formula2>0</formula2>
    </dataValidation>
    <dataValidation allowBlank="true" operator="between" showDropDown="false" showErrorMessage="true" showInputMessage="true" sqref="I2:I256" type="list">
      <formula1>Parameters!$R$1:$R$8</formula1>
      <formula2>0</formula2>
    </dataValidation>
    <dataValidation allowBlank="true" operator="between" showDropDown="false" showErrorMessage="true" showInputMessage="true" sqref="Q2:R256" type="list">
      <formula1>Parameters!$V$2:$V$3</formula1>
      <formula2>0</formula2>
    </dataValidation>
    <dataValidation allowBlank="true" operator="between" showDropDown="false" showErrorMessage="true" showInputMessage="true" sqref="S6:S11 S16 S21:S26 S31 S36:S41 S46 S51:S56 S61 S66:S71 S76 S81:S86 S91 S96:S101 S106 S111 S116 S121 S126 S131 S136 S141 S146 S151 S156 S161 S166 S171 S176 S181 S186 S191 S196 S201 S206 S211 S216 S221 S226 S231 S236 S241 S246 S251 S256" type="list">
      <formula1>Parameters!$W$2:$W$5</formula1>
      <formula2>0</formula2>
    </dataValidation>
    <dataValidation allowBlank="true" operator="between" showDropDown="false" showErrorMessage="true" showInputMessage="true" sqref="S2:S5 S12:S15 S17:S20 S27:S30 S32:S35 S42:S45 S47:S50 S57:S60 S62:S65 S72:S75 S77:S80 S87:S90 S92:S95 S102:S105 S107:S110 S112:S115 S117:S120 S122:S125 S127:S130 S132:S135 S137:S140 S142:S145 S147:S150 S152:S155 S157:S160 S162:S165 S167:S170 S172:S175 S177:S180 S182:S185 S187:S190 S192:S195 S197:S200 S202:S205 S207:S210 S212:S215 S217:S220 S222:S225 S227:S230 S232:S235 S237:S240 S242:S245 S247:S250 S252:S255" type="list">
      <formula1>Parameters!$W$2:$W$5</formula1>
      <formula2>0</formula2>
    </dataValidation>
    <dataValidation allowBlank="true" operator="between" showDropDown="false" showErrorMessage="true" showInputMessage="true" sqref="T2:Z256" type="list">
      <formula1>Parameters!$V$2:$V$3</formula1>
      <formula2>0</formula2>
    </dataValidation>
    <dataValidation allowBlank="true" operator="equal" showDropDown="false" showErrorMessage="true" showInputMessage="false" sqref="AQ2:AQ256" type="none">
      <formula1>Parameters!$U$2:$U$3</formula1>
      <formula2>0</formula2>
    </dataValidation>
    <dataValidation allowBlank="true" operator="equal" showDropDown="false" showErrorMessage="true" showInputMessage="false" sqref="G1:G1256"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N1048576"/>
  <sheetViews>
    <sheetView showFormulas="false" showGridLines="true" showRowColHeaders="true" showZeros="true" rightToLeft="false" tabSelected="false" showOutlineSymbols="true" defaultGridColor="true" view="normal" topLeftCell="A82" colorId="64" zoomScale="100" zoomScaleNormal="100" zoomScalePageLayoutView="100" workbookViewId="0">
      <selection pane="topLeft" activeCell="A144" activeCellId="0" sqref="A144"/>
    </sheetView>
  </sheetViews>
  <sheetFormatPr defaultColWidth="9.19140625" defaultRowHeight="13.8" zeroHeight="false" outlineLevelRow="0" outlineLevelCol="0"/>
  <cols>
    <col collapsed="false" customWidth="true" hidden="false" outlineLevel="0" max="1" min="1" style="44" width="29.18"/>
    <col collapsed="false" customWidth="true" hidden="false" outlineLevel="0" max="2" min="2" style="44" width="53.99"/>
    <col collapsed="false" customWidth="true" hidden="false" outlineLevel="0" max="3" min="3" style="44" width="11.18"/>
    <col collapsed="false" customWidth="true" hidden="false" outlineLevel="0" max="4" min="4" style="44" width="23.32"/>
    <col collapsed="false" customWidth="true" hidden="false" outlineLevel="0" max="5" min="5" style="44" width="22.36"/>
    <col collapsed="false" customWidth="true" hidden="false" outlineLevel="0" max="6" min="6" style="44" width="11.58"/>
    <col collapsed="false" customWidth="true" hidden="false" outlineLevel="0" max="7" min="7" style="44" width="14.4"/>
    <col collapsed="false" customWidth="true" hidden="false" outlineLevel="0" max="8" min="8" style="45" width="15.68"/>
    <col collapsed="false" customWidth="true" hidden="false" outlineLevel="0" max="9" min="9" style="44" width="12.03"/>
    <col collapsed="false" customWidth="true" hidden="false" outlineLevel="0" max="10" min="10" style="44" width="29.18"/>
    <col collapsed="false" customWidth="true" hidden="false" outlineLevel="0" max="11" min="11" style="46" width="34.73"/>
    <col collapsed="false" customWidth="true" hidden="false" outlineLevel="0" max="12" min="12" style="44" width="15.48"/>
    <col collapsed="false" customWidth="true" hidden="false" outlineLevel="0" max="13" min="13" style="44" width="12.37"/>
    <col collapsed="false" customWidth="false" hidden="false" outlineLevel="0" max="15" min="14" style="44" width="9.18"/>
    <col collapsed="false" customWidth="true" hidden="false" outlineLevel="0" max="16" min="16" style="44" width="11.52"/>
    <col collapsed="false" customWidth="false" hidden="false" outlineLevel="0" max="1024" min="17" style="44" width="9.18"/>
  </cols>
  <sheetData>
    <row r="1" s="52" customFormat="true" ht="24.05" hidden="false" customHeight="false" outlineLevel="0" collapsed="false">
      <c r="A1" s="47" t="s">
        <v>506</v>
      </c>
      <c r="B1" s="47" t="s">
        <v>515</v>
      </c>
      <c r="C1" s="1" t="s">
        <v>505</v>
      </c>
      <c r="D1" s="47" t="s">
        <v>516</v>
      </c>
      <c r="E1" s="47" t="s">
        <v>517</v>
      </c>
      <c r="F1" s="48" t="s">
        <v>632</v>
      </c>
      <c r="G1" s="48" t="s">
        <v>633</v>
      </c>
      <c r="H1" s="49" t="s">
        <v>583</v>
      </c>
      <c r="I1" s="50" t="s">
        <v>584</v>
      </c>
      <c r="J1" s="21" t="s">
        <v>634</v>
      </c>
      <c r="K1" s="51" t="s">
        <v>635</v>
      </c>
      <c r="L1" s="52" t="s">
        <v>636</v>
      </c>
      <c r="M1" s="52" t="s">
        <v>637</v>
      </c>
    </row>
    <row r="2" customFormat="false" ht="13.8" hidden="false" customHeight="false" outlineLevel="0" collapsed="false">
      <c r="A2" s="53" t="s">
        <v>509</v>
      </c>
      <c r="B2" s="54" t="s">
        <v>556</v>
      </c>
      <c r="C2" s="55" t="s">
        <v>638</v>
      </c>
      <c r="D2" s="56" t="s">
        <v>638</v>
      </c>
      <c r="E2" s="56" t="s">
        <v>638</v>
      </c>
      <c r="F2" s="56" t="n">
        <v>10</v>
      </c>
      <c r="G2" s="56" t="n">
        <v>10</v>
      </c>
      <c r="H2" s="38" t="n">
        <v>43831</v>
      </c>
      <c r="I2" s="20" t="n">
        <v>44196</v>
      </c>
      <c r="J2" s="57" t="n">
        <f aca="false">_xlfn.DAYS(I2,H2)</f>
        <v>365</v>
      </c>
      <c r="K2" s="58" t="n">
        <v>0</v>
      </c>
      <c r="L2" s="46" t="n">
        <f aca="false">IF(J2&lt;=30,K2/12,J2*K2/365)</f>
        <v>0</v>
      </c>
      <c r="M2" s="21" t="s">
        <v>619</v>
      </c>
    </row>
    <row r="3" customFormat="false" ht="13.8" hidden="false" customHeight="false" outlineLevel="0" collapsed="false">
      <c r="A3" s="53" t="s">
        <v>509</v>
      </c>
      <c r="B3" s="54" t="s">
        <v>559</v>
      </c>
      <c r="C3" s="55" t="s">
        <v>638</v>
      </c>
      <c r="D3" s="56" t="s">
        <v>638</v>
      </c>
      <c r="E3" s="56" t="s">
        <v>638</v>
      </c>
      <c r="F3" s="56" t="n">
        <v>10</v>
      </c>
      <c r="G3" s="56" t="n">
        <v>10</v>
      </c>
      <c r="H3" s="38" t="n">
        <v>43831</v>
      </c>
      <c r="I3" s="20" t="n">
        <v>44196</v>
      </c>
      <c r="J3" s="57" t="n">
        <f aca="false">_xlfn.DAYS(I3,H3)</f>
        <v>365</v>
      </c>
      <c r="K3" s="58" t="n">
        <v>0</v>
      </c>
      <c r="L3" s="46" t="n">
        <f aca="false">IF(J3&lt;=30,K3/12,J3*K3/365)</f>
        <v>0</v>
      </c>
      <c r="M3" s="21" t="s">
        <v>619</v>
      </c>
    </row>
    <row r="4" customFormat="false" ht="13.8" hidden="false" customHeight="false" outlineLevel="0" collapsed="false">
      <c r="A4" s="53" t="s">
        <v>509</v>
      </c>
      <c r="B4" s="54" t="s">
        <v>569</v>
      </c>
      <c r="C4" s="55" t="s">
        <v>638</v>
      </c>
      <c r="D4" s="56" t="s">
        <v>638</v>
      </c>
      <c r="E4" s="1" t="s">
        <v>639</v>
      </c>
      <c r="F4" s="56" t="n">
        <v>10</v>
      </c>
      <c r="G4" s="56" t="n">
        <v>2</v>
      </c>
      <c r="H4" s="38" t="n">
        <v>43831</v>
      </c>
      <c r="I4" s="20" t="n">
        <v>44196</v>
      </c>
      <c r="J4" s="57" t="n">
        <f aca="false">_xlfn.DAYS(I4,H4)</f>
        <v>365</v>
      </c>
      <c r="K4" s="46" t="n">
        <v>853000</v>
      </c>
      <c r="L4" s="46" t="n">
        <f aca="false">(IF(J4&lt;=30,K4/12,J4*K4/365))</f>
        <v>853000</v>
      </c>
      <c r="M4" s="21" t="s">
        <v>619</v>
      </c>
    </row>
    <row r="5" customFormat="false" ht="13.8" hidden="false" customHeight="false" outlineLevel="0" collapsed="false">
      <c r="A5" s="53" t="s">
        <v>509</v>
      </c>
      <c r="B5" s="54" t="s">
        <v>569</v>
      </c>
      <c r="C5" s="55" t="s">
        <v>638</v>
      </c>
      <c r="D5" s="56" t="s">
        <v>638</v>
      </c>
      <c r="E5" s="1" t="s">
        <v>640</v>
      </c>
      <c r="F5" s="56" t="n">
        <v>10</v>
      </c>
      <c r="G5" s="56" t="n">
        <v>3</v>
      </c>
      <c r="H5" s="38" t="n">
        <v>43831</v>
      </c>
      <c r="I5" s="20" t="n">
        <v>44196</v>
      </c>
      <c r="J5" s="57" t="n">
        <f aca="false">_xlfn.DAYS(I5,H5)</f>
        <v>365</v>
      </c>
      <c r="K5" s="46" t="n">
        <v>1660000</v>
      </c>
      <c r="L5" s="46" t="n">
        <f aca="false">(IF(J5&lt;=30,K5/12,J5*K5/365))</f>
        <v>1660000</v>
      </c>
      <c r="M5" s="21" t="s">
        <v>619</v>
      </c>
    </row>
    <row r="6" customFormat="false" ht="13.8" hidden="false" customHeight="false" outlineLevel="0" collapsed="false">
      <c r="A6" s="53" t="s">
        <v>509</v>
      </c>
      <c r="B6" s="54" t="s">
        <v>569</v>
      </c>
      <c r="C6" s="55" t="s">
        <v>638</v>
      </c>
      <c r="D6" s="56" t="s">
        <v>638</v>
      </c>
      <c r="E6" s="1" t="s">
        <v>641</v>
      </c>
      <c r="F6" s="56" t="n">
        <v>10</v>
      </c>
      <c r="G6" s="56" t="n">
        <v>9</v>
      </c>
      <c r="H6" s="38" t="n">
        <v>43831</v>
      </c>
      <c r="I6" s="20" t="n">
        <v>44196</v>
      </c>
      <c r="J6" s="57" t="n">
        <f aca="false">_xlfn.DAYS(I6,H6)</f>
        <v>365</v>
      </c>
      <c r="K6" s="46" t="n">
        <v>2746000</v>
      </c>
      <c r="L6" s="46" t="n">
        <f aca="false">(IF(J6&lt;=30,K6/12,J6*K6/365))</f>
        <v>2746000</v>
      </c>
      <c r="M6" s="21" t="s">
        <v>619</v>
      </c>
    </row>
    <row r="7" customFormat="false" ht="13.8" hidden="false" customHeight="false" outlineLevel="0" collapsed="false">
      <c r="A7" s="53" t="s">
        <v>509</v>
      </c>
      <c r="B7" s="54" t="s">
        <v>569</v>
      </c>
      <c r="C7" s="55" t="s">
        <v>638</v>
      </c>
      <c r="D7" s="56" t="s">
        <v>638</v>
      </c>
      <c r="E7" s="1" t="s">
        <v>642</v>
      </c>
      <c r="F7" s="56" t="n">
        <v>10</v>
      </c>
      <c r="G7" s="56" t="n">
        <v>16</v>
      </c>
      <c r="H7" s="38" t="n">
        <v>43831</v>
      </c>
      <c r="I7" s="20" t="n">
        <v>44196</v>
      </c>
      <c r="J7" s="57" t="n">
        <f aca="false">_xlfn.DAYS(I7,H7)</f>
        <v>365</v>
      </c>
      <c r="K7" s="46" t="n">
        <v>3200000</v>
      </c>
      <c r="L7" s="46" t="n">
        <f aca="false">(IF(J7&lt;=30,K7/12,J7*K7/365))</f>
        <v>3200000</v>
      </c>
      <c r="M7" s="21" t="s">
        <v>619</v>
      </c>
    </row>
    <row r="8" customFormat="false" ht="13.8" hidden="false" customHeight="false" outlineLevel="0" collapsed="false">
      <c r="A8" s="53" t="s">
        <v>509</v>
      </c>
      <c r="B8" s="54" t="s">
        <v>542</v>
      </c>
      <c r="C8" s="55" t="s">
        <v>638</v>
      </c>
      <c r="D8" s="56" t="s">
        <v>638</v>
      </c>
      <c r="E8" s="56" t="n">
        <v>0</v>
      </c>
      <c r="F8" s="56" t="n">
        <v>10</v>
      </c>
      <c r="G8" s="56" t="n">
        <v>0</v>
      </c>
      <c r="H8" s="38" t="n">
        <v>43831</v>
      </c>
      <c r="I8" s="20" t="n">
        <v>44196</v>
      </c>
      <c r="J8" s="57" t="n">
        <f aca="false">_xlfn.DAYS(I8,H8)</f>
        <v>365</v>
      </c>
      <c r="K8" s="46" t="n">
        <v>524400</v>
      </c>
      <c r="L8" s="46" t="n">
        <f aca="false">(IF(J8&lt;=30,K8/12,J8*K8/365))</f>
        <v>524400</v>
      </c>
      <c r="M8" s="21" t="s">
        <v>619</v>
      </c>
    </row>
    <row r="9" customFormat="false" ht="13.8" hidden="false" customHeight="false" outlineLevel="0" collapsed="false">
      <c r="A9" s="53" t="s">
        <v>509</v>
      </c>
      <c r="B9" s="54" t="s">
        <v>539</v>
      </c>
      <c r="C9" s="55" t="s">
        <v>638</v>
      </c>
      <c r="D9" s="56" t="s">
        <v>638</v>
      </c>
      <c r="E9" s="56" t="n">
        <v>0</v>
      </c>
      <c r="F9" s="56" t="n">
        <v>10</v>
      </c>
      <c r="G9" s="56" t="n">
        <v>0</v>
      </c>
      <c r="H9" s="38" t="n">
        <v>43831</v>
      </c>
      <c r="I9" s="20" t="n">
        <v>44196</v>
      </c>
      <c r="J9" s="57" t="n">
        <f aca="false">_xlfn.DAYS(I9,H9)</f>
        <v>365</v>
      </c>
      <c r="K9" s="46" t="n">
        <v>1119600</v>
      </c>
      <c r="L9" s="46" t="n">
        <f aca="false">(IF(J9&lt;=30,K9/12,J9*K9/365))</f>
        <v>1119600</v>
      </c>
      <c r="M9" s="21" t="s">
        <v>619</v>
      </c>
    </row>
    <row r="10" s="45" customFormat="true" ht="13.8" hidden="false" customHeight="false" outlineLevel="0" collapsed="false">
      <c r="A10" s="59" t="s">
        <v>509</v>
      </c>
      <c r="B10" s="60" t="s">
        <v>561</v>
      </c>
      <c r="C10" s="61" t="s">
        <v>638</v>
      </c>
      <c r="D10" s="62" t="s">
        <v>638</v>
      </c>
      <c r="E10" s="63" t="s">
        <v>639</v>
      </c>
      <c r="F10" s="62" t="n">
        <v>10</v>
      </c>
      <c r="G10" s="62" t="n">
        <v>2</v>
      </c>
      <c r="H10" s="38" t="n">
        <v>43831</v>
      </c>
      <c r="I10" s="38" t="n">
        <v>44196</v>
      </c>
      <c r="J10" s="64" t="n">
        <f aca="false">_xlfn.DAYS(I10,H10)</f>
        <v>365</v>
      </c>
      <c r="K10" s="65" t="n">
        <v>1023600</v>
      </c>
      <c r="L10" s="65" t="n">
        <f aca="false">(IF(J10&lt;=30,K10/12,J10*K10/365))</f>
        <v>1023600</v>
      </c>
      <c r="M10" s="21" t="s">
        <v>619</v>
      </c>
    </row>
    <row r="11" customFormat="false" ht="13.8" hidden="false" customHeight="false" outlineLevel="0" collapsed="false">
      <c r="A11" s="53" t="s">
        <v>509</v>
      </c>
      <c r="B11" s="54" t="s">
        <v>561</v>
      </c>
      <c r="C11" s="55" t="s">
        <v>638</v>
      </c>
      <c r="D11" s="56" t="s">
        <v>638</v>
      </c>
      <c r="E11" s="1" t="s">
        <v>640</v>
      </c>
      <c r="F11" s="56" t="n">
        <v>10</v>
      </c>
      <c r="G11" s="56" t="n">
        <v>8</v>
      </c>
      <c r="H11" s="38" t="n">
        <v>43831</v>
      </c>
      <c r="I11" s="20" t="n">
        <v>44196</v>
      </c>
      <c r="J11" s="57" t="n">
        <f aca="false">_xlfn.DAYS(I11,H11)</f>
        <v>365</v>
      </c>
      <c r="K11" s="46" t="n">
        <v>1992000</v>
      </c>
      <c r="L11" s="46" t="n">
        <f aca="false">(IF(J11&lt;=30,K11/12,J11*K11/365))</f>
        <v>1992000</v>
      </c>
      <c r="M11" s="21" t="s">
        <v>619</v>
      </c>
    </row>
    <row r="12" customFormat="false" ht="13.8" hidden="false" customHeight="false" outlineLevel="0" collapsed="false">
      <c r="A12" s="53" t="s">
        <v>509</v>
      </c>
      <c r="B12" s="54" t="s">
        <v>561</v>
      </c>
      <c r="C12" s="55" t="s">
        <v>638</v>
      </c>
      <c r="D12" s="56" t="s">
        <v>638</v>
      </c>
      <c r="E12" s="1" t="s">
        <v>641</v>
      </c>
      <c r="F12" s="56" t="n">
        <v>10</v>
      </c>
      <c r="G12" s="56" t="n">
        <v>15</v>
      </c>
      <c r="H12" s="38" t="n">
        <v>43831</v>
      </c>
      <c r="I12" s="20" t="n">
        <v>44196</v>
      </c>
      <c r="J12" s="57" t="n">
        <f aca="false">_xlfn.DAYS(I12,H12)</f>
        <v>365</v>
      </c>
      <c r="K12" s="46" t="n">
        <v>3295200</v>
      </c>
      <c r="L12" s="46" t="n">
        <f aca="false">(IF(J12&lt;=30,K12/12,J12*K12/365))</f>
        <v>3295200</v>
      </c>
      <c r="M12" s="21" t="s">
        <v>619</v>
      </c>
    </row>
    <row r="13" s="75" customFormat="true" ht="13.8" hidden="false" customHeight="false" outlineLevel="0" collapsed="false">
      <c r="A13" s="66" t="s">
        <v>509</v>
      </c>
      <c r="B13" s="67" t="s">
        <v>561</v>
      </c>
      <c r="C13" s="68" t="s">
        <v>638</v>
      </c>
      <c r="D13" s="69" t="s">
        <v>638</v>
      </c>
      <c r="E13" s="70" t="s">
        <v>642</v>
      </c>
      <c r="F13" s="69" t="n">
        <v>10</v>
      </c>
      <c r="G13" s="69" t="n">
        <v>15.5</v>
      </c>
      <c r="H13" s="38" t="n">
        <v>43831</v>
      </c>
      <c r="I13" s="71" t="n">
        <v>44196</v>
      </c>
      <c r="J13" s="72" t="n">
        <f aca="false">_xlfn.DAYS(I13,H13)</f>
        <v>365</v>
      </c>
      <c r="K13" s="73" t="n">
        <v>3840000</v>
      </c>
      <c r="L13" s="73" t="n">
        <f aca="false">(IF(J13&lt;=30,K13/12,J13*K13/365))</f>
        <v>3840000</v>
      </c>
      <c r="M13" s="21" t="s">
        <v>619</v>
      </c>
      <c r="N13" s="74"/>
    </row>
    <row r="14" customFormat="false" ht="13.8" hidden="false" customHeight="false" outlineLevel="0" collapsed="false">
      <c r="A14" s="53" t="s">
        <v>509</v>
      </c>
      <c r="B14" s="54" t="s">
        <v>565</v>
      </c>
      <c r="C14" s="55" t="s">
        <v>638</v>
      </c>
      <c r="D14" s="56" t="s">
        <v>638</v>
      </c>
      <c r="E14" s="1" t="s">
        <v>639</v>
      </c>
      <c r="F14" s="56" t="n">
        <v>10</v>
      </c>
      <c r="G14" s="56" t="n">
        <v>2.5</v>
      </c>
      <c r="H14" s="38" t="n">
        <v>43831</v>
      </c>
      <c r="I14" s="20" t="n">
        <v>44196</v>
      </c>
      <c r="J14" s="57" t="n">
        <f aca="false">_xlfn.DAYS(I14,H14)</f>
        <v>365</v>
      </c>
      <c r="K14" s="46" t="n">
        <v>853000</v>
      </c>
      <c r="L14" s="46" t="n">
        <f aca="false">(IF(J14&lt;=30,K14/12,J14*K14/365))</f>
        <v>853000</v>
      </c>
      <c r="M14" s="21" t="s">
        <v>619</v>
      </c>
    </row>
    <row r="15" customFormat="false" ht="13.8" hidden="false" customHeight="false" outlineLevel="0" collapsed="false">
      <c r="A15" s="53" t="s">
        <v>509</v>
      </c>
      <c r="B15" s="54" t="s">
        <v>565</v>
      </c>
      <c r="C15" s="55" t="s">
        <v>638</v>
      </c>
      <c r="D15" s="56" t="s">
        <v>638</v>
      </c>
      <c r="E15" s="1" t="s">
        <v>640</v>
      </c>
      <c r="F15" s="56" t="n">
        <v>10</v>
      </c>
      <c r="G15" s="56" t="n">
        <v>3.5</v>
      </c>
      <c r="H15" s="38" t="n">
        <v>43831</v>
      </c>
      <c r="I15" s="20" t="n">
        <v>44196</v>
      </c>
      <c r="J15" s="57" t="n">
        <f aca="false">_xlfn.DAYS(I15,H15)</f>
        <v>365</v>
      </c>
      <c r="K15" s="46" t="n">
        <v>1660000</v>
      </c>
      <c r="L15" s="46" t="n">
        <f aca="false">(IF(J15&lt;=30,K15/12,J15*K15/365))</f>
        <v>1660000</v>
      </c>
      <c r="M15" s="21" t="s">
        <v>619</v>
      </c>
    </row>
    <row r="16" customFormat="false" ht="13.8" hidden="false" customHeight="false" outlineLevel="0" collapsed="false">
      <c r="A16" s="53" t="s">
        <v>509</v>
      </c>
      <c r="B16" s="54" t="s">
        <v>565</v>
      </c>
      <c r="C16" s="55" t="s">
        <v>638</v>
      </c>
      <c r="D16" s="56" t="s">
        <v>638</v>
      </c>
      <c r="E16" s="1" t="s">
        <v>641</v>
      </c>
      <c r="F16" s="56" t="n">
        <v>10</v>
      </c>
      <c r="G16" s="56" t="n">
        <v>9.5</v>
      </c>
      <c r="H16" s="38" t="n">
        <v>43831</v>
      </c>
      <c r="I16" s="20" t="n">
        <v>44196</v>
      </c>
      <c r="J16" s="57" t="n">
        <f aca="false">_xlfn.DAYS(I16,H16)</f>
        <v>365</v>
      </c>
      <c r="K16" s="46" t="n">
        <v>2746000</v>
      </c>
      <c r="L16" s="46" t="n">
        <f aca="false">(IF(J16&lt;=30,K16/12,J16*K16/365))</f>
        <v>2746000</v>
      </c>
      <c r="M16" s="21" t="s">
        <v>619</v>
      </c>
    </row>
    <row r="17" customFormat="false" ht="13.8" hidden="false" customHeight="false" outlineLevel="0" collapsed="false">
      <c r="A17" s="53" t="s">
        <v>509</v>
      </c>
      <c r="B17" s="54" t="s">
        <v>565</v>
      </c>
      <c r="C17" s="55" t="s">
        <v>638</v>
      </c>
      <c r="D17" s="56" t="s">
        <v>638</v>
      </c>
      <c r="E17" s="1" t="s">
        <v>642</v>
      </c>
      <c r="F17" s="56" t="n">
        <v>10</v>
      </c>
      <c r="G17" s="56" t="n">
        <v>16</v>
      </c>
      <c r="H17" s="38" t="n">
        <v>43831</v>
      </c>
      <c r="I17" s="20" t="n">
        <v>44196</v>
      </c>
      <c r="J17" s="57" t="n">
        <f aca="false">_xlfn.DAYS(I17,H17)</f>
        <v>365</v>
      </c>
      <c r="K17" s="46" t="n">
        <v>3200000</v>
      </c>
      <c r="L17" s="46" t="n">
        <f aca="false">(IF(J17&lt;=30,K17/12,J17*K17/365))</f>
        <v>3200000</v>
      </c>
      <c r="M17" s="21" t="s">
        <v>619</v>
      </c>
    </row>
    <row r="18" customFormat="false" ht="13.8" hidden="false" customHeight="false" outlineLevel="0" collapsed="false">
      <c r="A18" s="53" t="s">
        <v>509</v>
      </c>
      <c r="B18" s="54" t="s">
        <v>563</v>
      </c>
      <c r="C18" s="55" t="s">
        <v>638</v>
      </c>
      <c r="D18" s="56" t="s">
        <v>638</v>
      </c>
      <c r="E18" s="56" t="s">
        <v>638</v>
      </c>
      <c r="F18" s="56" t="n">
        <v>10</v>
      </c>
      <c r="G18" s="56" t="n">
        <v>10</v>
      </c>
      <c r="H18" s="38" t="n">
        <v>43831</v>
      </c>
      <c r="I18" s="20" t="n">
        <v>44196</v>
      </c>
      <c r="J18" s="57" t="n">
        <f aca="false">_xlfn.DAYS(I18,H18)</f>
        <v>365</v>
      </c>
      <c r="K18" s="46" t="n">
        <v>4800000</v>
      </c>
      <c r="L18" s="46" t="n">
        <f aca="false">(IF(J18&lt;=30,K18/12,J18*K18/365))</f>
        <v>4800000</v>
      </c>
      <c r="M18" s="21" t="s">
        <v>619</v>
      </c>
    </row>
    <row r="19" customFormat="false" ht="13.8" hidden="false" customHeight="false" outlineLevel="0" collapsed="false">
      <c r="A19" s="53" t="s">
        <v>509</v>
      </c>
      <c r="B19" s="54" t="s">
        <v>523</v>
      </c>
      <c r="C19" s="55" t="s">
        <v>638</v>
      </c>
      <c r="D19" s="56" t="s">
        <v>638</v>
      </c>
      <c r="E19" s="1" t="s">
        <v>639</v>
      </c>
      <c r="F19" s="56" t="n">
        <v>10</v>
      </c>
      <c r="G19" s="56" t="n">
        <v>1</v>
      </c>
      <c r="H19" s="38" t="n">
        <v>43831</v>
      </c>
      <c r="I19" s="20" t="n">
        <v>44196</v>
      </c>
      <c r="J19" s="57" t="n">
        <f aca="false">_xlfn.DAYS(I19,H19)</f>
        <v>365</v>
      </c>
      <c r="K19" s="46" t="n">
        <v>853000</v>
      </c>
      <c r="L19" s="46" t="n">
        <f aca="false">(IF(J19&lt;=30,K19/12,J19*K19/365))</f>
        <v>853000</v>
      </c>
      <c r="M19" s="21" t="s">
        <v>619</v>
      </c>
    </row>
    <row r="20" customFormat="false" ht="13.8" hidden="false" customHeight="false" outlineLevel="0" collapsed="false">
      <c r="A20" s="53" t="s">
        <v>509</v>
      </c>
      <c r="B20" s="54" t="s">
        <v>523</v>
      </c>
      <c r="C20" s="55" t="s">
        <v>638</v>
      </c>
      <c r="D20" s="56" t="s">
        <v>638</v>
      </c>
      <c r="E20" s="1" t="s">
        <v>640</v>
      </c>
      <c r="F20" s="56" t="n">
        <v>10</v>
      </c>
      <c r="G20" s="56" t="n">
        <v>6</v>
      </c>
      <c r="H20" s="38" t="n">
        <v>43831</v>
      </c>
      <c r="I20" s="20" t="n">
        <v>44196</v>
      </c>
      <c r="J20" s="57" t="n">
        <f aca="false">_xlfn.DAYS(I20,H20)</f>
        <v>365</v>
      </c>
      <c r="K20" s="46" t="n">
        <v>1660000</v>
      </c>
      <c r="L20" s="46" t="n">
        <f aca="false">(IF(J20&lt;=30,K20/12,J20*K20/365))</f>
        <v>1660000</v>
      </c>
      <c r="M20" s="21" t="s">
        <v>619</v>
      </c>
    </row>
    <row r="21" customFormat="false" ht="13.8" hidden="false" customHeight="false" outlineLevel="0" collapsed="false">
      <c r="A21" s="53" t="s">
        <v>509</v>
      </c>
      <c r="B21" s="54" t="s">
        <v>523</v>
      </c>
      <c r="C21" s="55" t="s">
        <v>638</v>
      </c>
      <c r="D21" s="56" t="s">
        <v>638</v>
      </c>
      <c r="E21" s="1" t="s">
        <v>641</v>
      </c>
      <c r="F21" s="56" t="n">
        <v>10</v>
      </c>
      <c r="G21" s="56" t="n">
        <v>12</v>
      </c>
      <c r="H21" s="38" t="n">
        <v>43831</v>
      </c>
      <c r="I21" s="20" t="n">
        <v>44196</v>
      </c>
      <c r="J21" s="57" t="n">
        <f aca="false">_xlfn.DAYS(I21,H21)</f>
        <v>365</v>
      </c>
      <c r="K21" s="46" t="n">
        <v>2746000</v>
      </c>
      <c r="L21" s="46" t="n">
        <f aca="false">(IF(J21&lt;=30,K21/12,J21*K21/365))</f>
        <v>2746000</v>
      </c>
      <c r="M21" s="21" t="s">
        <v>619</v>
      </c>
    </row>
    <row r="22" customFormat="false" ht="13.8" hidden="false" customHeight="false" outlineLevel="0" collapsed="false">
      <c r="A22" s="53" t="s">
        <v>509</v>
      </c>
      <c r="B22" s="54" t="s">
        <v>523</v>
      </c>
      <c r="C22" s="55" t="s">
        <v>638</v>
      </c>
      <c r="D22" s="56" t="s">
        <v>638</v>
      </c>
      <c r="E22" s="1" t="s">
        <v>642</v>
      </c>
      <c r="F22" s="56" t="n">
        <v>10</v>
      </c>
      <c r="G22" s="56" t="n">
        <v>16</v>
      </c>
      <c r="H22" s="38" t="n">
        <v>43831</v>
      </c>
      <c r="I22" s="20" t="n">
        <v>44196</v>
      </c>
      <c r="J22" s="57" t="n">
        <f aca="false">_xlfn.DAYS(I22,H22)</f>
        <v>365</v>
      </c>
      <c r="K22" s="46" t="n">
        <v>3200000</v>
      </c>
      <c r="L22" s="46" t="n">
        <f aca="false">(IF(J22&lt;=30,K22/12,J22*K22/365))</f>
        <v>3200000</v>
      </c>
      <c r="M22" s="21" t="s">
        <v>619</v>
      </c>
    </row>
    <row r="23" customFormat="false" ht="13.8" hidden="false" customHeight="false" outlineLevel="0" collapsed="false">
      <c r="A23" s="53" t="s">
        <v>509</v>
      </c>
      <c r="B23" s="76" t="s">
        <v>533</v>
      </c>
      <c r="C23" s="56" t="s">
        <v>638</v>
      </c>
      <c r="D23" s="56" t="s">
        <v>638</v>
      </c>
      <c r="E23" s="1" t="s">
        <v>639</v>
      </c>
      <c r="F23" s="56" t="n">
        <v>5</v>
      </c>
      <c r="G23" s="56" t="n">
        <v>1</v>
      </c>
      <c r="H23" s="38" t="n">
        <v>43831</v>
      </c>
      <c r="I23" s="20" t="n">
        <v>44196</v>
      </c>
      <c r="J23" s="57" t="n">
        <f aca="false">_xlfn.DAYS(I23,H23)</f>
        <v>365</v>
      </c>
      <c r="K23" s="46" t="n">
        <v>1023600</v>
      </c>
      <c r="L23" s="46" t="n">
        <f aca="false">(IF(J23&lt;=30,K23/12,J23*K23/365))</f>
        <v>1023600</v>
      </c>
      <c r="M23" s="21" t="s">
        <v>619</v>
      </c>
    </row>
    <row r="24" customFormat="false" ht="13.8" hidden="false" customHeight="false" outlineLevel="0" collapsed="false">
      <c r="A24" s="53" t="s">
        <v>509</v>
      </c>
      <c r="B24" s="76" t="s">
        <v>533</v>
      </c>
      <c r="C24" s="56" t="s">
        <v>638</v>
      </c>
      <c r="D24" s="56" t="s">
        <v>638</v>
      </c>
      <c r="E24" s="1" t="s">
        <v>640</v>
      </c>
      <c r="F24" s="56" t="n">
        <v>6</v>
      </c>
      <c r="G24" s="56" t="n">
        <v>8</v>
      </c>
      <c r="H24" s="38" t="n">
        <v>43831</v>
      </c>
      <c r="I24" s="20" t="n">
        <v>44196</v>
      </c>
      <c r="J24" s="57" t="n">
        <f aca="false">_xlfn.DAYS(I24,H24)</f>
        <v>365</v>
      </c>
      <c r="K24" s="46" t="n">
        <v>1992000</v>
      </c>
      <c r="L24" s="46" t="n">
        <f aca="false">(IF(J24&lt;=30,K24/12,J24*K24/365))</f>
        <v>1992000</v>
      </c>
      <c r="M24" s="21" t="s">
        <v>619</v>
      </c>
    </row>
    <row r="25" customFormat="false" ht="13.8" hidden="false" customHeight="false" outlineLevel="0" collapsed="false">
      <c r="A25" s="53" t="s">
        <v>509</v>
      </c>
      <c r="B25" s="76" t="s">
        <v>533</v>
      </c>
      <c r="C25" s="56" t="s">
        <v>638</v>
      </c>
      <c r="D25" s="56" t="s">
        <v>638</v>
      </c>
      <c r="E25" s="1" t="s">
        <v>641</v>
      </c>
      <c r="F25" s="56" t="n">
        <v>12</v>
      </c>
      <c r="G25" s="56" t="n">
        <v>15</v>
      </c>
      <c r="H25" s="38" t="n">
        <v>43831</v>
      </c>
      <c r="I25" s="20" t="n">
        <v>44196</v>
      </c>
      <c r="J25" s="57" t="n">
        <f aca="false">_xlfn.DAYS(I25,H25)</f>
        <v>365</v>
      </c>
      <c r="K25" s="46" t="n">
        <v>3295200</v>
      </c>
      <c r="L25" s="46" t="n">
        <f aca="false">(IF(J25&lt;=30,K25/12,J25*K25/365))</f>
        <v>3295200</v>
      </c>
      <c r="M25" s="21" t="s">
        <v>619</v>
      </c>
    </row>
    <row r="26" customFormat="false" ht="13.8" hidden="false" customHeight="false" outlineLevel="0" collapsed="false">
      <c r="A26" s="53" t="s">
        <v>509</v>
      </c>
      <c r="B26" s="76" t="s">
        <v>533</v>
      </c>
      <c r="C26" s="56" t="s">
        <v>638</v>
      </c>
      <c r="D26" s="56" t="s">
        <v>638</v>
      </c>
      <c r="E26" s="1" t="s">
        <v>642</v>
      </c>
      <c r="F26" s="56" t="n">
        <v>25</v>
      </c>
      <c r="G26" s="56" t="n">
        <v>20</v>
      </c>
      <c r="H26" s="38" t="n">
        <v>43831</v>
      </c>
      <c r="I26" s="20" t="n">
        <v>44196</v>
      </c>
      <c r="J26" s="57" t="n">
        <f aca="false">_xlfn.DAYS(I26,H26)</f>
        <v>365</v>
      </c>
      <c r="K26" s="46" t="n">
        <v>3840000</v>
      </c>
      <c r="L26" s="46" t="n">
        <f aca="false">(IF(J26&lt;=30,K26/12,J26*K26/365))</f>
        <v>3840000</v>
      </c>
      <c r="M26" s="21" t="s">
        <v>619</v>
      </c>
    </row>
    <row r="27" customFormat="false" ht="13.8" hidden="false" customHeight="false" outlineLevel="0" collapsed="false">
      <c r="A27" s="53" t="s">
        <v>509</v>
      </c>
      <c r="B27" s="76" t="s">
        <v>535</v>
      </c>
      <c r="C27" s="56" t="s">
        <v>638</v>
      </c>
      <c r="D27" s="56" t="s">
        <v>638</v>
      </c>
      <c r="E27" s="1" t="s">
        <v>639</v>
      </c>
      <c r="F27" s="1" t="n">
        <v>10</v>
      </c>
      <c r="G27" s="56" t="n">
        <v>2</v>
      </c>
      <c r="H27" s="38" t="n">
        <v>43831</v>
      </c>
      <c r="I27" s="20" t="n">
        <v>44196</v>
      </c>
      <c r="J27" s="57" t="n">
        <f aca="false">_xlfn.DAYS(I27,H27)</f>
        <v>365</v>
      </c>
      <c r="K27" s="46" t="n">
        <v>853000</v>
      </c>
      <c r="L27" s="46" t="n">
        <f aca="false">(IF(J27&lt;=30,K27/12,J27*K27/365))</f>
        <v>853000</v>
      </c>
      <c r="M27" s="21" t="s">
        <v>619</v>
      </c>
    </row>
    <row r="28" customFormat="false" ht="13.8" hidden="false" customHeight="false" outlineLevel="0" collapsed="false">
      <c r="A28" s="53" t="s">
        <v>509</v>
      </c>
      <c r="B28" s="76" t="s">
        <v>535</v>
      </c>
      <c r="C28" s="56" t="s">
        <v>638</v>
      </c>
      <c r="D28" s="56" t="s">
        <v>638</v>
      </c>
      <c r="E28" s="1" t="s">
        <v>640</v>
      </c>
      <c r="F28" s="1" t="n">
        <v>10</v>
      </c>
      <c r="G28" s="56" t="n">
        <v>3</v>
      </c>
      <c r="H28" s="38" t="n">
        <v>43831</v>
      </c>
      <c r="I28" s="20" t="n">
        <v>44196</v>
      </c>
      <c r="J28" s="57" t="n">
        <f aca="false">_xlfn.DAYS(I28,H28)</f>
        <v>365</v>
      </c>
      <c r="K28" s="46" t="n">
        <v>1660000</v>
      </c>
      <c r="L28" s="46" t="n">
        <f aca="false">(IF(J28&lt;=30,K28/12,J28*K28/365))</f>
        <v>1660000</v>
      </c>
      <c r="M28" s="21" t="s">
        <v>619</v>
      </c>
    </row>
    <row r="29" customFormat="false" ht="13.8" hidden="false" customHeight="false" outlineLevel="0" collapsed="false">
      <c r="A29" s="53" t="s">
        <v>509</v>
      </c>
      <c r="B29" s="76" t="s">
        <v>535</v>
      </c>
      <c r="C29" s="56" t="s">
        <v>638</v>
      </c>
      <c r="D29" s="56" t="s">
        <v>638</v>
      </c>
      <c r="E29" s="1" t="s">
        <v>641</v>
      </c>
      <c r="F29" s="1" t="n">
        <v>10</v>
      </c>
      <c r="G29" s="56" t="n">
        <v>15</v>
      </c>
      <c r="H29" s="38" t="n">
        <v>43831</v>
      </c>
      <c r="I29" s="20" t="n">
        <v>44196</v>
      </c>
      <c r="J29" s="57" t="n">
        <f aca="false">_xlfn.DAYS(I29,H29)</f>
        <v>365</v>
      </c>
      <c r="K29" s="46" t="n">
        <v>2746000</v>
      </c>
      <c r="L29" s="46" t="n">
        <f aca="false">(IF(J29&lt;=30,K29/12,J29*K29/365))</f>
        <v>2746000</v>
      </c>
      <c r="M29" s="21" t="s">
        <v>619</v>
      </c>
    </row>
    <row r="30" customFormat="false" ht="13.8" hidden="false" customHeight="false" outlineLevel="0" collapsed="false">
      <c r="A30" s="53" t="s">
        <v>509</v>
      </c>
      <c r="B30" s="76" t="s">
        <v>535</v>
      </c>
      <c r="C30" s="56" t="s">
        <v>638</v>
      </c>
      <c r="D30" s="56" t="s">
        <v>638</v>
      </c>
      <c r="E30" s="1" t="s">
        <v>642</v>
      </c>
      <c r="F30" s="1" t="n">
        <v>10</v>
      </c>
      <c r="G30" s="1" t="n">
        <v>16</v>
      </c>
      <c r="H30" s="38" t="n">
        <v>43831</v>
      </c>
      <c r="I30" s="20" t="n">
        <v>44196</v>
      </c>
      <c r="J30" s="57" t="n">
        <f aca="false">_xlfn.DAYS(I30,H30)</f>
        <v>365</v>
      </c>
      <c r="K30" s="46" t="n">
        <v>3200000</v>
      </c>
      <c r="L30" s="46" t="n">
        <f aca="false">(IF(J30&lt;=30,K30/12,J30*K30/365))</f>
        <v>3200000</v>
      </c>
      <c r="M30" s="21" t="s">
        <v>619</v>
      </c>
    </row>
    <row r="31" customFormat="false" ht="13.8" hidden="false" customHeight="false" outlineLevel="0" collapsed="false">
      <c r="A31" s="53" t="s">
        <v>508</v>
      </c>
      <c r="B31" s="54" t="s">
        <v>537</v>
      </c>
      <c r="C31" s="55" t="s">
        <v>643</v>
      </c>
      <c r="D31" s="77" t="s">
        <v>644</v>
      </c>
      <c r="E31" s="56" t="n">
        <v>0</v>
      </c>
      <c r="F31" s="56" t="n">
        <v>5</v>
      </c>
      <c r="G31" s="56" t="n">
        <v>0</v>
      </c>
      <c r="H31" s="38" t="n">
        <v>43831</v>
      </c>
      <c r="I31" s="20" t="n">
        <v>44196</v>
      </c>
      <c r="J31" s="57" t="n">
        <f aca="false">_xlfn.DAYS(I31,H31)</f>
        <v>365</v>
      </c>
      <c r="K31" s="46" t="n">
        <v>437000</v>
      </c>
      <c r="L31" s="46" t="n">
        <f aca="false">(IF(J31&lt;=30,K31/12,J31*K31/365))</f>
        <v>437000</v>
      </c>
      <c r="M31" s="21" t="s">
        <v>619</v>
      </c>
    </row>
    <row r="32" customFormat="false" ht="13.8" hidden="false" customHeight="false" outlineLevel="0" collapsed="false">
      <c r="A32" s="53" t="s">
        <v>508</v>
      </c>
      <c r="B32" s="54" t="s">
        <v>537</v>
      </c>
      <c r="C32" s="55" t="s">
        <v>643</v>
      </c>
      <c r="D32" s="77" t="s">
        <v>645</v>
      </c>
      <c r="E32" s="56" t="n">
        <v>0</v>
      </c>
      <c r="F32" s="56" t="n">
        <v>8</v>
      </c>
      <c r="G32" s="56" t="n">
        <v>0</v>
      </c>
      <c r="H32" s="38" t="n">
        <v>43831</v>
      </c>
      <c r="I32" s="20" t="n">
        <v>44196</v>
      </c>
      <c r="J32" s="57" t="n">
        <f aca="false">_xlfn.DAYS(I32,H32)</f>
        <v>365</v>
      </c>
      <c r="K32" s="46" t="n">
        <v>794000</v>
      </c>
      <c r="L32" s="46" t="n">
        <f aca="false">(IF(J32&lt;=30,K32/12,J32*K32/365))</f>
        <v>794000</v>
      </c>
      <c r="M32" s="21" t="s">
        <v>619</v>
      </c>
    </row>
    <row r="33" customFormat="false" ht="13.8" hidden="false" customHeight="false" outlineLevel="0" collapsed="false">
      <c r="A33" s="53" t="s">
        <v>508</v>
      </c>
      <c r="B33" s="54" t="s">
        <v>525</v>
      </c>
      <c r="C33" s="55" t="s">
        <v>643</v>
      </c>
      <c r="D33" s="77" t="s">
        <v>646</v>
      </c>
      <c r="E33" s="56" t="n">
        <v>0</v>
      </c>
      <c r="F33" s="56" t="n">
        <v>11</v>
      </c>
      <c r="G33" s="56" t="n">
        <v>0</v>
      </c>
      <c r="H33" s="38" t="n">
        <v>43831</v>
      </c>
      <c r="I33" s="20" t="n">
        <v>44196</v>
      </c>
      <c r="J33" s="57" t="n">
        <f aca="false">_xlfn.DAYS(I33,H33)</f>
        <v>365</v>
      </c>
      <c r="K33" s="46" t="n">
        <v>794000</v>
      </c>
      <c r="L33" s="46" t="n">
        <f aca="false">(IF(J33&lt;=30,K33/12,J33*K33/365))</f>
        <v>794000</v>
      </c>
      <c r="M33" s="21" t="s">
        <v>619</v>
      </c>
    </row>
    <row r="34" customFormat="false" ht="13.8" hidden="false" customHeight="false" outlineLevel="0" collapsed="false">
      <c r="A34" s="53" t="s">
        <v>508</v>
      </c>
      <c r="B34" s="54" t="s">
        <v>525</v>
      </c>
      <c r="C34" s="55" t="s">
        <v>643</v>
      </c>
      <c r="D34" s="77" t="s">
        <v>647</v>
      </c>
      <c r="E34" s="56" t="n">
        <v>0</v>
      </c>
      <c r="F34" s="56" t="n">
        <v>24</v>
      </c>
      <c r="G34" s="56" t="n">
        <v>0</v>
      </c>
      <c r="H34" s="38" t="n">
        <v>43831</v>
      </c>
      <c r="I34" s="20" t="n">
        <v>44196</v>
      </c>
      <c r="J34" s="57" t="n">
        <f aca="false">_xlfn.DAYS(I34,H34)</f>
        <v>365</v>
      </c>
      <c r="K34" s="46" t="n">
        <v>1270000</v>
      </c>
      <c r="L34" s="46" t="n">
        <f aca="false">(IF(J34&lt;=30,K34/12,J34*K34/365))</f>
        <v>1270000</v>
      </c>
      <c r="M34" s="21" t="s">
        <v>619</v>
      </c>
    </row>
    <row r="35" customFormat="false" ht="13.8" hidden="false" customHeight="false" outlineLevel="0" collapsed="false">
      <c r="A35" s="53" t="s">
        <v>508</v>
      </c>
      <c r="B35" s="54" t="s">
        <v>525</v>
      </c>
      <c r="C35" s="55" t="s">
        <v>643</v>
      </c>
      <c r="D35" s="77" t="s">
        <v>648</v>
      </c>
      <c r="E35" s="56" t="n">
        <v>0</v>
      </c>
      <c r="F35" s="56" t="n">
        <v>25</v>
      </c>
      <c r="G35" s="56" t="n">
        <v>0</v>
      </c>
      <c r="H35" s="38" t="n">
        <v>43831</v>
      </c>
      <c r="I35" s="20" t="n">
        <v>44196</v>
      </c>
      <c r="J35" s="57" t="n">
        <f aca="false">_xlfn.DAYS(I35,H35)</f>
        <v>365</v>
      </c>
      <c r="K35" s="46" t="n">
        <v>1825000</v>
      </c>
      <c r="L35" s="46" t="n">
        <f aca="false">(IF(J35&lt;=30,K35/12,J35*K35/365))</f>
        <v>1825000</v>
      </c>
      <c r="M35" s="21" t="s">
        <v>619</v>
      </c>
    </row>
    <row r="36" customFormat="false" ht="13.8" hidden="false" customHeight="false" outlineLevel="0" collapsed="false">
      <c r="A36" s="53" t="s">
        <v>508</v>
      </c>
      <c r="B36" s="54" t="s">
        <v>549</v>
      </c>
      <c r="C36" s="55" t="s">
        <v>638</v>
      </c>
      <c r="D36" s="77" t="s">
        <v>647</v>
      </c>
      <c r="E36" s="56" t="n">
        <v>0</v>
      </c>
      <c r="F36" s="56" t="n">
        <v>12</v>
      </c>
      <c r="G36" s="56" t="n">
        <v>0</v>
      </c>
      <c r="H36" s="38" t="n">
        <v>43831</v>
      </c>
      <c r="I36" s="20" t="n">
        <v>44196</v>
      </c>
      <c r="J36" s="57" t="n">
        <f aca="false">_xlfn.DAYS(I36,H36)</f>
        <v>365</v>
      </c>
      <c r="K36" s="46" t="n">
        <v>1270000</v>
      </c>
      <c r="L36" s="46" t="n">
        <f aca="false">(IF(J36&lt;=30,K36/12,J36*K36/365))</f>
        <v>1270000</v>
      </c>
      <c r="M36" s="21" t="s">
        <v>619</v>
      </c>
    </row>
    <row r="37" customFormat="false" ht="13.8" hidden="false" customHeight="false" outlineLevel="0" collapsed="false">
      <c r="A37" s="53" t="s">
        <v>508</v>
      </c>
      <c r="B37" s="54" t="s">
        <v>549</v>
      </c>
      <c r="C37" s="55" t="s">
        <v>638</v>
      </c>
      <c r="D37" s="77" t="s">
        <v>648</v>
      </c>
      <c r="E37" s="56" t="n">
        <v>0</v>
      </c>
      <c r="F37" s="56" t="n">
        <v>25</v>
      </c>
      <c r="G37" s="56" t="n">
        <v>0</v>
      </c>
      <c r="H37" s="38" t="n">
        <v>43831</v>
      </c>
      <c r="I37" s="20" t="n">
        <v>44196</v>
      </c>
      <c r="J37" s="57" t="n">
        <f aca="false">_xlfn.DAYS(I37,H37)</f>
        <v>365</v>
      </c>
      <c r="K37" s="46" t="n">
        <v>1825000</v>
      </c>
      <c r="L37" s="46" t="n">
        <f aca="false">(IF(J37&lt;=30,K37/12,J37*K37/365))</f>
        <v>1825000</v>
      </c>
      <c r="M37" s="21" t="s">
        <v>619</v>
      </c>
    </row>
    <row r="38" customFormat="false" ht="13.8" hidden="false" customHeight="false" outlineLevel="0" collapsed="false">
      <c r="A38" s="53" t="s">
        <v>508</v>
      </c>
      <c r="B38" s="54" t="s">
        <v>554</v>
      </c>
      <c r="C38" s="55" t="s">
        <v>649</v>
      </c>
      <c r="D38" s="56" t="n">
        <v>16</v>
      </c>
      <c r="E38" s="56" t="n">
        <v>0</v>
      </c>
      <c r="F38" s="56" t="n">
        <v>16</v>
      </c>
      <c r="G38" s="56" t="n">
        <v>0</v>
      </c>
      <c r="H38" s="38" t="n">
        <v>43831</v>
      </c>
      <c r="I38" s="20" t="n">
        <v>44196</v>
      </c>
      <c r="J38" s="57" t="n">
        <f aca="false">_xlfn.DAYS(I38,H38)</f>
        <v>365</v>
      </c>
      <c r="K38" s="46" t="n">
        <v>3054000</v>
      </c>
      <c r="L38" s="46" t="n">
        <f aca="false">(IF(J38&lt;=30,K38/12,J38*K38/365))</f>
        <v>3054000</v>
      </c>
      <c r="M38" s="21" t="s">
        <v>619</v>
      </c>
    </row>
    <row r="39" customFormat="false" ht="13.8" hidden="false" customHeight="false" outlineLevel="0" collapsed="false">
      <c r="A39" s="53" t="s">
        <v>508</v>
      </c>
      <c r="B39" s="54" t="s">
        <v>554</v>
      </c>
      <c r="C39" s="55" t="s">
        <v>649</v>
      </c>
      <c r="D39" s="56" t="n">
        <v>17</v>
      </c>
      <c r="E39" s="56" t="n">
        <v>0</v>
      </c>
      <c r="F39" s="56" t="n">
        <v>17</v>
      </c>
      <c r="G39" s="56" t="n">
        <v>0</v>
      </c>
      <c r="H39" s="38" t="n">
        <v>43831</v>
      </c>
      <c r="I39" s="20" t="n">
        <v>44196</v>
      </c>
      <c r="J39" s="57" t="n">
        <f aca="false">_xlfn.DAYS(I39,H39)</f>
        <v>365</v>
      </c>
      <c r="K39" s="46" t="n">
        <v>2718000</v>
      </c>
      <c r="L39" s="46" t="n">
        <f aca="false">(IF(J39&lt;=30,K39/12,J39*K39/365))</f>
        <v>2718000</v>
      </c>
      <c r="M39" s="21" t="s">
        <v>619</v>
      </c>
    </row>
    <row r="40" customFormat="false" ht="13.8" hidden="false" customHeight="false" outlineLevel="0" collapsed="false">
      <c r="A40" s="53" t="s">
        <v>508</v>
      </c>
      <c r="B40" s="54" t="s">
        <v>554</v>
      </c>
      <c r="C40" s="55" t="s">
        <v>649</v>
      </c>
      <c r="D40" s="56" t="n">
        <v>18</v>
      </c>
      <c r="E40" s="56" t="n">
        <v>0</v>
      </c>
      <c r="F40" s="56" t="n">
        <v>18</v>
      </c>
      <c r="G40" s="56" t="n">
        <v>0</v>
      </c>
      <c r="H40" s="38" t="n">
        <v>43831</v>
      </c>
      <c r="I40" s="20" t="n">
        <v>44196</v>
      </c>
      <c r="J40" s="57" t="n">
        <f aca="false">_xlfn.DAYS(I40,H40)</f>
        <v>365</v>
      </c>
      <c r="K40" s="46" t="n">
        <v>2869000</v>
      </c>
      <c r="L40" s="46" t="n">
        <f aca="false">(IF(J40&lt;=30,K40/12,J40*K40/365))</f>
        <v>2869000</v>
      </c>
      <c r="M40" s="21" t="s">
        <v>619</v>
      </c>
    </row>
    <row r="41" customFormat="false" ht="13.8" hidden="false" customHeight="false" outlineLevel="0" collapsed="false">
      <c r="A41" s="53" t="s">
        <v>508</v>
      </c>
      <c r="B41" s="54" t="s">
        <v>554</v>
      </c>
      <c r="C41" s="55" t="s">
        <v>649</v>
      </c>
      <c r="D41" s="56" t="n">
        <v>19</v>
      </c>
      <c r="E41" s="56" t="n">
        <v>0</v>
      </c>
      <c r="F41" s="56" t="n">
        <v>19</v>
      </c>
      <c r="G41" s="56" t="n">
        <v>0</v>
      </c>
      <c r="H41" s="38" t="n">
        <v>43831</v>
      </c>
      <c r="I41" s="20" t="n">
        <v>44196</v>
      </c>
      <c r="J41" s="57" t="n">
        <f aca="false">_xlfn.DAYS(I41,H41)</f>
        <v>365</v>
      </c>
      <c r="K41" s="46" t="n">
        <v>3041000</v>
      </c>
      <c r="L41" s="46" t="n">
        <f aca="false">(IF(J41&lt;=30,K41/12,J41*K41/365))</f>
        <v>3041000</v>
      </c>
      <c r="M41" s="21" t="s">
        <v>619</v>
      </c>
    </row>
    <row r="42" customFormat="false" ht="13.8" hidden="false" customHeight="false" outlineLevel="0" collapsed="false">
      <c r="A42" s="53" t="s">
        <v>508</v>
      </c>
      <c r="B42" s="54" t="s">
        <v>554</v>
      </c>
      <c r="C42" s="55" t="s">
        <v>649</v>
      </c>
      <c r="D42" s="56" t="n">
        <v>20</v>
      </c>
      <c r="E42" s="56" t="n">
        <v>0</v>
      </c>
      <c r="F42" s="56" t="n">
        <v>20</v>
      </c>
      <c r="G42" s="56" t="n">
        <v>0</v>
      </c>
      <c r="H42" s="38" t="n">
        <v>43831</v>
      </c>
      <c r="I42" s="20" t="n">
        <v>44196</v>
      </c>
      <c r="J42" s="57" t="n">
        <f aca="false">_xlfn.DAYS(I42,H42)</f>
        <v>365</v>
      </c>
      <c r="K42" s="46" t="n">
        <v>3191000</v>
      </c>
      <c r="L42" s="46" t="n">
        <f aca="false">(IF(J42&lt;=30,K42/12,J42*K42/365))</f>
        <v>3191000</v>
      </c>
      <c r="M42" s="21" t="s">
        <v>619</v>
      </c>
    </row>
    <row r="43" customFormat="false" ht="13.8" hidden="false" customHeight="false" outlineLevel="0" collapsed="false">
      <c r="A43" s="53" t="s">
        <v>508</v>
      </c>
      <c r="B43" s="54" t="s">
        <v>554</v>
      </c>
      <c r="C43" s="55" t="s">
        <v>649</v>
      </c>
      <c r="D43" s="56" t="n">
        <v>21</v>
      </c>
      <c r="E43" s="56" t="n">
        <v>0</v>
      </c>
      <c r="F43" s="56" t="n">
        <v>21</v>
      </c>
      <c r="G43" s="56" t="n">
        <v>0</v>
      </c>
      <c r="H43" s="38" t="n">
        <v>43831</v>
      </c>
      <c r="I43" s="20" t="n">
        <v>44196</v>
      </c>
      <c r="J43" s="57" t="n">
        <f aca="false">_xlfn.DAYS(I43,H43)</f>
        <v>365</v>
      </c>
      <c r="K43" s="46" t="n">
        <v>3364000</v>
      </c>
      <c r="L43" s="46" t="n">
        <f aca="false">(IF(J43&lt;=30,K43/12,J43*K43/365))</f>
        <v>3364000</v>
      </c>
      <c r="M43" s="21" t="s">
        <v>619</v>
      </c>
    </row>
    <row r="44" customFormat="false" ht="13.8" hidden="false" customHeight="false" outlineLevel="0" collapsed="false">
      <c r="A44" s="53" t="s">
        <v>508</v>
      </c>
      <c r="B44" s="54" t="s">
        <v>554</v>
      </c>
      <c r="C44" s="55" t="s">
        <v>649</v>
      </c>
      <c r="D44" s="56" t="n">
        <v>22</v>
      </c>
      <c r="E44" s="56" t="n">
        <v>0</v>
      </c>
      <c r="F44" s="56" t="n">
        <v>22</v>
      </c>
      <c r="G44" s="56" t="n">
        <v>0</v>
      </c>
      <c r="H44" s="38" t="n">
        <v>43831</v>
      </c>
      <c r="I44" s="20" t="n">
        <v>44196</v>
      </c>
      <c r="J44" s="57" t="n">
        <f aca="false">_xlfn.DAYS(I44,H44)</f>
        <v>365</v>
      </c>
      <c r="K44" s="46" t="n">
        <v>3515000</v>
      </c>
      <c r="L44" s="46" t="n">
        <f aca="false">(IF(J44&lt;=30,K44/12,J44*K44/365))</f>
        <v>3515000</v>
      </c>
      <c r="M44" s="21" t="s">
        <v>619</v>
      </c>
    </row>
    <row r="45" customFormat="false" ht="13.8" hidden="false" customHeight="false" outlineLevel="0" collapsed="false">
      <c r="A45" s="53" t="s">
        <v>508</v>
      </c>
      <c r="B45" s="54" t="s">
        <v>554</v>
      </c>
      <c r="C45" s="55" t="s">
        <v>649</v>
      </c>
      <c r="D45" s="56" t="n">
        <v>23</v>
      </c>
      <c r="E45" s="56" t="n">
        <v>0</v>
      </c>
      <c r="F45" s="56" t="n">
        <v>23</v>
      </c>
      <c r="G45" s="56" t="n">
        <v>0</v>
      </c>
      <c r="H45" s="38" t="n">
        <v>43831</v>
      </c>
      <c r="I45" s="20" t="n">
        <v>44196</v>
      </c>
      <c r="J45" s="57" t="n">
        <f aca="false">_xlfn.DAYS(I45,H45)</f>
        <v>365</v>
      </c>
      <c r="K45" s="46" t="n">
        <v>3688000</v>
      </c>
      <c r="L45" s="46" t="n">
        <f aca="false">(IF(J45&lt;=30,K45/12,J45*K45/365))</f>
        <v>3688000</v>
      </c>
      <c r="M45" s="21" t="s">
        <v>619</v>
      </c>
    </row>
    <row r="46" customFormat="false" ht="13.8" hidden="false" customHeight="false" outlineLevel="0" collapsed="false">
      <c r="A46" s="53" t="s">
        <v>508</v>
      </c>
      <c r="B46" s="54" t="s">
        <v>554</v>
      </c>
      <c r="C46" s="55" t="s">
        <v>649</v>
      </c>
      <c r="D46" s="56" t="n">
        <v>24</v>
      </c>
      <c r="E46" s="56" t="n">
        <v>0</v>
      </c>
      <c r="F46" s="56" t="n">
        <v>24</v>
      </c>
      <c r="G46" s="56" t="n">
        <v>0</v>
      </c>
      <c r="H46" s="38" t="n">
        <v>43831</v>
      </c>
      <c r="I46" s="20" t="n">
        <v>44196</v>
      </c>
      <c r="J46" s="57" t="n">
        <f aca="false">_xlfn.DAYS(I46,H46)</f>
        <v>365</v>
      </c>
      <c r="K46" s="46" t="n">
        <v>4632000</v>
      </c>
      <c r="L46" s="46" t="n">
        <f aca="false">(IF(J46&lt;=30,K46/12,J46*K46/365))</f>
        <v>4632000</v>
      </c>
      <c r="M46" s="21" t="s">
        <v>619</v>
      </c>
    </row>
    <row r="47" customFormat="false" ht="13.8" hidden="false" customHeight="false" outlineLevel="0" collapsed="false">
      <c r="A47" s="53" t="s">
        <v>508</v>
      </c>
      <c r="B47" s="54" t="s">
        <v>554</v>
      </c>
      <c r="C47" s="55" t="s">
        <v>649</v>
      </c>
      <c r="D47" s="56" t="n">
        <v>25</v>
      </c>
      <c r="E47" s="56" t="n">
        <v>0</v>
      </c>
      <c r="F47" s="56" t="n">
        <v>25</v>
      </c>
      <c r="G47" s="56" t="n">
        <v>0</v>
      </c>
      <c r="H47" s="38" t="n">
        <v>43831</v>
      </c>
      <c r="I47" s="20" t="n">
        <v>44196</v>
      </c>
      <c r="J47" s="57" t="n">
        <f aca="false">_xlfn.DAYS(I47,H47)</f>
        <v>365</v>
      </c>
      <c r="K47" s="46" t="n">
        <v>4813000</v>
      </c>
      <c r="L47" s="46" t="n">
        <f aca="false">(IF(J47&lt;=30,K47/12,J47*K47/365))</f>
        <v>4813000</v>
      </c>
      <c r="M47" s="21" t="s">
        <v>619</v>
      </c>
    </row>
    <row r="48" customFormat="false" ht="13.8" hidden="false" customHeight="false" outlineLevel="0" collapsed="false">
      <c r="A48" s="53" t="s">
        <v>508</v>
      </c>
      <c r="B48" s="54" t="s">
        <v>554</v>
      </c>
      <c r="C48" s="55" t="s">
        <v>649</v>
      </c>
      <c r="D48" s="77" t="s">
        <v>650</v>
      </c>
      <c r="E48" s="56" t="n">
        <v>0</v>
      </c>
      <c r="F48" s="56" t="n">
        <v>26</v>
      </c>
      <c r="G48" s="56" t="n">
        <v>0</v>
      </c>
      <c r="H48" s="38" t="n">
        <v>43831</v>
      </c>
      <c r="I48" s="20" t="n">
        <v>44196</v>
      </c>
      <c r="J48" s="57" t="n">
        <f aca="false">_xlfn.DAYS(I48,H48)</f>
        <v>365</v>
      </c>
      <c r="K48" s="1" t="n">
        <f aca="false">4813000+(30000* (F48 - 25))</f>
        <v>4843000</v>
      </c>
      <c r="L48" s="46" t="n">
        <f aca="false">(IF(J48&lt;=30,K48/12,J48*K48/365))</f>
        <v>4843000</v>
      </c>
      <c r="M48" s="21" t="s">
        <v>619</v>
      </c>
    </row>
    <row r="49" customFormat="false" ht="13.8" hidden="false" customHeight="false" outlineLevel="0" collapsed="false">
      <c r="A49" s="53" t="s">
        <v>508</v>
      </c>
      <c r="B49" s="54" t="s">
        <v>531</v>
      </c>
      <c r="C49" s="55" t="s">
        <v>649</v>
      </c>
      <c r="D49" s="77" t="s">
        <v>644</v>
      </c>
      <c r="E49" s="56" t="n">
        <v>0</v>
      </c>
      <c r="F49" s="56" t="n">
        <v>5</v>
      </c>
      <c r="G49" s="56" t="n">
        <v>0</v>
      </c>
      <c r="H49" s="38" t="n">
        <v>43831</v>
      </c>
      <c r="I49" s="20" t="n">
        <v>44196</v>
      </c>
      <c r="J49" s="57" t="n">
        <f aca="false">_xlfn.DAYS(I49,H49)</f>
        <v>365</v>
      </c>
      <c r="K49" s="46" t="n">
        <v>1285200</v>
      </c>
      <c r="L49" s="46" t="n">
        <f aca="false">(IF(J49&lt;=30,K49/12,J49*K49/365))</f>
        <v>1285200</v>
      </c>
      <c r="M49" s="21" t="s">
        <v>619</v>
      </c>
    </row>
    <row r="50" customFormat="false" ht="13.8" hidden="false" customHeight="false" outlineLevel="0" collapsed="false">
      <c r="A50" s="53" t="s">
        <v>508</v>
      </c>
      <c r="B50" s="54" t="s">
        <v>531</v>
      </c>
      <c r="C50" s="55" t="s">
        <v>649</v>
      </c>
      <c r="D50" s="56" t="n">
        <v>6</v>
      </c>
      <c r="E50" s="56" t="n">
        <v>0</v>
      </c>
      <c r="F50" s="56" t="n">
        <v>6</v>
      </c>
      <c r="G50" s="56" t="n">
        <v>0</v>
      </c>
      <c r="H50" s="38" t="n">
        <v>43831</v>
      </c>
      <c r="I50" s="20" t="n">
        <v>44196</v>
      </c>
      <c r="J50" s="57" t="n">
        <f aca="false">_xlfn.DAYS(I50,H50)</f>
        <v>365</v>
      </c>
      <c r="K50" s="46" t="n">
        <v>1579300</v>
      </c>
      <c r="L50" s="46" t="n">
        <f aca="false">(IF(J50&lt;=30,K50/12,J50*K50/365))</f>
        <v>1579300</v>
      </c>
      <c r="M50" s="21" t="s">
        <v>619</v>
      </c>
    </row>
    <row r="51" customFormat="false" ht="13.8" hidden="false" customHeight="false" outlineLevel="0" collapsed="false">
      <c r="A51" s="53" t="s">
        <v>508</v>
      </c>
      <c r="B51" s="54" t="s">
        <v>531</v>
      </c>
      <c r="C51" s="55" t="s">
        <v>649</v>
      </c>
      <c r="D51" s="56" t="n">
        <v>7</v>
      </c>
      <c r="E51" s="56" t="n">
        <v>0</v>
      </c>
      <c r="F51" s="56" t="n">
        <v>7</v>
      </c>
      <c r="G51" s="56" t="n">
        <v>0</v>
      </c>
      <c r="H51" s="38" t="n">
        <v>43831</v>
      </c>
      <c r="I51" s="20" t="n">
        <v>44196</v>
      </c>
      <c r="J51" s="57" t="n">
        <f aca="false">_xlfn.DAYS(I51,H51)</f>
        <v>365</v>
      </c>
      <c r="K51" s="46" t="n">
        <v>1836000</v>
      </c>
      <c r="L51" s="46" t="n">
        <f aca="false">(IF(J51&lt;=30,K51/12,J51*K51/365))</f>
        <v>1836000</v>
      </c>
      <c r="M51" s="21" t="s">
        <v>619</v>
      </c>
    </row>
    <row r="52" customFormat="false" ht="13.8" hidden="false" customHeight="false" outlineLevel="0" collapsed="false">
      <c r="A52" s="53" t="s">
        <v>508</v>
      </c>
      <c r="B52" s="54" t="s">
        <v>531</v>
      </c>
      <c r="C52" s="55" t="s">
        <v>649</v>
      </c>
      <c r="D52" s="56" t="n">
        <v>8</v>
      </c>
      <c r="E52" s="56" t="n">
        <v>0</v>
      </c>
      <c r="F52" s="56" t="n">
        <v>8</v>
      </c>
      <c r="G52" s="56" t="n">
        <v>0</v>
      </c>
      <c r="H52" s="38" t="n">
        <v>43831</v>
      </c>
      <c r="I52" s="20" t="n">
        <v>44196</v>
      </c>
      <c r="J52" s="57" t="n">
        <f aca="false">_xlfn.DAYS(I52,H52)</f>
        <v>365</v>
      </c>
      <c r="K52" s="46" t="n">
        <v>2130100</v>
      </c>
      <c r="L52" s="46" t="n">
        <f aca="false">(IF(J52&lt;=30,K52/12,J52*K52/365))</f>
        <v>2130100</v>
      </c>
      <c r="M52" s="21" t="s">
        <v>619</v>
      </c>
    </row>
    <row r="53" customFormat="false" ht="13.8" hidden="false" customHeight="false" outlineLevel="0" collapsed="false">
      <c r="A53" s="53" t="s">
        <v>508</v>
      </c>
      <c r="B53" s="54" t="s">
        <v>529</v>
      </c>
      <c r="C53" s="55" t="s">
        <v>649</v>
      </c>
      <c r="D53" s="77" t="s">
        <v>644</v>
      </c>
      <c r="E53" s="56" t="n">
        <v>0</v>
      </c>
      <c r="F53" s="56" t="n">
        <v>5</v>
      </c>
      <c r="G53" s="56" t="n">
        <v>0</v>
      </c>
      <c r="H53" s="38" t="n">
        <v>43831</v>
      </c>
      <c r="I53" s="20" t="n">
        <v>44196</v>
      </c>
      <c r="J53" s="57" t="n">
        <f aca="false">_xlfn.DAYS(I53,H53)</f>
        <v>365</v>
      </c>
      <c r="K53" s="46" t="n">
        <v>756000</v>
      </c>
      <c r="L53" s="46" t="n">
        <f aca="false">(IF(J53&lt;=30,K53/12,J53*K53/365))</f>
        <v>756000</v>
      </c>
      <c r="M53" s="21" t="s">
        <v>619</v>
      </c>
    </row>
    <row r="54" customFormat="false" ht="13.8" hidden="false" customHeight="false" outlineLevel="0" collapsed="false">
      <c r="A54" s="53" t="s">
        <v>508</v>
      </c>
      <c r="B54" s="54" t="s">
        <v>529</v>
      </c>
      <c r="C54" s="55" t="s">
        <v>649</v>
      </c>
      <c r="D54" s="56" t="n">
        <v>6</v>
      </c>
      <c r="E54" s="56" t="n">
        <v>0</v>
      </c>
      <c r="F54" s="56" t="n">
        <v>6</v>
      </c>
      <c r="G54" s="56" t="n">
        <v>0</v>
      </c>
      <c r="H54" s="38" t="n">
        <v>43831</v>
      </c>
      <c r="I54" s="20" t="n">
        <v>44196</v>
      </c>
      <c r="J54" s="57" t="n">
        <f aca="false">_xlfn.DAYS(I54,H54)</f>
        <v>365</v>
      </c>
      <c r="K54" s="46" t="n">
        <v>929000</v>
      </c>
      <c r="L54" s="46" t="n">
        <f aca="false">(IF(J54&lt;=30,K54/12,J54*K54/365))</f>
        <v>929000</v>
      </c>
      <c r="M54" s="21" t="s">
        <v>619</v>
      </c>
    </row>
    <row r="55" customFormat="false" ht="13.8" hidden="false" customHeight="false" outlineLevel="0" collapsed="false">
      <c r="A55" s="53" t="s">
        <v>508</v>
      </c>
      <c r="B55" s="54" t="s">
        <v>529</v>
      </c>
      <c r="C55" s="55" t="s">
        <v>649</v>
      </c>
      <c r="D55" s="56" t="n">
        <v>7</v>
      </c>
      <c r="E55" s="56" t="n">
        <v>0</v>
      </c>
      <c r="F55" s="56" t="n">
        <v>7</v>
      </c>
      <c r="G55" s="56" t="n">
        <v>0</v>
      </c>
      <c r="H55" s="38" t="n">
        <v>43831</v>
      </c>
      <c r="I55" s="20" t="n">
        <v>44196</v>
      </c>
      <c r="J55" s="57" t="n">
        <f aca="false">_xlfn.DAYS(I55,H55)</f>
        <v>365</v>
      </c>
      <c r="K55" s="46" t="n">
        <v>1080000</v>
      </c>
      <c r="L55" s="46" t="n">
        <f aca="false">(IF(J55&lt;=30,K55/12,J55*K55/365))</f>
        <v>1080000</v>
      </c>
      <c r="M55" s="21" t="s">
        <v>619</v>
      </c>
    </row>
    <row r="56" customFormat="false" ht="13.8" hidden="false" customHeight="false" outlineLevel="0" collapsed="false">
      <c r="A56" s="53" t="s">
        <v>508</v>
      </c>
      <c r="B56" s="54" t="s">
        <v>529</v>
      </c>
      <c r="C56" s="55" t="s">
        <v>649</v>
      </c>
      <c r="D56" s="56" t="n">
        <v>8</v>
      </c>
      <c r="E56" s="56" t="n">
        <v>0</v>
      </c>
      <c r="F56" s="56" t="n">
        <v>8</v>
      </c>
      <c r="G56" s="56" t="n">
        <v>0</v>
      </c>
      <c r="H56" s="38" t="n">
        <v>43831</v>
      </c>
      <c r="I56" s="20" t="n">
        <v>44196</v>
      </c>
      <c r="J56" s="57" t="n">
        <f aca="false">_xlfn.DAYS(I56,H56)</f>
        <v>365</v>
      </c>
      <c r="K56" s="46" t="n">
        <v>1253000</v>
      </c>
      <c r="L56" s="46" t="n">
        <f aca="false">(IF(J56&lt;=30,K56/12,J56*K56/365))</f>
        <v>1253000</v>
      </c>
      <c r="M56" s="21" t="s">
        <v>619</v>
      </c>
    </row>
    <row r="57" customFormat="false" ht="13.8" hidden="false" customHeight="false" outlineLevel="0" collapsed="false">
      <c r="A57" s="53" t="s">
        <v>508</v>
      </c>
      <c r="B57" s="54" t="s">
        <v>519</v>
      </c>
      <c r="C57" s="55" t="s">
        <v>649</v>
      </c>
      <c r="D57" s="77" t="s">
        <v>644</v>
      </c>
      <c r="E57" s="56" t="n">
        <v>0</v>
      </c>
      <c r="F57" s="56" t="n">
        <v>5</v>
      </c>
      <c r="G57" s="56" t="n">
        <v>0</v>
      </c>
      <c r="H57" s="38" t="n">
        <v>43831</v>
      </c>
      <c r="I57" s="20" t="n">
        <v>44196</v>
      </c>
      <c r="J57" s="57" t="n">
        <f aca="false">_xlfn.DAYS(I57,H57)</f>
        <v>365</v>
      </c>
      <c r="K57" s="46" t="n">
        <v>756000</v>
      </c>
      <c r="L57" s="46" t="n">
        <f aca="false">(IF(J57&lt;=30,K57/12,J57*K57/365))</f>
        <v>756000</v>
      </c>
      <c r="M57" s="21" t="s">
        <v>619</v>
      </c>
    </row>
    <row r="58" customFormat="false" ht="13.8" hidden="false" customHeight="false" outlineLevel="0" collapsed="false">
      <c r="A58" s="53" t="s">
        <v>508</v>
      </c>
      <c r="B58" s="54" t="s">
        <v>519</v>
      </c>
      <c r="C58" s="55" t="s">
        <v>649</v>
      </c>
      <c r="D58" s="56" t="n">
        <v>6</v>
      </c>
      <c r="E58" s="56" t="n">
        <v>0</v>
      </c>
      <c r="F58" s="56" t="n">
        <v>6</v>
      </c>
      <c r="G58" s="56" t="n">
        <v>0</v>
      </c>
      <c r="H58" s="38" t="n">
        <v>43831</v>
      </c>
      <c r="I58" s="20" t="n">
        <v>44196</v>
      </c>
      <c r="J58" s="57" t="n">
        <f aca="false">_xlfn.DAYS(I58,H58)</f>
        <v>365</v>
      </c>
      <c r="K58" s="46" t="n">
        <v>929000</v>
      </c>
      <c r="L58" s="46" t="n">
        <f aca="false">(IF(J58&lt;=30,K58/12,J58*K58/365))</f>
        <v>929000</v>
      </c>
      <c r="M58" s="21" t="s">
        <v>619</v>
      </c>
    </row>
    <row r="59" customFormat="false" ht="13.8" hidden="false" customHeight="false" outlineLevel="0" collapsed="false">
      <c r="A59" s="53" t="s">
        <v>508</v>
      </c>
      <c r="B59" s="54" t="s">
        <v>519</v>
      </c>
      <c r="C59" s="55" t="s">
        <v>649</v>
      </c>
      <c r="D59" s="56" t="n">
        <v>7</v>
      </c>
      <c r="E59" s="56" t="n">
        <v>0</v>
      </c>
      <c r="F59" s="56" t="n">
        <v>7</v>
      </c>
      <c r="G59" s="56" t="n">
        <v>0</v>
      </c>
      <c r="H59" s="38" t="n">
        <v>43831</v>
      </c>
      <c r="I59" s="20" t="n">
        <v>44196</v>
      </c>
      <c r="J59" s="57" t="n">
        <f aca="false">_xlfn.DAYS(I59,H59)</f>
        <v>365</v>
      </c>
      <c r="K59" s="46" t="n">
        <v>1080000</v>
      </c>
      <c r="L59" s="46" t="n">
        <f aca="false">(IF(J59&lt;=30,K59/12,J59*K59/365))</f>
        <v>1080000</v>
      </c>
      <c r="M59" s="21" t="s">
        <v>619</v>
      </c>
    </row>
    <row r="60" customFormat="false" ht="13.8" hidden="false" customHeight="false" outlineLevel="0" collapsed="false">
      <c r="A60" s="53" t="s">
        <v>508</v>
      </c>
      <c r="B60" s="54" t="s">
        <v>519</v>
      </c>
      <c r="C60" s="55" t="s">
        <v>649</v>
      </c>
      <c r="D60" s="56" t="n">
        <v>8</v>
      </c>
      <c r="E60" s="56" t="n">
        <v>0</v>
      </c>
      <c r="F60" s="56" t="n">
        <v>8</v>
      </c>
      <c r="G60" s="56" t="n">
        <v>0</v>
      </c>
      <c r="H60" s="38" t="n">
        <v>43831</v>
      </c>
      <c r="I60" s="20" t="n">
        <v>44196</v>
      </c>
      <c r="J60" s="57" t="n">
        <f aca="false">_xlfn.DAYS(I60,H60)</f>
        <v>365</v>
      </c>
      <c r="K60" s="46" t="n">
        <v>1253000</v>
      </c>
      <c r="L60" s="46" t="n">
        <f aca="false">(IF(J60&lt;=30,K60/12,J60*K60/365))</f>
        <v>1253000</v>
      </c>
      <c r="M60" s="21" t="s">
        <v>619</v>
      </c>
    </row>
    <row r="61" customFormat="false" ht="13.8" hidden="false" customHeight="false" outlineLevel="0" collapsed="false">
      <c r="A61" s="53" t="s">
        <v>508</v>
      </c>
      <c r="B61" s="54" t="s">
        <v>527</v>
      </c>
      <c r="C61" s="55" t="s">
        <v>649</v>
      </c>
      <c r="D61" s="77" t="s">
        <v>644</v>
      </c>
      <c r="E61" s="56" t="n">
        <v>0</v>
      </c>
      <c r="F61" s="56" t="n">
        <v>5</v>
      </c>
      <c r="G61" s="56" t="n">
        <v>0</v>
      </c>
      <c r="H61" s="38" t="n">
        <v>43831</v>
      </c>
      <c r="I61" s="20" t="n">
        <v>44196</v>
      </c>
      <c r="J61" s="57" t="n">
        <f aca="false">_xlfn.DAYS(I61,H61)</f>
        <v>365</v>
      </c>
      <c r="K61" s="78" t="n">
        <v>756000</v>
      </c>
      <c r="L61" s="46" t="n">
        <f aca="false">(IF(J61&lt;=30,K61/12,J61*K61/365))</f>
        <v>756000</v>
      </c>
      <c r="M61" s="21" t="s">
        <v>619</v>
      </c>
    </row>
    <row r="62" customFormat="false" ht="13.8" hidden="false" customHeight="false" outlineLevel="0" collapsed="false">
      <c r="A62" s="53" t="s">
        <v>508</v>
      </c>
      <c r="B62" s="54" t="s">
        <v>527</v>
      </c>
      <c r="C62" s="55" t="s">
        <v>649</v>
      </c>
      <c r="D62" s="56" t="n">
        <v>6</v>
      </c>
      <c r="E62" s="56" t="n">
        <v>0</v>
      </c>
      <c r="F62" s="56" t="n">
        <v>6</v>
      </c>
      <c r="G62" s="56" t="n">
        <v>0</v>
      </c>
      <c r="H62" s="38" t="n">
        <v>43831</v>
      </c>
      <c r="I62" s="20" t="n">
        <v>44196</v>
      </c>
      <c r="J62" s="57" t="n">
        <f aca="false">_xlfn.DAYS(I62,H62)</f>
        <v>365</v>
      </c>
      <c r="K62" s="78" t="n">
        <v>929000</v>
      </c>
      <c r="L62" s="46" t="n">
        <f aca="false">(IF(J62&lt;=30,K62/12,J62*K62/365))</f>
        <v>929000</v>
      </c>
      <c r="M62" s="21" t="s">
        <v>619</v>
      </c>
    </row>
    <row r="63" customFormat="false" ht="13.8" hidden="false" customHeight="false" outlineLevel="0" collapsed="false">
      <c r="A63" s="53" t="s">
        <v>508</v>
      </c>
      <c r="B63" s="54" t="s">
        <v>527</v>
      </c>
      <c r="C63" s="55" t="s">
        <v>649</v>
      </c>
      <c r="D63" s="56" t="n">
        <v>7</v>
      </c>
      <c r="E63" s="56" t="n">
        <v>0</v>
      </c>
      <c r="F63" s="56" t="n">
        <v>7</v>
      </c>
      <c r="G63" s="56" t="n">
        <v>0</v>
      </c>
      <c r="H63" s="38" t="n">
        <v>43831</v>
      </c>
      <c r="I63" s="20" t="n">
        <v>44196</v>
      </c>
      <c r="J63" s="57" t="n">
        <f aca="false">_xlfn.DAYS(I63,H63)</f>
        <v>365</v>
      </c>
      <c r="K63" s="78" t="n">
        <v>1080000</v>
      </c>
      <c r="L63" s="46" t="n">
        <f aca="false">(IF(J63&lt;=30,K63/12,J63*K63/365))</f>
        <v>1080000</v>
      </c>
      <c r="M63" s="21" t="s">
        <v>619</v>
      </c>
    </row>
    <row r="64" customFormat="false" ht="13.8" hidden="false" customHeight="false" outlineLevel="0" collapsed="false">
      <c r="A64" s="53" t="s">
        <v>508</v>
      </c>
      <c r="B64" s="54" t="s">
        <v>527</v>
      </c>
      <c r="C64" s="55" t="s">
        <v>649</v>
      </c>
      <c r="D64" s="56" t="n">
        <v>8</v>
      </c>
      <c r="E64" s="56" t="n">
        <v>0</v>
      </c>
      <c r="F64" s="56" t="n">
        <v>8</v>
      </c>
      <c r="G64" s="56" t="n">
        <v>0</v>
      </c>
      <c r="H64" s="38" t="n">
        <v>43831</v>
      </c>
      <c r="I64" s="20" t="n">
        <v>44196</v>
      </c>
      <c r="J64" s="57" t="n">
        <f aca="false">_xlfn.DAYS(I64,H64)</f>
        <v>365</v>
      </c>
      <c r="K64" s="78" t="n">
        <v>1253000</v>
      </c>
      <c r="L64" s="46" t="n">
        <f aca="false">(IF(J64&lt;=30,K64/12,J64*K64/365))</f>
        <v>1253000</v>
      </c>
      <c r="M64" s="21" t="s">
        <v>619</v>
      </c>
    </row>
    <row r="65" customFormat="false" ht="13.8" hidden="false" customHeight="false" outlineLevel="0" collapsed="false">
      <c r="A65" s="53" t="s">
        <v>508</v>
      </c>
      <c r="B65" s="54" t="s">
        <v>552</v>
      </c>
      <c r="C65" s="55" t="s">
        <v>649</v>
      </c>
      <c r="D65" s="56" t="n">
        <v>9</v>
      </c>
      <c r="E65" s="56" t="n">
        <v>0</v>
      </c>
      <c r="F65" s="56" t="n">
        <v>9</v>
      </c>
      <c r="G65" s="56" t="n">
        <v>0</v>
      </c>
      <c r="H65" s="38" t="n">
        <v>43831</v>
      </c>
      <c r="I65" s="20" t="n">
        <v>44196</v>
      </c>
      <c r="J65" s="57" t="n">
        <f aca="false">_xlfn.DAYS(I65,H65)</f>
        <v>365</v>
      </c>
      <c r="K65" s="46" t="n">
        <v>1404000</v>
      </c>
      <c r="L65" s="46" t="n">
        <f aca="false">(IF(J65&lt;=30,K65/12,J65*K65/365))</f>
        <v>1404000</v>
      </c>
      <c r="M65" s="21" t="s">
        <v>619</v>
      </c>
    </row>
    <row r="66" customFormat="false" ht="13.8" hidden="false" customHeight="false" outlineLevel="0" collapsed="false">
      <c r="A66" s="53" t="s">
        <v>508</v>
      </c>
      <c r="B66" s="54" t="s">
        <v>552</v>
      </c>
      <c r="C66" s="55" t="s">
        <v>649</v>
      </c>
      <c r="D66" s="56" t="n">
        <v>10</v>
      </c>
      <c r="E66" s="56" t="n">
        <v>0</v>
      </c>
      <c r="F66" s="56" t="n">
        <v>10</v>
      </c>
      <c r="G66" s="56" t="n">
        <v>0</v>
      </c>
      <c r="H66" s="38" t="n">
        <v>43831</v>
      </c>
      <c r="I66" s="20" t="n">
        <v>44196</v>
      </c>
      <c r="J66" s="57" t="n">
        <f aca="false">_xlfn.DAYS(I66,H66)</f>
        <v>365</v>
      </c>
      <c r="K66" s="46" t="n">
        <v>1512000</v>
      </c>
      <c r="L66" s="46" t="n">
        <f aca="false">(IF(J66&lt;=30,K66/12,J66*K66/365))</f>
        <v>1512000</v>
      </c>
      <c r="M66" s="21" t="s">
        <v>619</v>
      </c>
    </row>
    <row r="67" customFormat="false" ht="13.8" hidden="false" customHeight="false" outlineLevel="0" collapsed="false">
      <c r="A67" s="53" t="s">
        <v>508</v>
      </c>
      <c r="B67" s="54" t="s">
        <v>552</v>
      </c>
      <c r="C67" s="55" t="s">
        <v>649</v>
      </c>
      <c r="D67" s="56" t="n">
        <v>11</v>
      </c>
      <c r="E67" s="56" t="n">
        <v>0</v>
      </c>
      <c r="F67" s="56" t="n">
        <v>11</v>
      </c>
      <c r="G67" s="56" t="n">
        <v>0</v>
      </c>
      <c r="H67" s="38" t="n">
        <v>43831</v>
      </c>
      <c r="I67" s="20" t="n">
        <v>44196</v>
      </c>
      <c r="J67" s="57" t="n">
        <f aca="false">_xlfn.DAYS(I67,H67)</f>
        <v>365</v>
      </c>
      <c r="K67" s="46" t="n">
        <v>1656000</v>
      </c>
      <c r="L67" s="46" t="n">
        <f aca="false">(IF(J67&lt;=30,K67/12,J67*K67/365))</f>
        <v>1656000</v>
      </c>
      <c r="M67" s="21" t="s">
        <v>619</v>
      </c>
    </row>
    <row r="68" customFormat="false" ht="13.8" hidden="false" customHeight="false" outlineLevel="0" collapsed="false">
      <c r="A68" s="53" t="s">
        <v>508</v>
      </c>
      <c r="B68" s="54" t="s">
        <v>552</v>
      </c>
      <c r="C68" s="55" t="s">
        <v>649</v>
      </c>
      <c r="D68" s="56" t="n">
        <v>12</v>
      </c>
      <c r="E68" s="56" t="n">
        <v>0</v>
      </c>
      <c r="F68" s="56" t="n">
        <v>12</v>
      </c>
      <c r="G68" s="56" t="n">
        <v>0</v>
      </c>
      <c r="H68" s="38" t="n">
        <v>43831</v>
      </c>
      <c r="I68" s="20" t="n">
        <v>44196</v>
      </c>
      <c r="J68" s="57" t="n">
        <f aca="false">_xlfn.DAYS(I68,H68)</f>
        <v>365</v>
      </c>
      <c r="K68" s="46" t="n">
        <v>1822000</v>
      </c>
      <c r="L68" s="46" t="n">
        <f aca="false">(IF(J68&lt;=30,K68/12,J68*K68/365))</f>
        <v>1822000</v>
      </c>
      <c r="M68" s="21" t="s">
        <v>619</v>
      </c>
    </row>
    <row r="69" customFormat="false" ht="13.8" hidden="false" customHeight="false" outlineLevel="0" collapsed="false">
      <c r="A69" s="53" t="s">
        <v>508</v>
      </c>
      <c r="B69" s="54" t="s">
        <v>552</v>
      </c>
      <c r="C69" s="55" t="s">
        <v>649</v>
      </c>
      <c r="D69" s="56" t="n">
        <v>13</v>
      </c>
      <c r="E69" s="56" t="n">
        <v>0</v>
      </c>
      <c r="F69" s="56" t="n">
        <v>13</v>
      </c>
      <c r="G69" s="56" t="n">
        <v>0</v>
      </c>
      <c r="H69" s="38" t="n">
        <v>43831</v>
      </c>
      <c r="I69" s="20" t="n">
        <v>44196</v>
      </c>
      <c r="J69" s="57" t="n">
        <f aca="false">_xlfn.DAYS(I69,H69)</f>
        <v>365</v>
      </c>
      <c r="K69" s="46" t="n">
        <v>2049000</v>
      </c>
      <c r="L69" s="46" t="n">
        <f aca="false">(IF(J69&lt;=30,K69/12,J69*K69/365))</f>
        <v>2049000</v>
      </c>
      <c r="M69" s="21" t="s">
        <v>619</v>
      </c>
    </row>
    <row r="70" customFormat="false" ht="13.8" hidden="false" customHeight="false" outlineLevel="0" collapsed="false">
      <c r="A70" s="53" t="s">
        <v>508</v>
      </c>
      <c r="B70" s="54" t="s">
        <v>552</v>
      </c>
      <c r="C70" s="55" t="s">
        <v>649</v>
      </c>
      <c r="D70" s="56" t="n">
        <v>14</v>
      </c>
      <c r="E70" s="56" t="n">
        <v>0</v>
      </c>
      <c r="F70" s="56" t="n">
        <v>14</v>
      </c>
      <c r="G70" s="56" t="n">
        <v>0</v>
      </c>
      <c r="H70" s="38" t="n">
        <v>43831</v>
      </c>
      <c r="I70" s="20" t="n">
        <v>44196</v>
      </c>
      <c r="J70" s="57" t="n">
        <f aca="false">_xlfn.DAYS(I70,H70)</f>
        <v>365</v>
      </c>
      <c r="K70" s="46" t="n">
        <v>2221000</v>
      </c>
      <c r="L70" s="46" t="n">
        <f aca="false">(IF(J70&lt;=30,K70/12,J70*K70/365))</f>
        <v>2221000</v>
      </c>
      <c r="M70" s="21" t="s">
        <v>619</v>
      </c>
    </row>
    <row r="71" customFormat="false" ht="13.8" hidden="false" customHeight="false" outlineLevel="0" collapsed="false">
      <c r="A71" s="53" t="s">
        <v>508</v>
      </c>
      <c r="B71" s="54" t="s">
        <v>552</v>
      </c>
      <c r="C71" s="55" t="s">
        <v>649</v>
      </c>
      <c r="D71" s="56" t="n">
        <v>15</v>
      </c>
      <c r="E71" s="56" t="n">
        <v>0</v>
      </c>
      <c r="F71" s="56" t="n">
        <v>15</v>
      </c>
      <c r="G71" s="56" t="n">
        <v>0</v>
      </c>
      <c r="H71" s="38" t="n">
        <v>43831</v>
      </c>
      <c r="I71" s="20" t="n">
        <v>44196</v>
      </c>
      <c r="J71" s="57" t="n">
        <f aca="false">_xlfn.DAYS(I71,H71)</f>
        <v>365</v>
      </c>
      <c r="K71" s="46" t="n">
        <v>2394000</v>
      </c>
      <c r="L71" s="46" t="n">
        <f aca="false">(IF(J71&lt;=30,K71/12,J71*K71/365))</f>
        <v>2394000</v>
      </c>
      <c r="M71" s="21" t="s">
        <v>619</v>
      </c>
    </row>
    <row r="72" customFormat="false" ht="13.8" hidden="false" customHeight="false" outlineLevel="0" collapsed="false">
      <c r="A72" s="53" t="s">
        <v>508</v>
      </c>
      <c r="B72" s="54" t="s">
        <v>552</v>
      </c>
      <c r="C72" s="55" t="s">
        <v>649</v>
      </c>
      <c r="D72" s="56" t="n">
        <v>16</v>
      </c>
      <c r="E72" s="56" t="n">
        <v>0</v>
      </c>
      <c r="F72" s="56" t="n">
        <v>16</v>
      </c>
      <c r="G72" s="56" t="n">
        <v>0</v>
      </c>
      <c r="H72" s="38" t="n">
        <v>43831</v>
      </c>
      <c r="I72" s="20" t="n">
        <v>44196</v>
      </c>
      <c r="J72" s="57" t="n">
        <f aca="false">_xlfn.DAYS(I72,H72)</f>
        <v>365</v>
      </c>
      <c r="K72" s="46" t="n">
        <v>3054000</v>
      </c>
      <c r="L72" s="46" t="n">
        <f aca="false">(IF(J72&lt;=30,K72/12,J72*K72/365))</f>
        <v>3054000</v>
      </c>
      <c r="M72" s="21" t="s">
        <v>619</v>
      </c>
    </row>
    <row r="73" customFormat="false" ht="13.8" hidden="false" customHeight="false" outlineLevel="0" collapsed="false">
      <c r="A73" s="53" t="s">
        <v>508</v>
      </c>
      <c r="B73" s="54" t="s">
        <v>552</v>
      </c>
      <c r="C73" s="55" t="s">
        <v>649</v>
      </c>
      <c r="D73" s="56" t="n">
        <v>17</v>
      </c>
      <c r="E73" s="56" t="n">
        <v>0</v>
      </c>
      <c r="F73" s="56" t="n">
        <v>17</v>
      </c>
      <c r="G73" s="56" t="n">
        <v>0</v>
      </c>
      <c r="H73" s="38" t="n">
        <v>43831</v>
      </c>
      <c r="I73" s="20" t="n">
        <v>44196</v>
      </c>
      <c r="J73" s="57" t="n">
        <f aca="false">_xlfn.DAYS(I73,H73)</f>
        <v>365</v>
      </c>
      <c r="K73" s="46" t="n">
        <v>2718000</v>
      </c>
      <c r="L73" s="46" t="n">
        <f aca="false">(IF(J73&lt;=30,K73/12,J73*K73/365))</f>
        <v>2718000</v>
      </c>
      <c r="M73" s="21" t="s">
        <v>619</v>
      </c>
    </row>
    <row r="74" customFormat="false" ht="13.8" hidden="false" customHeight="false" outlineLevel="0" collapsed="false">
      <c r="A74" s="53" t="s">
        <v>508</v>
      </c>
      <c r="B74" s="54" t="s">
        <v>552</v>
      </c>
      <c r="C74" s="55" t="s">
        <v>649</v>
      </c>
      <c r="D74" s="56" t="n">
        <v>18</v>
      </c>
      <c r="E74" s="56" t="n">
        <v>0</v>
      </c>
      <c r="F74" s="56" t="n">
        <v>18</v>
      </c>
      <c r="G74" s="56" t="n">
        <v>0</v>
      </c>
      <c r="H74" s="38" t="n">
        <v>43831</v>
      </c>
      <c r="I74" s="20" t="n">
        <v>44196</v>
      </c>
      <c r="J74" s="57" t="n">
        <f aca="false">_xlfn.DAYS(I74,H74)</f>
        <v>365</v>
      </c>
      <c r="K74" s="46" t="n">
        <v>2869000</v>
      </c>
      <c r="L74" s="46" t="n">
        <f aca="false">(IF(J74&lt;=30,K74/12,J74*K74/365))</f>
        <v>2869000</v>
      </c>
      <c r="M74" s="21" t="s">
        <v>619</v>
      </c>
    </row>
    <row r="75" customFormat="false" ht="13.8" hidden="false" customHeight="false" outlineLevel="0" collapsed="false">
      <c r="A75" s="53" t="s">
        <v>508</v>
      </c>
      <c r="B75" s="54" t="s">
        <v>552</v>
      </c>
      <c r="C75" s="55" t="s">
        <v>649</v>
      </c>
      <c r="D75" s="56" t="n">
        <v>19</v>
      </c>
      <c r="E75" s="56" t="n">
        <v>0</v>
      </c>
      <c r="F75" s="56" t="n">
        <v>19</v>
      </c>
      <c r="G75" s="56" t="n">
        <v>0</v>
      </c>
      <c r="H75" s="38" t="n">
        <v>43831</v>
      </c>
      <c r="I75" s="20" t="n">
        <v>44196</v>
      </c>
      <c r="J75" s="57" t="n">
        <f aca="false">_xlfn.DAYS(I75,H75)</f>
        <v>365</v>
      </c>
      <c r="K75" s="46" t="n">
        <v>3041000</v>
      </c>
      <c r="L75" s="46" t="n">
        <f aca="false">(IF(J75&lt;=30,K75/12,J75*K75/365))</f>
        <v>3041000</v>
      </c>
      <c r="M75" s="21" t="s">
        <v>619</v>
      </c>
    </row>
    <row r="76" customFormat="false" ht="13.8" hidden="false" customHeight="false" outlineLevel="0" collapsed="false">
      <c r="A76" s="53" t="s">
        <v>508</v>
      </c>
      <c r="B76" s="54" t="s">
        <v>552</v>
      </c>
      <c r="C76" s="55" t="s">
        <v>649</v>
      </c>
      <c r="D76" s="56" t="n">
        <v>20</v>
      </c>
      <c r="E76" s="56" t="n">
        <v>0</v>
      </c>
      <c r="F76" s="56" t="n">
        <v>20</v>
      </c>
      <c r="G76" s="56" t="n">
        <v>0</v>
      </c>
      <c r="H76" s="38" t="n">
        <v>43831</v>
      </c>
      <c r="I76" s="20" t="n">
        <v>44196</v>
      </c>
      <c r="J76" s="57" t="n">
        <f aca="false">_xlfn.DAYS(I76,H76)</f>
        <v>365</v>
      </c>
      <c r="K76" s="46" t="n">
        <v>3191000</v>
      </c>
      <c r="L76" s="46" t="n">
        <f aca="false">(IF(J76&lt;=30,K76/12,J76*K76/365))</f>
        <v>3191000</v>
      </c>
      <c r="M76" s="21" t="s">
        <v>619</v>
      </c>
    </row>
    <row r="77" customFormat="false" ht="13.8" hidden="false" customHeight="false" outlineLevel="0" collapsed="false">
      <c r="A77" s="53" t="s">
        <v>508</v>
      </c>
      <c r="B77" s="54" t="s">
        <v>552</v>
      </c>
      <c r="C77" s="55" t="s">
        <v>649</v>
      </c>
      <c r="D77" s="56" t="n">
        <v>21</v>
      </c>
      <c r="E77" s="56" t="n">
        <v>0</v>
      </c>
      <c r="F77" s="56" t="n">
        <v>21</v>
      </c>
      <c r="G77" s="56" t="n">
        <v>0</v>
      </c>
      <c r="H77" s="38" t="n">
        <v>43831</v>
      </c>
      <c r="I77" s="20" t="n">
        <v>44196</v>
      </c>
      <c r="J77" s="57" t="n">
        <f aca="false">_xlfn.DAYS(I77,H77)</f>
        <v>365</v>
      </c>
      <c r="K77" s="46" t="n">
        <v>3364000</v>
      </c>
      <c r="L77" s="46" t="n">
        <f aca="false">(IF(J77&lt;=30,K77/12,J77*K77/365))</f>
        <v>3364000</v>
      </c>
      <c r="M77" s="21" t="s">
        <v>619</v>
      </c>
    </row>
    <row r="78" customFormat="false" ht="13.8" hidden="false" customHeight="false" outlineLevel="0" collapsed="false">
      <c r="A78" s="53" t="s">
        <v>508</v>
      </c>
      <c r="B78" s="54" t="s">
        <v>552</v>
      </c>
      <c r="C78" s="55" t="s">
        <v>649</v>
      </c>
      <c r="D78" s="56" t="n">
        <v>22</v>
      </c>
      <c r="E78" s="56" t="n">
        <v>0</v>
      </c>
      <c r="F78" s="56" t="n">
        <v>22</v>
      </c>
      <c r="G78" s="56" t="n">
        <v>0</v>
      </c>
      <c r="H78" s="38" t="n">
        <v>43831</v>
      </c>
      <c r="I78" s="20" t="n">
        <v>44196</v>
      </c>
      <c r="J78" s="57" t="n">
        <f aca="false">_xlfn.DAYS(I78,H78)</f>
        <v>365</v>
      </c>
      <c r="K78" s="46" t="n">
        <v>3515000</v>
      </c>
      <c r="L78" s="46" t="n">
        <f aca="false">(IF(J78&lt;=30,K78/12,J78*K78/365))</f>
        <v>3515000</v>
      </c>
      <c r="M78" s="21" t="s">
        <v>619</v>
      </c>
    </row>
    <row r="79" customFormat="false" ht="13.8" hidden="false" customHeight="false" outlineLevel="0" collapsed="false">
      <c r="A79" s="53" t="s">
        <v>508</v>
      </c>
      <c r="B79" s="54" t="s">
        <v>552</v>
      </c>
      <c r="C79" s="55" t="s">
        <v>649</v>
      </c>
      <c r="D79" s="56" t="n">
        <v>23</v>
      </c>
      <c r="E79" s="56" t="n">
        <v>0</v>
      </c>
      <c r="F79" s="56" t="n">
        <v>23</v>
      </c>
      <c r="G79" s="56" t="n">
        <v>0</v>
      </c>
      <c r="H79" s="38" t="n">
        <v>43831</v>
      </c>
      <c r="I79" s="20" t="n">
        <v>44196</v>
      </c>
      <c r="J79" s="57" t="n">
        <f aca="false">_xlfn.DAYS(I79,H79)</f>
        <v>365</v>
      </c>
      <c r="K79" s="46" t="n">
        <v>3688000</v>
      </c>
      <c r="L79" s="46" t="n">
        <f aca="false">(IF(J79&lt;=30,K79/12,J79*K79/365))</f>
        <v>3688000</v>
      </c>
      <c r="M79" s="21" t="s">
        <v>619</v>
      </c>
    </row>
    <row r="80" customFormat="false" ht="13.8" hidden="false" customHeight="false" outlineLevel="0" collapsed="false">
      <c r="A80" s="53" t="s">
        <v>508</v>
      </c>
      <c r="B80" s="54" t="s">
        <v>552</v>
      </c>
      <c r="C80" s="55" t="s">
        <v>649</v>
      </c>
      <c r="D80" s="56" t="n">
        <v>24</v>
      </c>
      <c r="E80" s="56" t="n">
        <v>0</v>
      </c>
      <c r="F80" s="56" t="n">
        <v>24</v>
      </c>
      <c r="G80" s="56" t="n">
        <v>0</v>
      </c>
      <c r="H80" s="38" t="n">
        <v>43831</v>
      </c>
      <c r="I80" s="20" t="n">
        <v>44196</v>
      </c>
      <c r="J80" s="57" t="n">
        <f aca="false">_xlfn.DAYS(I80,H80)</f>
        <v>365</v>
      </c>
      <c r="K80" s="46" t="n">
        <v>4632000</v>
      </c>
      <c r="L80" s="46" t="n">
        <f aca="false">(IF(J80&lt;=30,K80/12,J80*K80/365))</f>
        <v>4632000</v>
      </c>
      <c r="M80" s="21" t="s">
        <v>619</v>
      </c>
    </row>
    <row r="81" customFormat="false" ht="13.8" hidden="false" customHeight="false" outlineLevel="0" collapsed="false">
      <c r="A81" s="53" t="s">
        <v>508</v>
      </c>
      <c r="B81" s="54" t="s">
        <v>552</v>
      </c>
      <c r="C81" s="55" t="s">
        <v>649</v>
      </c>
      <c r="D81" s="56" t="n">
        <v>25</v>
      </c>
      <c r="E81" s="56" t="n">
        <v>0</v>
      </c>
      <c r="F81" s="56" t="n">
        <v>25</v>
      </c>
      <c r="G81" s="56" t="n">
        <v>0</v>
      </c>
      <c r="H81" s="38" t="n">
        <v>43831</v>
      </c>
      <c r="I81" s="20" t="n">
        <v>44196</v>
      </c>
      <c r="J81" s="57" t="n">
        <f aca="false">_xlfn.DAYS(I81,H81)</f>
        <v>365</v>
      </c>
      <c r="K81" s="46" t="n">
        <v>4813000</v>
      </c>
      <c r="L81" s="46" t="n">
        <f aca="false">(IF(J81&lt;=30,K81/12,J81*K81/365))</f>
        <v>4813000</v>
      </c>
      <c r="M81" s="21" t="s">
        <v>619</v>
      </c>
    </row>
    <row r="82" customFormat="false" ht="13.8" hidden="false" customHeight="false" outlineLevel="0" collapsed="false">
      <c r="A82" s="53" t="s">
        <v>508</v>
      </c>
      <c r="B82" s="54" t="s">
        <v>552</v>
      </c>
      <c r="C82" s="55" t="s">
        <v>649</v>
      </c>
      <c r="D82" s="77" t="s">
        <v>650</v>
      </c>
      <c r="E82" s="56" t="n">
        <v>0</v>
      </c>
      <c r="F82" s="56" t="n">
        <v>26</v>
      </c>
      <c r="G82" s="56" t="n">
        <v>0</v>
      </c>
      <c r="H82" s="38" t="n">
        <v>43831</v>
      </c>
      <c r="I82" s="20" t="n">
        <v>44196</v>
      </c>
      <c r="J82" s="57" t="n">
        <f aca="false">_xlfn.DAYS(I82,H82)</f>
        <v>365</v>
      </c>
      <c r="K82" s="1" t="n">
        <f aca="false">4813000+(30000* (F82 - 25))</f>
        <v>4843000</v>
      </c>
      <c r="L82" s="46" t="n">
        <f aca="false">(IF(J82&lt;=30,K82/12,J82*K82/365))</f>
        <v>4843000</v>
      </c>
      <c r="M82" s="21" t="s">
        <v>619</v>
      </c>
    </row>
    <row r="83" customFormat="false" ht="13.8" hidden="false" customHeight="false" outlineLevel="0" collapsed="false">
      <c r="A83" s="53" t="s">
        <v>508</v>
      </c>
      <c r="B83" s="54" t="s">
        <v>533</v>
      </c>
      <c r="C83" s="55" t="s">
        <v>638</v>
      </c>
      <c r="D83" s="77" t="s">
        <v>644</v>
      </c>
      <c r="E83" s="56" t="n">
        <v>0</v>
      </c>
      <c r="F83" s="56" t="n">
        <v>5</v>
      </c>
      <c r="G83" s="56" t="n">
        <v>0</v>
      </c>
      <c r="H83" s="38" t="n">
        <v>43831</v>
      </c>
      <c r="I83" s="20" t="n">
        <v>44196</v>
      </c>
      <c r="J83" s="57" t="n">
        <f aca="false">_xlfn.DAYS(I83,H83)</f>
        <v>365</v>
      </c>
      <c r="K83" s="46" t="n">
        <v>524400</v>
      </c>
      <c r="L83" s="46" t="n">
        <f aca="false">(IF(J83&lt;=30,K83/12,J83*K83/365))</f>
        <v>524400</v>
      </c>
      <c r="M83" s="21" t="s">
        <v>619</v>
      </c>
    </row>
    <row r="84" customFormat="false" ht="13.8" hidden="false" customHeight="false" outlineLevel="0" collapsed="false">
      <c r="A84" s="53" t="s">
        <v>508</v>
      </c>
      <c r="B84" s="54" t="s">
        <v>533</v>
      </c>
      <c r="C84" s="55" t="s">
        <v>638</v>
      </c>
      <c r="D84" s="1" t="s">
        <v>651</v>
      </c>
      <c r="E84" s="56" t="n">
        <v>0</v>
      </c>
      <c r="F84" s="56" t="n">
        <v>6</v>
      </c>
      <c r="G84" s="56" t="n">
        <v>0</v>
      </c>
      <c r="H84" s="38" t="n">
        <v>43831</v>
      </c>
      <c r="I84" s="20" t="n">
        <v>44196</v>
      </c>
      <c r="J84" s="57" t="n">
        <f aca="false">_xlfn.DAYS(I84,H84)</f>
        <v>365</v>
      </c>
      <c r="K84" s="46" t="n">
        <v>952800</v>
      </c>
      <c r="L84" s="46" t="n">
        <f aca="false">(IF(J84&lt;=30,K84/12,J84*K84/365))</f>
        <v>952800</v>
      </c>
      <c r="M84" s="21" t="s">
        <v>619</v>
      </c>
    </row>
    <row r="85" customFormat="false" ht="13.8" hidden="false" customHeight="false" outlineLevel="0" collapsed="false">
      <c r="A85" s="53" t="s">
        <v>508</v>
      </c>
      <c r="B85" s="54" t="s">
        <v>533</v>
      </c>
      <c r="C85" s="55" t="s">
        <v>638</v>
      </c>
      <c r="D85" s="1" t="s">
        <v>647</v>
      </c>
      <c r="E85" s="56" t="n">
        <v>0</v>
      </c>
      <c r="F85" s="56" t="n">
        <v>12</v>
      </c>
      <c r="G85" s="56" t="n">
        <v>0</v>
      </c>
      <c r="H85" s="38" t="n">
        <v>43831</v>
      </c>
      <c r="I85" s="20" t="n">
        <v>44196</v>
      </c>
      <c r="J85" s="57" t="n">
        <f aca="false">_xlfn.DAYS(I85,H85)</f>
        <v>365</v>
      </c>
      <c r="K85" s="46" t="n">
        <v>1524000</v>
      </c>
      <c r="L85" s="46" t="n">
        <f aca="false">(IF(J85&lt;=30,K85/12,J85*K85/365))</f>
        <v>1524000</v>
      </c>
      <c r="M85" s="21" t="s">
        <v>619</v>
      </c>
    </row>
    <row r="86" customFormat="false" ht="13.8" hidden="false" customHeight="false" outlineLevel="0" collapsed="false">
      <c r="A86" s="53" t="s">
        <v>508</v>
      </c>
      <c r="B86" s="54" t="s">
        <v>533</v>
      </c>
      <c r="C86" s="55" t="s">
        <v>638</v>
      </c>
      <c r="D86" s="77" t="s">
        <v>648</v>
      </c>
      <c r="E86" s="56" t="n">
        <v>0</v>
      </c>
      <c r="F86" s="56" t="n">
        <v>25</v>
      </c>
      <c r="G86" s="56" t="n">
        <v>0</v>
      </c>
      <c r="H86" s="38" t="n">
        <v>43831</v>
      </c>
      <c r="I86" s="20" t="n">
        <v>44196</v>
      </c>
      <c r="J86" s="57" t="n">
        <f aca="false">_xlfn.DAYS(I86,H86)</f>
        <v>365</v>
      </c>
      <c r="K86" s="46" t="n">
        <v>2190000</v>
      </c>
      <c r="L86" s="46" t="n">
        <f aca="false">(IF(J86&lt;=30,K86/12,J86*K86/365))</f>
        <v>2190000</v>
      </c>
      <c r="M86" s="21" t="s">
        <v>619</v>
      </c>
    </row>
    <row r="87" customFormat="false" ht="13.8" hidden="false" customHeight="false" outlineLevel="0" collapsed="false">
      <c r="A87" s="53" t="s">
        <v>508</v>
      </c>
      <c r="B87" s="54" t="s">
        <v>535</v>
      </c>
      <c r="C87" s="55" t="s">
        <v>643</v>
      </c>
      <c r="D87" s="77" t="s">
        <v>644</v>
      </c>
      <c r="E87" s="56" t="n">
        <v>0</v>
      </c>
      <c r="F87" s="56" t="n">
        <v>5</v>
      </c>
      <c r="G87" s="56" t="n">
        <v>0</v>
      </c>
      <c r="H87" s="38" t="n">
        <v>43831</v>
      </c>
      <c r="I87" s="20" t="n">
        <v>44196</v>
      </c>
      <c r="J87" s="57" t="n">
        <f aca="false">_xlfn.DAYS(I87,H87)</f>
        <v>365</v>
      </c>
      <c r="K87" s="46" t="n">
        <v>437000</v>
      </c>
      <c r="L87" s="46" t="n">
        <f aca="false">(IF(J87&lt;=30,K87/12,J87*K87/365))</f>
        <v>437000</v>
      </c>
      <c r="M87" s="21" t="s">
        <v>619</v>
      </c>
    </row>
    <row r="88" customFormat="false" ht="13.8" hidden="false" customHeight="false" outlineLevel="0" collapsed="false">
      <c r="A88" s="53" t="s">
        <v>508</v>
      </c>
      <c r="B88" s="54" t="s">
        <v>535</v>
      </c>
      <c r="C88" s="55" t="s">
        <v>643</v>
      </c>
      <c r="D88" s="1" t="s">
        <v>651</v>
      </c>
      <c r="E88" s="56" t="n">
        <v>0</v>
      </c>
      <c r="F88" s="56" t="n">
        <v>11</v>
      </c>
      <c r="G88" s="56" t="n">
        <v>0</v>
      </c>
      <c r="H88" s="38" t="n">
        <v>43831</v>
      </c>
      <c r="I88" s="20" t="n">
        <v>44196</v>
      </c>
      <c r="J88" s="57" t="n">
        <f aca="false">_xlfn.DAYS(I88,H88)</f>
        <v>365</v>
      </c>
      <c r="K88" s="46" t="n">
        <v>794000</v>
      </c>
      <c r="L88" s="46" t="n">
        <f aca="false">(IF(J88&lt;=30,K88/12,J88*K88/365))</f>
        <v>794000</v>
      </c>
      <c r="M88" s="21" t="s">
        <v>619</v>
      </c>
    </row>
    <row r="89" customFormat="false" ht="13.8" hidden="false" customHeight="false" outlineLevel="0" collapsed="false">
      <c r="A89" s="53" t="s">
        <v>508</v>
      </c>
      <c r="B89" s="79" t="s">
        <v>535</v>
      </c>
      <c r="C89" s="80" t="s">
        <v>643</v>
      </c>
      <c r="D89" s="81" t="s">
        <v>647</v>
      </c>
      <c r="E89" s="82" t="n">
        <v>0</v>
      </c>
      <c r="F89" s="82" t="n">
        <v>24</v>
      </c>
      <c r="G89" s="82" t="n">
        <v>0</v>
      </c>
      <c r="H89" s="38" t="n">
        <v>43831</v>
      </c>
      <c r="I89" s="20" t="n">
        <v>44196</v>
      </c>
      <c r="J89" s="57" t="n">
        <f aca="false">_xlfn.DAYS(I89,H89)</f>
        <v>365</v>
      </c>
      <c r="K89" s="46" t="n">
        <v>1270000</v>
      </c>
      <c r="L89" s="46" t="n">
        <f aca="false">(IF(J89&lt;=30,K89/12,J89*K89/365))</f>
        <v>1270000</v>
      </c>
      <c r="M89" s="21" t="s">
        <v>619</v>
      </c>
    </row>
    <row r="90" customFormat="false" ht="13.8" hidden="false" customHeight="false" outlineLevel="0" collapsed="false">
      <c r="A90" s="53" t="s">
        <v>508</v>
      </c>
      <c r="B90" s="54" t="s">
        <v>535</v>
      </c>
      <c r="C90" s="55" t="s">
        <v>643</v>
      </c>
      <c r="D90" s="77" t="s">
        <v>648</v>
      </c>
      <c r="E90" s="56" t="n">
        <v>0</v>
      </c>
      <c r="F90" s="56" t="n">
        <v>25</v>
      </c>
      <c r="G90" s="56" t="n">
        <v>0</v>
      </c>
      <c r="H90" s="38" t="n">
        <v>43831</v>
      </c>
      <c r="I90" s="20" t="n">
        <v>44196</v>
      </c>
      <c r="J90" s="57" t="n">
        <f aca="false">_xlfn.DAYS(I90,H90)</f>
        <v>365</v>
      </c>
      <c r="K90" s="46" t="n">
        <v>1825000</v>
      </c>
      <c r="L90" s="46" t="n">
        <f aca="false">(IF(J90&lt;=30,K90/12,J90*K90/365))</f>
        <v>1825000</v>
      </c>
      <c r="M90" s="21" t="s">
        <v>619</v>
      </c>
    </row>
    <row r="91" customFormat="false" ht="13.8" hidden="false" customHeight="false" outlineLevel="0" collapsed="false">
      <c r="A91" s="53" t="s">
        <v>508</v>
      </c>
      <c r="B91" s="54" t="s">
        <v>535</v>
      </c>
      <c r="C91" s="55" t="s">
        <v>649</v>
      </c>
      <c r="D91" s="77" t="s">
        <v>644</v>
      </c>
      <c r="E91" s="56" t="n">
        <v>0</v>
      </c>
      <c r="F91" s="56" t="n">
        <v>5</v>
      </c>
      <c r="G91" s="56" t="n">
        <v>0</v>
      </c>
      <c r="H91" s="38" t="n">
        <v>43831</v>
      </c>
      <c r="I91" s="20" t="n">
        <v>44196</v>
      </c>
      <c r="J91" s="57" t="n">
        <f aca="false">_xlfn.DAYS(I91,H91)</f>
        <v>365</v>
      </c>
      <c r="K91" s="46" t="n">
        <v>756000</v>
      </c>
      <c r="L91" s="46" t="n">
        <f aca="false">(IF(J91&lt;=30,K91/12,J91*K91/365))</f>
        <v>756000</v>
      </c>
      <c r="M91" s="21" t="s">
        <v>619</v>
      </c>
    </row>
    <row r="92" customFormat="false" ht="13.8" hidden="false" customHeight="false" outlineLevel="0" collapsed="false">
      <c r="A92" s="53" t="s">
        <v>508</v>
      </c>
      <c r="B92" s="54" t="s">
        <v>535</v>
      </c>
      <c r="C92" s="55" t="s">
        <v>649</v>
      </c>
      <c r="D92" s="56" t="n">
        <v>6</v>
      </c>
      <c r="E92" s="56" t="n">
        <v>0</v>
      </c>
      <c r="F92" s="56" t="n">
        <v>6</v>
      </c>
      <c r="G92" s="56" t="n">
        <v>0</v>
      </c>
      <c r="H92" s="38" t="n">
        <v>43831</v>
      </c>
      <c r="I92" s="20" t="n">
        <v>44196</v>
      </c>
      <c r="J92" s="57" t="n">
        <f aca="false">_xlfn.DAYS(I92,H92)</f>
        <v>365</v>
      </c>
      <c r="K92" s="46" t="n">
        <v>929000</v>
      </c>
      <c r="L92" s="46" t="n">
        <f aca="false">(IF(J92&lt;=30,K92/12,J92*K92/365))</f>
        <v>929000</v>
      </c>
      <c r="M92" s="21" t="s">
        <v>619</v>
      </c>
    </row>
    <row r="93" customFormat="false" ht="13.8" hidden="false" customHeight="false" outlineLevel="0" collapsed="false">
      <c r="A93" s="53" t="s">
        <v>508</v>
      </c>
      <c r="B93" s="54" t="s">
        <v>535</v>
      </c>
      <c r="C93" s="55" t="s">
        <v>649</v>
      </c>
      <c r="D93" s="56" t="n">
        <v>7</v>
      </c>
      <c r="E93" s="56" t="n">
        <v>0</v>
      </c>
      <c r="F93" s="56" t="n">
        <v>7</v>
      </c>
      <c r="G93" s="56" t="n">
        <v>0</v>
      </c>
      <c r="H93" s="38" t="n">
        <v>43831</v>
      </c>
      <c r="I93" s="20" t="n">
        <v>44196</v>
      </c>
      <c r="J93" s="57" t="n">
        <f aca="false">_xlfn.DAYS(I93,H93)</f>
        <v>365</v>
      </c>
      <c r="K93" s="46" t="n">
        <v>1080000</v>
      </c>
      <c r="L93" s="46" t="n">
        <f aca="false">(IF(J93&lt;=30,K93/12,J93*K93/365))</f>
        <v>1080000</v>
      </c>
      <c r="M93" s="21" t="s">
        <v>619</v>
      </c>
    </row>
    <row r="94" customFormat="false" ht="13.8" hidden="false" customHeight="false" outlineLevel="0" collapsed="false">
      <c r="A94" s="53" t="s">
        <v>508</v>
      </c>
      <c r="B94" s="54" t="s">
        <v>535</v>
      </c>
      <c r="C94" s="55" t="s">
        <v>649</v>
      </c>
      <c r="D94" s="56" t="n">
        <v>8</v>
      </c>
      <c r="E94" s="56" t="n">
        <v>0</v>
      </c>
      <c r="F94" s="56" t="n">
        <v>8</v>
      </c>
      <c r="G94" s="56" t="n">
        <v>0</v>
      </c>
      <c r="H94" s="38" t="n">
        <v>43831</v>
      </c>
      <c r="I94" s="20" t="n">
        <v>44196</v>
      </c>
      <c r="J94" s="57" t="n">
        <f aca="false">_xlfn.DAYS(I94,H94)</f>
        <v>365</v>
      </c>
      <c r="K94" s="46" t="n">
        <v>1253000</v>
      </c>
      <c r="L94" s="46" t="n">
        <f aca="false">(IF(J94&lt;=30,K94/12,J94*K94/365))</f>
        <v>1253000</v>
      </c>
      <c r="M94" s="21" t="s">
        <v>619</v>
      </c>
    </row>
    <row r="95" customFormat="false" ht="13.8" hidden="false" customHeight="false" outlineLevel="0" collapsed="false">
      <c r="A95" s="53" t="s">
        <v>508</v>
      </c>
      <c r="B95" s="54" t="s">
        <v>535</v>
      </c>
      <c r="C95" s="55" t="s">
        <v>649</v>
      </c>
      <c r="D95" s="56" t="n">
        <v>9</v>
      </c>
      <c r="E95" s="56" t="n">
        <v>0</v>
      </c>
      <c r="F95" s="56" t="n">
        <v>9</v>
      </c>
      <c r="G95" s="56" t="n">
        <v>0</v>
      </c>
      <c r="H95" s="38" t="n">
        <v>43831</v>
      </c>
      <c r="I95" s="20" t="n">
        <v>44196</v>
      </c>
      <c r="J95" s="57" t="n">
        <f aca="false">_xlfn.DAYS(I95,H95)</f>
        <v>365</v>
      </c>
      <c r="K95" s="46" t="n">
        <v>1404000</v>
      </c>
      <c r="L95" s="46" t="n">
        <f aca="false">(IF(J95&lt;=30,K95/12,J95*K95/365))</f>
        <v>1404000</v>
      </c>
      <c r="M95" s="21" t="s">
        <v>619</v>
      </c>
    </row>
    <row r="96" customFormat="false" ht="13.8" hidden="false" customHeight="false" outlineLevel="0" collapsed="false">
      <c r="A96" s="53" t="s">
        <v>508</v>
      </c>
      <c r="B96" s="54" t="s">
        <v>535</v>
      </c>
      <c r="C96" s="55" t="s">
        <v>649</v>
      </c>
      <c r="D96" s="56" t="n">
        <v>10</v>
      </c>
      <c r="E96" s="56" t="n">
        <v>0</v>
      </c>
      <c r="F96" s="56" t="n">
        <v>10</v>
      </c>
      <c r="G96" s="56" t="n">
        <v>0</v>
      </c>
      <c r="H96" s="38" t="n">
        <v>43831</v>
      </c>
      <c r="I96" s="20" t="n">
        <v>44196</v>
      </c>
      <c r="J96" s="57" t="n">
        <f aca="false">_xlfn.DAYS(I96,H96)</f>
        <v>365</v>
      </c>
      <c r="K96" s="46" t="n">
        <v>1512000</v>
      </c>
      <c r="L96" s="46" t="n">
        <f aca="false">(IF(J96&lt;=30,K96/12,J96*K96/365))</f>
        <v>1512000</v>
      </c>
      <c r="M96" s="21" t="s">
        <v>619</v>
      </c>
    </row>
    <row r="97" customFormat="false" ht="13.8" hidden="false" customHeight="false" outlineLevel="0" collapsed="false">
      <c r="A97" s="53" t="s">
        <v>508</v>
      </c>
      <c r="B97" s="54" t="s">
        <v>535</v>
      </c>
      <c r="C97" s="55" t="s">
        <v>649</v>
      </c>
      <c r="D97" s="56" t="n">
        <v>11</v>
      </c>
      <c r="E97" s="56" t="n">
        <v>0</v>
      </c>
      <c r="F97" s="56" t="n">
        <v>11</v>
      </c>
      <c r="G97" s="56" t="n">
        <v>0</v>
      </c>
      <c r="H97" s="38" t="n">
        <v>43831</v>
      </c>
      <c r="I97" s="20" t="n">
        <v>44196</v>
      </c>
      <c r="J97" s="57" t="n">
        <f aca="false">_xlfn.DAYS(I97,H97)</f>
        <v>365</v>
      </c>
      <c r="K97" s="46" t="n">
        <v>1656000</v>
      </c>
      <c r="L97" s="46" t="n">
        <f aca="false">(IF(J97&lt;=30,K97/12,J97*K97/365))</f>
        <v>1656000</v>
      </c>
      <c r="M97" s="21" t="s">
        <v>619</v>
      </c>
    </row>
    <row r="98" customFormat="false" ht="13.8" hidden="false" customHeight="false" outlineLevel="0" collapsed="false">
      <c r="A98" s="53" t="s">
        <v>508</v>
      </c>
      <c r="B98" s="54" t="s">
        <v>535</v>
      </c>
      <c r="C98" s="55" t="s">
        <v>649</v>
      </c>
      <c r="D98" s="56" t="n">
        <v>12</v>
      </c>
      <c r="E98" s="56" t="n">
        <v>0</v>
      </c>
      <c r="F98" s="56" t="n">
        <v>12</v>
      </c>
      <c r="G98" s="56" t="n">
        <v>0</v>
      </c>
      <c r="H98" s="38" t="n">
        <v>43831</v>
      </c>
      <c r="I98" s="20" t="n">
        <v>44196</v>
      </c>
      <c r="J98" s="57" t="n">
        <f aca="false">_xlfn.DAYS(I98,H98)</f>
        <v>365</v>
      </c>
      <c r="K98" s="46" t="n">
        <v>1822000</v>
      </c>
      <c r="L98" s="46" t="n">
        <f aca="false">(IF(J98&lt;=30,K98/12,J98*K98/365))</f>
        <v>1822000</v>
      </c>
      <c r="M98" s="21" t="s">
        <v>619</v>
      </c>
    </row>
    <row r="99" customFormat="false" ht="13.8" hidden="false" customHeight="false" outlineLevel="0" collapsed="false">
      <c r="A99" s="53" t="s">
        <v>508</v>
      </c>
      <c r="B99" s="54" t="s">
        <v>535</v>
      </c>
      <c r="C99" s="55" t="s">
        <v>649</v>
      </c>
      <c r="D99" s="56" t="n">
        <v>13</v>
      </c>
      <c r="E99" s="56" t="n">
        <v>0</v>
      </c>
      <c r="F99" s="56" t="n">
        <v>13</v>
      </c>
      <c r="G99" s="56" t="n">
        <v>0</v>
      </c>
      <c r="H99" s="38" t="n">
        <v>43831</v>
      </c>
      <c r="I99" s="20" t="n">
        <v>44196</v>
      </c>
      <c r="J99" s="57" t="n">
        <f aca="false">_xlfn.DAYS(I99,H99)</f>
        <v>365</v>
      </c>
      <c r="K99" s="46" t="n">
        <v>2049000</v>
      </c>
      <c r="L99" s="46" t="n">
        <f aca="false">(IF(J99&lt;=30,K99/12,J99*K99/365))</f>
        <v>2049000</v>
      </c>
      <c r="M99" s="21" t="s">
        <v>619</v>
      </c>
    </row>
    <row r="100" customFormat="false" ht="13.8" hidden="false" customHeight="false" outlineLevel="0" collapsed="false">
      <c r="A100" s="53" t="s">
        <v>508</v>
      </c>
      <c r="B100" s="54" t="s">
        <v>535</v>
      </c>
      <c r="C100" s="55" t="s">
        <v>649</v>
      </c>
      <c r="D100" s="56" t="n">
        <v>14</v>
      </c>
      <c r="E100" s="56" t="n">
        <v>0</v>
      </c>
      <c r="F100" s="56" t="n">
        <v>14</v>
      </c>
      <c r="G100" s="56" t="n">
        <v>0</v>
      </c>
      <c r="H100" s="38" t="n">
        <v>43831</v>
      </c>
      <c r="I100" s="20" t="n">
        <v>44196</v>
      </c>
      <c r="J100" s="57" t="n">
        <f aca="false">_xlfn.DAYS(I100,H100)</f>
        <v>365</v>
      </c>
      <c r="K100" s="46" t="n">
        <v>2221000</v>
      </c>
      <c r="L100" s="46" t="n">
        <f aca="false">(IF(J100&lt;=30,K100/12,J100*K100/365))</f>
        <v>2221000</v>
      </c>
      <c r="M100" s="21" t="s">
        <v>619</v>
      </c>
    </row>
    <row r="101" customFormat="false" ht="13.8" hidden="false" customHeight="false" outlineLevel="0" collapsed="false">
      <c r="A101" s="53" t="s">
        <v>508</v>
      </c>
      <c r="B101" s="54" t="s">
        <v>535</v>
      </c>
      <c r="C101" s="55" t="s">
        <v>649</v>
      </c>
      <c r="D101" s="56" t="n">
        <v>15</v>
      </c>
      <c r="E101" s="56" t="n">
        <v>0</v>
      </c>
      <c r="F101" s="56" t="n">
        <v>15</v>
      </c>
      <c r="G101" s="56" t="n">
        <v>0</v>
      </c>
      <c r="H101" s="38" t="n">
        <v>43831</v>
      </c>
      <c r="I101" s="20" t="n">
        <v>44196</v>
      </c>
      <c r="J101" s="57" t="n">
        <f aca="false">_xlfn.DAYS(I101,H101)</f>
        <v>365</v>
      </c>
      <c r="K101" s="46" t="n">
        <v>2394000</v>
      </c>
      <c r="L101" s="46" t="n">
        <f aca="false">(IF(J101&lt;=30,K101/12,J101*K101/365))</f>
        <v>2394000</v>
      </c>
      <c r="M101" s="21" t="s">
        <v>619</v>
      </c>
    </row>
    <row r="102" customFormat="false" ht="13.8" hidden="false" customHeight="false" outlineLevel="0" collapsed="false">
      <c r="A102" s="53" t="s">
        <v>508</v>
      </c>
      <c r="B102" s="54" t="s">
        <v>535</v>
      </c>
      <c r="C102" s="55" t="s">
        <v>649</v>
      </c>
      <c r="D102" s="56" t="n">
        <v>16</v>
      </c>
      <c r="E102" s="56" t="n">
        <v>0</v>
      </c>
      <c r="F102" s="56" t="n">
        <v>16</v>
      </c>
      <c r="G102" s="56" t="n">
        <v>0</v>
      </c>
      <c r="H102" s="38" t="n">
        <v>43831</v>
      </c>
      <c r="I102" s="20" t="n">
        <v>44196</v>
      </c>
      <c r="J102" s="57" t="n">
        <f aca="false">_xlfn.DAYS(I102,H102)</f>
        <v>365</v>
      </c>
      <c r="K102" s="46" t="n">
        <v>3054000</v>
      </c>
      <c r="L102" s="46" t="n">
        <f aca="false">(IF(J102&lt;=30,K102/12,J102*K102/365))</f>
        <v>3054000</v>
      </c>
      <c r="M102" s="21" t="s">
        <v>619</v>
      </c>
    </row>
    <row r="103" customFormat="false" ht="13.8" hidden="false" customHeight="false" outlineLevel="0" collapsed="false">
      <c r="A103" s="53" t="s">
        <v>508</v>
      </c>
      <c r="B103" s="54" t="s">
        <v>535</v>
      </c>
      <c r="C103" s="55" t="s">
        <v>649</v>
      </c>
      <c r="D103" s="56" t="n">
        <v>17</v>
      </c>
      <c r="E103" s="56" t="n">
        <v>0</v>
      </c>
      <c r="F103" s="56" t="n">
        <v>17</v>
      </c>
      <c r="G103" s="56" t="n">
        <v>0</v>
      </c>
      <c r="H103" s="38" t="n">
        <v>43831</v>
      </c>
      <c r="I103" s="20" t="n">
        <v>44196</v>
      </c>
      <c r="J103" s="57" t="n">
        <f aca="false">_xlfn.DAYS(I103,H103)</f>
        <v>365</v>
      </c>
      <c r="K103" s="46" t="n">
        <v>2718000</v>
      </c>
      <c r="L103" s="46" t="n">
        <f aca="false">(IF(J103&lt;=30,K103/12,J103*K103/365))</f>
        <v>2718000</v>
      </c>
      <c r="M103" s="21" t="s">
        <v>619</v>
      </c>
    </row>
    <row r="104" customFormat="false" ht="13.8" hidden="false" customHeight="false" outlineLevel="0" collapsed="false">
      <c r="A104" s="53" t="s">
        <v>508</v>
      </c>
      <c r="B104" s="54" t="s">
        <v>535</v>
      </c>
      <c r="C104" s="55" t="s">
        <v>649</v>
      </c>
      <c r="D104" s="56" t="n">
        <v>18</v>
      </c>
      <c r="E104" s="56" t="n">
        <v>0</v>
      </c>
      <c r="F104" s="56" t="n">
        <v>18</v>
      </c>
      <c r="G104" s="56" t="n">
        <v>0</v>
      </c>
      <c r="H104" s="38" t="n">
        <v>43831</v>
      </c>
      <c r="I104" s="20" t="n">
        <v>44196</v>
      </c>
      <c r="J104" s="57" t="n">
        <f aca="false">_xlfn.DAYS(I104,H104)</f>
        <v>365</v>
      </c>
      <c r="K104" s="46" t="n">
        <v>2869000</v>
      </c>
      <c r="L104" s="46" t="n">
        <f aca="false">(IF(J104&lt;=30,K104/12,J104*K104/365))</f>
        <v>2869000</v>
      </c>
      <c r="M104" s="21" t="s">
        <v>619</v>
      </c>
    </row>
    <row r="105" customFormat="false" ht="13.8" hidden="false" customHeight="false" outlineLevel="0" collapsed="false">
      <c r="A105" s="53" t="s">
        <v>508</v>
      </c>
      <c r="B105" s="54" t="s">
        <v>535</v>
      </c>
      <c r="C105" s="55" t="s">
        <v>649</v>
      </c>
      <c r="D105" s="56" t="n">
        <v>19</v>
      </c>
      <c r="E105" s="56" t="n">
        <v>0</v>
      </c>
      <c r="F105" s="56" t="n">
        <v>19</v>
      </c>
      <c r="G105" s="56" t="n">
        <v>0</v>
      </c>
      <c r="H105" s="38" t="n">
        <v>43831</v>
      </c>
      <c r="I105" s="20" t="n">
        <v>44196</v>
      </c>
      <c r="J105" s="57" t="n">
        <f aca="false">_xlfn.DAYS(I105,H105)</f>
        <v>365</v>
      </c>
      <c r="K105" s="46" t="n">
        <v>3041000</v>
      </c>
      <c r="L105" s="46" t="n">
        <f aca="false">(IF(J105&lt;=30,K105/12,J105*K105/365))</f>
        <v>3041000</v>
      </c>
      <c r="M105" s="21" t="s">
        <v>619</v>
      </c>
    </row>
    <row r="106" customFormat="false" ht="13.8" hidden="false" customHeight="false" outlineLevel="0" collapsed="false">
      <c r="A106" s="53" t="s">
        <v>508</v>
      </c>
      <c r="B106" s="54" t="s">
        <v>535</v>
      </c>
      <c r="C106" s="55" t="s">
        <v>649</v>
      </c>
      <c r="D106" s="56" t="n">
        <v>20</v>
      </c>
      <c r="E106" s="56" t="n">
        <v>0</v>
      </c>
      <c r="F106" s="56" t="n">
        <v>20</v>
      </c>
      <c r="G106" s="56" t="n">
        <v>0</v>
      </c>
      <c r="H106" s="38" t="n">
        <v>43831</v>
      </c>
      <c r="I106" s="20" t="n">
        <v>44196</v>
      </c>
      <c r="J106" s="57" t="n">
        <f aca="false">_xlfn.DAYS(I106,H106)</f>
        <v>365</v>
      </c>
      <c r="K106" s="46" t="n">
        <v>3191000</v>
      </c>
      <c r="L106" s="46" t="n">
        <f aca="false">(IF(J106&lt;=30,K106/12,J106*K106/365))</f>
        <v>3191000</v>
      </c>
      <c r="M106" s="21" t="s">
        <v>619</v>
      </c>
    </row>
    <row r="107" customFormat="false" ht="13.8" hidden="false" customHeight="false" outlineLevel="0" collapsed="false">
      <c r="A107" s="53" t="s">
        <v>508</v>
      </c>
      <c r="B107" s="54" t="s">
        <v>535</v>
      </c>
      <c r="C107" s="55" t="s">
        <v>649</v>
      </c>
      <c r="D107" s="56" t="n">
        <v>21</v>
      </c>
      <c r="E107" s="56" t="n">
        <v>0</v>
      </c>
      <c r="F107" s="56" t="n">
        <v>21</v>
      </c>
      <c r="G107" s="56" t="n">
        <v>0</v>
      </c>
      <c r="H107" s="38" t="n">
        <v>43831</v>
      </c>
      <c r="I107" s="20" t="n">
        <v>44196</v>
      </c>
      <c r="J107" s="57" t="n">
        <f aca="false">_xlfn.DAYS(I107,H107)</f>
        <v>365</v>
      </c>
      <c r="K107" s="46" t="n">
        <v>3364000</v>
      </c>
      <c r="L107" s="46" t="n">
        <f aca="false">(IF(J107&lt;=30,K107/12,J107*K107/365))</f>
        <v>3364000</v>
      </c>
      <c r="M107" s="21" t="s">
        <v>619</v>
      </c>
    </row>
    <row r="108" customFormat="false" ht="13.8" hidden="false" customHeight="false" outlineLevel="0" collapsed="false">
      <c r="A108" s="53" t="s">
        <v>508</v>
      </c>
      <c r="B108" s="54" t="s">
        <v>535</v>
      </c>
      <c r="C108" s="55" t="s">
        <v>649</v>
      </c>
      <c r="D108" s="56" t="n">
        <v>22</v>
      </c>
      <c r="E108" s="56" t="n">
        <v>0</v>
      </c>
      <c r="F108" s="56" t="n">
        <v>22</v>
      </c>
      <c r="G108" s="56" t="n">
        <v>0</v>
      </c>
      <c r="H108" s="38" t="n">
        <v>43831</v>
      </c>
      <c r="I108" s="20" t="n">
        <v>44196</v>
      </c>
      <c r="J108" s="57" t="n">
        <f aca="false">_xlfn.DAYS(I108,H108)</f>
        <v>365</v>
      </c>
      <c r="K108" s="46" t="n">
        <v>3515000</v>
      </c>
      <c r="L108" s="46" t="n">
        <f aca="false">(IF(J108&lt;=30,K108/12,J108*K108/365))</f>
        <v>3515000</v>
      </c>
      <c r="M108" s="21" t="s">
        <v>619</v>
      </c>
    </row>
    <row r="109" customFormat="false" ht="13.8" hidden="false" customHeight="false" outlineLevel="0" collapsed="false">
      <c r="A109" s="53" t="s">
        <v>508</v>
      </c>
      <c r="B109" s="54" t="s">
        <v>535</v>
      </c>
      <c r="C109" s="55" t="s">
        <v>649</v>
      </c>
      <c r="D109" s="56" t="n">
        <v>23</v>
      </c>
      <c r="E109" s="56" t="n">
        <v>0</v>
      </c>
      <c r="F109" s="56" t="n">
        <v>23</v>
      </c>
      <c r="G109" s="56" t="n">
        <v>0</v>
      </c>
      <c r="H109" s="38" t="n">
        <v>43831</v>
      </c>
      <c r="I109" s="20" t="n">
        <v>44196</v>
      </c>
      <c r="J109" s="57" t="n">
        <f aca="false">_xlfn.DAYS(I109,H109)</f>
        <v>365</v>
      </c>
      <c r="K109" s="46" t="n">
        <v>3688000</v>
      </c>
      <c r="L109" s="46" t="n">
        <f aca="false">(IF(J109&lt;=30,K109/12,J109*K109/365))</f>
        <v>3688000</v>
      </c>
      <c r="M109" s="21" t="s">
        <v>619</v>
      </c>
    </row>
    <row r="110" customFormat="false" ht="13.8" hidden="false" customHeight="false" outlineLevel="0" collapsed="false">
      <c r="A110" s="53" t="s">
        <v>508</v>
      </c>
      <c r="B110" s="54" t="s">
        <v>535</v>
      </c>
      <c r="C110" s="55" t="s">
        <v>649</v>
      </c>
      <c r="D110" s="56" t="n">
        <v>24</v>
      </c>
      <c r="E110" s="56" t="n">
        <v>0</v>
      </c>
      <c r="F110" s="56" t="n">
        <v>24</v>
      </c>
      <c r="G110" s="56" t="n">
        <v>0</v>
      </c>
      <c r="H110" s="38" t="n">
        <v>43831</v>
      </c>
      <c r="I110" s="20" t="n">
        <v>44196</v>
      </c>
      <c r="J110" s="57" t="n">
        <f aca="false">_xlfn.DAYS(I110,H110)</f>
        <v>365</v>
      </c>
      <c r="K110" s="46" t="n">
        <v>4632000</v>
      </c>
      <c r="L110" s="46" t="n">
        <f aca="false">(IF(J110&lt;=30,K110/12,J110*K110/365))</f>
        <v>4632000</v>
      </c>
      <c r="M110" s="21" t="s">
        <v>619</v>
      </c>
    </row>
    <row r="111" customFormat="false" ht="13.8" hidden="false" customHeight="false" outlineLevel="0" collapsed="false">
      <c r="A111" s="53" t="s">
        <v>508</v>
      </c>
      <c r="B111" s="54" t="s">
        <v>535</v>
      </c>
      <c r="C111" s="55" t="s">
        <v>649</v>
      </c>
      <c r="D111" s="56" t="n">
        <v>25</v>
      </c>
      <c r="E111" s="56" t="n">
        <v>0</v>
      </c>
      <c r="F111" s="56" t="n">
        <v>25</v>
      </c>
      <c r="G111" s="56" t="n">
        <v>0</v>
      </c>
      <c r="H111" s="38" t="n">
        <v>43831</v>
      </c>
      <c r="I111" s="20" t="n">
        <v>44196</v>
      </c>
      <c r="J111" s="57" t="n">
        <f aca="false">_xlfn.DAYS(I111,H111)</f>
        <v>365</v>
      </c>
      <c r="K111" s="46" t="n">
        <v>4813000</v>
      </c>
      <c r="L111" s="46" t="n">
        <f aca="false">(IF(J111&lt;=30,K111/12,J111*K111/365))</f>
        <v>4813000</v>
      </c>
      <c r="M111" s="21" t="s">
        <v>619</v>
      </c>
    </row>
    <row r="112" customFormat="false" ht="13.8" hidden="false" customHeight="false" outlineLevel="0" collapsed="false">
      <c r="A112" s="53" t="s">
        <v>508</v>
      </c>
      <c r="B112" s="54" t="s">
        <v>535</v>
      </c>
      <c r="C112" s="55" t="s">
        <v>649</v>
      </c>
      <c r="D112" s="77" t="s">
        <v>650</v>
      </c>
      <c r="E112" s="56" t="n">
        <v>0</v>
      </c>
      <c r="F112" s="56" t="n">
        <v>26</v>
      </c>
      <c r="G112" s="56" t="n">
        <v>0</v>
      </c>
      <c r="H112" s="38" t="n">
        <v>43831</v>
      </c>
      <c r="I112" s="20" t="n">
        <v>44196</v>
      </c>
      <c r="J112" s="57" t="n">
        <f aca="false">_xlfn.DAYS(I112,H112)</f>
        <v>365</v>
      </c>
      <c r="K112" s="1" t="n">
        <f aca="false">4813000+(30000* (F112 - 25))</f>
        <v>4843000</v>
      </c>
      <c r="L112" s="46" t="n">
        <f aca="false">(IF(J112&lt;=30,K112/12,J112*K112/365))</f>
        <v>4843000</v>
      </c>
      <c r="M112" s="21" t="s">
        <v>619</v>
      </c>
    </row>
    <row r="113" customFormat="false" ht="13.8" hidden="false" customHeight="false" outlineLevel="0" collapsed="false">
      <c r="A113" s="83" t="s">
        <v>508</v>
      </c>
      <c r="B113" s="76" t="s">
        <v>523</v>
      </c>
      <c r="C113" s="76" t="s">
        <v>643</v>
      </c>
      <c r="D113" s="77" t="s">
        <v>644</v>
      </c>
      <c r="E113" s="56" t="n">
        <v>0</v>
      </c>
      <c r="F113" s="56" t="n">
        <v>5</v>
      </c>
      <c r="G113" s="56" t="n">
        <v>0</v>
      </c>
      <c r="H113" s="38" t="n">
        <v>43831</v>
      </c>
      <c r="I113" s="20" t="n">
        <v>44196</v>
      </c>
      <c r="J113" s="57" t="n">
        <f aca="false">_xlfn.DAYS(I113,H113)</f>
        <v>365</v>
      </c>
      <c r="K113" s="84" t="n">
        <v>437000</v>
      </c>
      <c r="L113" s="46" t="n">
        <f aca="false">(IF(J113&lt;=30,K113/12,J113*K113/365))</f>
        <v>437000</v>
      </c>
      <c r="M113" s="21" t="s">
        <v>619</v>
      </c>
    </row>
    <row r="114" customFormat="false" ht="13.8" hidden="false" customHeight="false" outlineLevel="0" collapsed="false">
      <c r="A114" s="83" t="s">
        <v>508</v>
      </c>
      <c r="B114" s="76" t="s">
        <v>523</v>
      </c>
      <c r="C114" s="76" t="s">
        <v>643</v>
      </c>
      <c r="D114" s="1" t="s">
        <v>651</v>
      </c>
      <c r="E114" s="56" t="n">
        <v>0</v>
      </c>
      <c r="F114" s="56" t="n">
        <v>6</v>
      </c>
      <c r="G114" s="56" t="n">
        <v>0</v>
      </c>
      <c r="H114" s="38" t="n">
        <v>43831</v>
      </c>
      <c r="I114" s="20" t="n">
        <v>44196</v>
      </c>
      <c r="J114" s="57" t="n">
        <f aca="false">_xlfn.DAYS(I114,H114)</f>
        <v>365</v>
      </c>
      <c r="K114" s="84" t="n">
        <v>794000</v>
      </c>
      <c r="L114" s="46" t="n">
        <f aca="false">(IF(J114&lt;=30,K114/12,J114*K114/365))</f>
        <v>794000</v>
      </c>
      <c r="M114" s="21" t="s">
        <v>619</v>
      </c>
    </row>
    <row r="115" customFormat="false" ht="13.8" hidden="false" customHeight="false" outlineLevel="0" collapsed="false">
      <c r="A115" s="83" t="s">
        <v>508</v>
      </c>
      <c r="B115" s="76" t="s">
        <v>523</v>
      </c>
      <c r="C115" s="76" t="s">
        <v>643</v>
      </c>
      <c r="D115" s="1" t="s">
        <v>647</v>
      </c>
      <c r="E115" s="56" t="n">
        <v>0</v>
      </c>
      <c r="F115" s="56" t="n">
        <v>12</v>
      </c>
      <c r="G115" s="56" t="n">
        <v>0</v>
      </c>
      <c r="H115" s="38" t="n">
        <v>43831</v>
      </c>
      <c r="I115" s="20" t="n">
        <v>44196</v>
      </c>
      <c r="J115" s="57" t="n">
        <f aca="false">_xlfn.DAYS(I115,H115)</f>
        <v>365</v>
      </c>
      <c r="K115" s="84" t="n">
        <v>1270000</v>
      </c>
      <c r="L115" s="46" t="n">
        <f aca="false">(IF(J115&lt;=30,K115/12,J115*K115/365))</f>
        <v>1270000</v>
      </c>
      <c r="M115" s="21" t="s">
        <v>619</v>
      </c>
    </row>
    <row r="116" customFormat="false" ht="13.8" hidden="false" customHeight="false" outlineLevel="0" collapsed="false">
      <c r="A116" s="83" t="s">
        <v>508</v>
      </c>
      <c r="B116" s="76" t="s">
        <v>523</v>
      </c>
      <c r="C116" s="76" t="s">
        <v>643</v>
      </c>
      <c r="D116" s="77" t="s">
        <v>648</v>
      </c>
      <c r="E116" s="56" t="n">
        <v>0</v>
      </c>
      <c r="F116" s="56" t="n">
        <v>30</v>
      </c>
      <c r="G116" s="56" t="n">
        <v>0</v>
      </c>
      <c r="H116" s="38" t="n">
        <v>43831</v>
      </c>
      <c r="I116" s="20" t="n">
        <v>44196</v>
      </c>
      <c r="J116" s="57" t="n">
        <f aca="false">_xlfn.DAYS(I116,H116)</f>
        <v>365</v>
      </c>
      <c r="K116" s="84" t="n">
        <v>1825000</v>
      </c>
      <c r="L116" s="46" t="n">
        <f aca="false">(IF(J116&lt;=30,K116/12,J116*K116/365))</f>
        <v>1825000</v>
      </c>
      <c r="M116" s="21" t="s">
        <v>619</v>
      </c>
    </row>
    <row r="117" customFormat="false" ht="13.8" hidden="false" customHeight="false" outlineLevel="0" collapsed="false">
      <c r="A117" s="83" t="s">
        <v>508</v>
      </c>
      <c r="B117" s="76" t="s">
        <v>523</v>
      </c>
      <c r="C117" s="76" t="s">
        <v>649</v>
      </c>
      <c r="D117" s="77" t="s">
        <v>644</v>
      </c>
      <c r="E117" s="56" t="n">
        <v>0</v>
      </c>
      <c r="F117" s="56" t="n">
        <v>5</v>
      </c>
      <c r="G117" s="56" t="n">
        <v>0</v>
      </c>
      <c r="H117" s="38" t="n">
        <v>43831</v>
      </c>
      <c r="I117" s="20" t="n">
        <v>44196</v>
      </c>
      <c r="J117" s="57" t="n">
        <f aca="false">_xlfn.DAYS(I117,H117)</f>
        <v>365</v>
      </c>
      <c r="K117" s="84" t="n">
        <v>756000</v>
      </c>
      <c r="L117" s="46" t="n">
        <f aca="false">(IF(J117&lt;=30,K117/12,J117*K117/365))</f>
        <v>756000</v>
      </c>
      <c r="M117" s="21" t="s">
        <v>619</v>
      </c>
    </row>
    <row r="118" customFormat="false" ht="13.8" hidden="false" customHeight="false" outlineLevel="0" collapsed="false">
      <c r="A118" s="83" t="s">
        <v>508</v>
      </c>
      <c r="B118" s="76" t="s">
        <v>523</v>
      </c>
      <c r="C118" s="76" t="s">
        <v>649</v>
      </c>
      <c r="D118" s="56" t="n">
        <v>6</v>
      </c>
      <c r="E118" s="56" t="n">
        <v>0</v>
      </c>
      <c r="F118" s="56" t="n">
        <v>6</v>
      </c>
      <c r="G118" s="56" t="n">
        <v>0</v>
      </c>
      <c r="H118" s="38" t="n">
        <v>43831</v>
      </c>
      <c r="I118" s="20" t="n">
        <v>44196</v>
      </c>
      <c r="J118" s="57" t="n">
        <f aca="false">_xlfn.DAYS(I118,H118)</f>
        <v>365</v>
      </c>
      <c r="K118" s="84" t="n">
        <v>929000</v>
      </c>
      <c r="L118" s="46" t="n">
        <f aca="false">(IF(J118&lt;=30,K118/12,J118*K118/365))</f>
        <v>929000</v>
      </c>
      <c r="M118" s="21" t="s">
        <v>619</v>
      </c>
    </row>
    <row r="119" customFormat="false" ht="13.8" hidden="false" customHeight="false" outlineLevel="0" collapsed="false">
      <c r="A119" s="83" t="s">
        <v>508</v>
      </c>
      <c r="B119" s="76" t="s">
        <v>523</v>
      </c>
      <c r="C119" s="76" t="s">
        <v>649</v>
      </c>
      <c r="D119" s="56" t="n">
        <v>7</v>
      </c>
      <c r="E119" s="56" t="n">
        <v>0</v>
      </c>
      <c r="F119" s="56" t="n">
        <v>7</v>
      </c>
      <c r="G119" s="56" t="n">
        <v>0</v>
      </c>
      <c r="H119" s="38" t="n">
        <v>43831</v>
      </c>
      <c r="I119" s="20" t="n">
        <v>44196</v>
      </c>
      <c r="J119" s="57" t="n">
        <f aca="false">_xlfn.DAYS(I119,H119)</f>
        <v>365</v>
      </c>
      <c r="K119" s="84" t="n">
        <v>1080000</v>
      </c>
      <c r="L119" s="46" t="n">
        <f aca="false">(IF(J119&lt;=30,K119/12,J119*K119/365))</f>
        <v>1080000</v>
      </c>
      <c r="M119" s="21" t="s">
        <v>619</v>
      </c>
    </row>
    <row r="120" customFormat="false" ht="13.8" hidden="false" customHeight="false" outlineLevel="0" collapsed="false">
      <c r="A120" s="83" t="s">
        <v>508</v>
      </c>
      <c r="B120" s="76" t="s">
        <v>523</v>
      </c>
      <c r="C120" s="76" t="s">
        <v>649</v>
      </c>
      <c r="D120" s="56" t="n">
        <v>8</v>
      </c>
      <c r="E120" s="56" t="n">
        <v>0</v>
      </c>
      <c r="F120" s="56" t="n">
        <v>8</v>
      </c>
      <c r="G120" s="56" t="n">
        <v>0</v>
      </c>
      <c r="H120" s="38" t="n">
        <v>43831</v>
      </c>
      <c r="I120" s="20" t="n">
        <v>44196</v>
      </c>
      <c r="J120" s="57" t="n">
        <f aca="false">_xlfn.DAYS(I120,H120)</f>
        <v>365</v>
      </c>
      <c r="K120" s="84" t="n">
        <v>1253000</v>
      </c>
      <c r="L120" s="46" t="n">
        <f aca="false">(IF(J120&lt;=30,K120/12,J120*K120/365))</f>
        <v>1253000</v>
      </c>
      <c r="M120" s="21" t="s">
        <v>619</v>
      </c>
    </row>
    <row r="121" customFormat="false" ht="13.8" hidden="false" customHeight="false" outlineLevel="0" collapsed="false">
      <c r="A121" s="83" t="s">
        <v>508</v>
      </c>
      <c r="B121" s="76" t="s">
        <v>523</v>
      </c>
      <c r="C121" s="76" t="s">
        <v>649</v>
      </c>
      <c r="D121" s="56" t="n">
        <v>9</v>
      </c>
      <c r="E121" s="56" t="n">
        <v>0</v>
      </c>
      <c r="F121" s="56" t="n">
        <v>9</v>
      </c>
      <c r="G121" s="56" t="n">
        <v>0</v>
      </c>
      <c r="H121" s="38" t="n">
        <v>43831</v>
      </c>
      <c r="I121" s="20" t="n">
        <v>44196</v>
      </c>
      <c r="J121" s="57" t="n">
        <f aca="false">_xlfn.DAYS(I121,H121)</f>
        <v>365</v>
      </c>
      <c r="K121" s="84" t="n">
        <v>1404000</v>
      </c>
      <c r="L121" s="46" t="n">
        <f aca="false">(IF(J121&lt;=30,K121/12,J121*K121/365))</f>
        <v>1404000</v>
      </c>
      <c r="M121" s="21" t="s">
        <v>619</v>
      </c>
    </row>
    <row r="122" customFormat="false" ht="13.8" hidden="false" customHeight="false" outlineLevel="0" collapsed="false">
      <c r="A122" s="83" t="s">
        <v>508</v>
      </c>
      <c r="B122" s="76" t="s">
        <v>523</v>
      </c>
      <c r="C122" s="76" t="s">
        <v>649</v>
      </c>
      <c r="D122" s="56" t="n">
        <v>10</v>
      </c>
      <c r="E122" s="56" t="n">
        <v>0</v>
      </c>
      <c r="F122" s="56" t="n">
        <v>10</v>
      </c>
      <c r="G122" s="56" t="n">
        <v>0</v>
      </c>
      <c r="H122" s="38" t="n">
        <v>43831</v>
      </c>
      <c r="I122" s="20" t="n">
        <v>44196</v>
      </c>
      <c r="J122" s="57" t="n">
        <f aca="false">_xlfn.DAYS(I122,H122)</f>
        <v>365</v>
      </c>
      <c r="K122" s="84" t="n">
        <v>1512000</v>
      </c>
      <c r="L122" s="46" t="n">
        <f aca="false">(IF(J122&lt;=30,K122/12,J122*K122/365))</f>
        <v>1512000</v>
      </c>
      <c r="M122" s="21" t="s">
        <v>619</v>
      </c>
    </row>
    <row r="123" customFormat="false" ht="13.8" hidden="false" customHeight="false" outlineLevel="0" collapsed="false">
      <c r="A123" s="83" t="s">
        <v>508</v>
      </c>
      <c r="B123" s="76" t="s">
        <v>523</v>
      </c>
      <c r="C123" s="76" t="s">
        <v>649</v>
      </c>
      <c r="D123" s="56" t="n">
        <v>11</v>
      </c>
      <c r="E123" s="56" t="n">
        <v>0</v>
      </c>
      <c r="F123" s="56" t="n">
        <v>11</v>
      </c>
      <c r="G123" s="56" t="n">
        <v>0</v>
      </c>
      <c r="H123" s="38" t="n">
        <v>43831</v>
      </c>
      <c r="I123" s="20" t="n">
        <v>44196</v>
      </c>
      <c r="J123" s="57" t="n">
        <f aca="false">_xlfn.DAYS(I123,H123)</f>
        <v>365</v>
      </c>
      <c r="K123" s="84" t="n">
        <v>1656000</v>
      </c>
      <c r="L123" s="46" t="n">
        <f aca="false">(IF(J123&lt;=30,K123/12,J123*K123/365))</f>
        <v>1656000</v>
      </c>
      <c r="M123" s="21" t="s">
        <v>619</v>
      </c>
    </row>
    <row r="124" customFormat="false" ht="13.8" hidden="false" customHeight="false" outlineLevel="0" collapsed="false">
      <c r="A124" s="83" t="s">
        <v>508</v>
      </c>
      <c r="B124" s="76" t="s">
        <v>523</v>
      </c>
      <c r="C124" s="76" t="s">
        <v>649</v>
      </c>
      <c r="D124" s="56" t="n">
        <v>12</v>
      </c>
      <c r="E124" s="56" t="n">
        <v>0</v>
      </c>
      <c r="F124" s="56" t="n">
        <v>12</v>
      </c>
      <c r="G124" s="56" t="n">
        <v>0</v>
      </c>
      <c r="H124" s="38" t="n">
        <v>43831</v>
      </c>
      <c r="I124" s="20" t="n">
        <v>44196</v>
      </c>
      <c r="J124" s="57" t="n">
        <f aca="false">_xlfn.DAYS(I124,H124)</f>
        <v>365</v>
      </c>
      <c r="K124" s="84" t="n">
        <v>1822000</v>
      </c>
      <c r="L124" s="46" t="n">
        <f aca="false">(IF(J124&lt;=30,K124/12,J124*K124/365))</f>
        <v>1822000</v>
      </c>
      <c r="M124" s="21" t="s">
        <v>619</v>
      </c>
    </row>
    <row r="125" customFormat="false" ht="13.8" hidden="false" customHeight="false" outlineLevel="0" collapsed="false">
      <c r="A125" s="83" t="s">
        <v>508</v>
      </c>
      <c r="B125" s="76" t="s">
        <v>523</v>
      </c>
      <c r="C125" s="76" t="s">
        <v>649</v>
      </c>
      <c r="D125" s="56" t="n">
        <v>13</v>
      </c>
      <c r="E125" s="56" t="n">
        <v>0</v>
      </c>
      <c r="F125" s="56" t="n">
        <v>13</v>
      </c>
      <c r="G125" s="56" t="n">
        <v>0</v>
      </c>
      <c r="H125" s="38" t="n">
        <v>43831</v>
      </c>
      <c r="I125" s="20" t="n">
        <v>44196</v>
      </c>
      <c r="J125" s="57" t="n">
        <f aca="false">_xlfn.DAYS(I125,H125)</f>
        <v>365</v>
      </c>
      <c r="K125" s="84" t="n">
        <v>2049000</v>
      </c>
      <c r="L125" s="46" t="n">
        <f aca="false">(IF(J125&lt;=30,K125/12,J125*K125/365))</f>
        <v>2049000</v>
      </c>
      <c r="M125" s="21" t="s">
        <v>619</v>
      </c>
    </row>
    <row r="126" customFormat="false" ht="13.8" hidden="false" customHeight="false" outlineLevel="0" collapsed="false">
      <c r="A126" s="83" t="s">
        <v>508</v>
      </c>
      <c r="B126" s="76" t="s">
        <v>523</v>
      </c>
      <c r="C126" s="76" t="s">
        <v>649</v>
      </c>
      <c r="D126" s="56" t="n">
        <v>14</v>
      </c>
      <c r="E126" s="56" t="n">
        <v>0</v>
      </c>
      <c r="F126" s="56" t="n">
        <v>14</v>
      </c>
      <c r="G126" s="56" t="n">
        <v>0</v>
      </c>
      <c r="H126" s="38" t="n">
        <v>43831</v>
      </c>
      <c r="I126" s="20" t="n">
        <v>44196</v>
      </c>
      <c r="J126" s="57" t="n">
        <f aca="false">_xlfn.DAYS(I126,H126)</f>
        <v>365</v>
      </c>
      <c r="K126" s="84" t="n">
        <v>2221000</v>
      </c>
      <c r="L126" s="46" t="n">
        <f aca="false">(IF(J126&lt;=30,K126/12,J126*K126/365))</f>
        <v>2221000</v>
      </c>
      <c r="M126" s="21" t="s">
        <v>619</v>
      </c>
    </row>
    <row r="127" customFormat="false" ht="13.8" hidden="false" customHeight="false" outlineLevel="0" collapsed="false">
      <c r="A127" s="83" t="s">
        <v>508</v>
      </c>
      <c r="B127" s="76" t="s">
        <v>523</v>
      </c>
      <c r="C127" s="76" t="s">
        <v>649</v>
      </c>
      <c r="D127" s="56" t="n">
        <v>15</v>
      </c>
      <c r="E127" s="56" t="n">
        <v>0</v>
      </c>
      <c r="F127" s="56" t="n">
        <v>15</v>
      </c>
      <c r="G127" s="56" t="n">
        <v>0</v>
      </c>
      <c r="H127" s="38" t="n">
        <v>43831</v>
      </c>
      <c r="I127" s="20" t="n">
        <v>44196</v>
      </c>
      <c r="J127" s="57" t="n">
        <f aca="false">_xlfn.DAYS(I127,H127)</f>
        <v>365</v>
      </c>
      <c r="K127" s="84" t="n">
        <v>2394000</v>
      </c>
      <c r="L127" s="46" t="n">
        <f aca="false">(IF(J127&lt;=30,K127/12,J127*K127/365))</f>
        <v>2394000</v>
      </c>
      <c r="M127" s="21" t="s">
        <v>619</v>
      </c>
    </row>
    <row r="128" customFormat="false" ht="13.8" hidden="false" customHeight="false" outlineLevel="0" collapsed="false">
      <c r="A128" s="83" t="s">
        <v>508</v>
      </c>
      <c r="B128" s="76" t="s">
        <v>523</v>
      </c>
      <c r="C128" s="76" t="s">
        <v>649</v>
      </c>
      <c r="D128" s="56" t="n">
        <v>16</v>
      </c>
      <c r="E128" s="56" t="n">
        <v>0</v>
      </c>
      <c r="F128" s="56" t="n">
        <v>16</v>
      </c>
      <c r="G128" s="56" t="n">
        <v>0</v>
      </c>
      <c r="H128" s="38" t="n">
        <v>43831</v>
      </c>
      <c r="I128" s="20" t="n">
        <v>44196</v>
      </c>
      <c r="J128" s="57" t="n">
        <f aca="false">_xlfn.DAYS(I128,H128)</f>
        <v>365</v>
      </c>
      <c r="K128" s="84" t="n">
        <v>3054000</v>
      </c>
      <c r="L128" s="46" t="n">
        <f aca="false">(IF(J128&lt;=30,K128/12,J128*K128/365))</f>
        <v>3054000</v>
      </c>
      <c r="M128" s="21" t="s">
        <v>619</v>
      </c>
    </row>
    <row r="129" customFormat="false" ht="13.8" hidden="false" customHeight="false" outlineLevel="0" collapsed="false">
      <c r="A129" s="83" t="s">
        <v>508</v>
      </c>
      <c r="B129" s="76" t="s">
        <v>523</v>
      </c>
      <c r="C129" s="76" t="s">
        <v>649</v>
      </c>
      <c r="D129" s="56" t="n">
        <v>17</v>
      </c>
      <c r="E129" s="56" t="n">
        <v>0</v>
      </c>
      <c r="F129" s="56" t="n">
        <v>17</v>
      </c>
      <c r="G129" s="56" t="n">
        <v>0</v>
      </c>
      <c r="H129" s="38" t="n">
        <v>43831</v>
      </c>
      <c r="I129" s="20" t="n">
        <v>44196</v>
      </c>
      <c r="J129" s="57" t="n">
        <f aca="false">_xlfn.DAYS(I129,H129)</f>
        <v>365</v>
      </c>
      <c r="K129" s="84" t="n">
        <v>2718000</v>
      </c>
      <c r="L129" s="46" t="n">
        <f aca="false">(IF(J129&lt;=30,K129/12,J129*K129/365))</f>
        <v>2718000</v>
      </c>
      <c r="M129" s="21" t="s">
        <v>619</v>
      </c>
    </row>
    <row r="130" customFormat="false" ht="13.8" hidden="false" customHeight="false" outlineLevel="0" collapsed="false">
      <c r="A130" s="83" t="s">
        <v>508</v>
      </c>
      <c r="B130" s="76" t="s">
        <v>523</v>
      </c>
      <c r="C130" s="76" t="s">
        <v>649</v>
      </c>
      <c r="D130" s="56" t="n">
        <v>18</v>
      </c>
      <c r="E130" s="56" t="n">
        <v>0</v>
      </c>
      <c r="F130" s="56" t="n">
        <v>18</v>
      </c>
      <c r="G130" s="56" t="n">
        <v>0</v>
      </c>
      <c r="H130" s="38" t="n">
        <v>43831</v>
      </c>
      <c r="I130" s="20" t="n">
        <v>44196</v>
      </c>
      <c r="J130" s="57" t="n">
        <f aca="false">_xlfn.DAYS(I130,H130)</f>
        <v>365</v>
      </c>
      <c r="K130" s="84" t="n">
        <v>2869000</v>
      </c>
      <c r="L130" s="46" t="n">
        <f aca="false">(IF(J130&lt;=30,K130/12,J130*K130/365))</f>
        <v>2869000</v>
      </c>
      <c r="M130" s="21" t="s">
        <v>619</v>
      </c>
    </row>
    <row r="131" customFormat="false" ht="13.8" hidden="false" customHeight="false" outlineLevel="0" collapsed="false">
      <c r="A131" s="83" t="s">
        <v>508</v>
      </c>
      <c r="B131" s="76" t="s">
        <v>523</v>
      </c>
      <c r="C131" s="76" t="s">
        <v>649</v>
      </c>
      <c r="D131" s="56" t="n">
        <v>19</v>
      </c>
      <c r="E131" s="56" t="n">
        <v>0</v>
      </c>
      <c r="F131" s="56" t="n">
        <v>19</v>
      </c>
      <c r="G131" s="56" t="n">
        <v>0</v>
      </c>
      <c r="H131" s="38" t="n">
        <v>43831</v>
      </c>
      <c r="I131" s="20" t="n">
        <v>44196</v>
      </c>
      <c r="J131" s="57" t="n">
        <f aca="false">_xlfn.DAYS(I131,H131)</f>
        <v>365</v>
      </c>
      <c r="K131" s="84" t="n">
        <v>3041000</v>
      </c>
      <c r="L131" s="46" t="n">
        <f aca="false">(IF(J131&lt;=30,K131/12,J131*K131/365))</f>
        <v>3041000</v>
      </c>
      <c r="M131" s="21" t="s">
        <v>619</v>
      </c>
    </row>
    <row r="132" customFormat="false" ht="13.8" hidden="false" customHeight="false" outlineLevel="0" collapsed="false">
      <c r="A132" s="83" t="s">
        <v>508</v>
      </c>
      <c r="B132" s="76" t="s">
        <v>523</v>
      </c>
      <c r="C132" s="76" t="s">
        <v>649</v>
      </c>
      <c r="D132" s="56" t="n">
        <v>20</v>
      </c>
      <c r="E132" s="56" t="n">
        <v>0</v>
      </c>
      <c r="F132" s="56" t="n">
        <v>20</v>
      </c>
      <c r="G132" s="56" t="n">
        <v>0</v>
      </c>
      <c r="H132" s="38" t="n">
        <v>43831</v>
      </c>
      <c r="I132" s="20" t="n">
        <v>44196</v>
      </c>
      <c r="J132" s="57" t="n">
        <f aca="false">_xlfn.DAYS(I132,H132)</f>
        <v>365</v>
      </c>
      <c r="K132" s="84" t="n">
        <v>3191000</v>
      </c>
      <c r="L132" s="46" t="n">
        <f aca="false">(IF(J132&lt;=30,K132/12,J132*K132/365))</f>
        <v>3191000</v>
      </c>
      <c r="M132" s="21" t="s">
        <v>619</v>
      </c>
    </row>
    <row r="133" customFormat="false" ht="13.8" hidden="false" customHeight="false" outlineLevel="0" collapsed="false">
      <c r="A133" s="83" t="s">
        <v>508</v>
      </c>
      <c r="B133" s="76" t="s">
        <v>523</v>
      </c>
      <c r="C133" s="76" t="s">
        <v>649</v>
      </c>
      <c r="D133" s="56" t="n">
        <v>21</v>
      </c>
      <c r="E133" s="56" t="n">
        <v>0</v>
      </c>
      <c r="F133" s="56" t="n">
        <v>21</v>
      </c>
      <c r="G133" s="56" t="n">
        <v>0</v>
      </c>
      <c r="H133" s="38" t="n">
        <v>43831</v>
      </c>
      <c r="I133" s="20" t="n">
        <v>44196</v>
      </c>
      <c r="J133" s="57" t="n">
        <f aca="false">_xlfn.DAYS(I133,H133)</f>
        <v>365</v>
      </c>
      <c r="K133" s="84" t="n">
        <v>3364000</v>
      </c>
      <c r="L133" s="46" t="n">
        <f aca="false">(IF(J133&lt;=30,K133/12,J133*K133/365))</f>
        <v>3364000</v>
      </c>
      <c r="M133" s="21" t="s">
        <v>619</v>
      </c>
    </row>
    <row r="134" customFormat="false" ht="13.8" hidden="false" customHeight="false" outlineLevel="0" collapsed="false">
      <c r="A134" s="83" t="s">
        <v>508</v>
      </c>
      <c r="B134" s="76" t="s">
        <v>523</v>
      </c>
      <c r="C134" s="76" t="s">
        <v>649</v>
      </c>
      <c r="D134" s="56" t="n">
        <v>22</v>
      </c>
      <c r="E134" s="56" t="n">
        <v>0</v>
      </c>
      <c r="F134" s="56" t="n">
        <v>22</v>
      </c>
      <c r="G134" s="56" t="n">
        <v>0</v>
      </c>
      <c r="H134" s="38" t="n">
        <v>43831</v>
      </c>
      <c r="I134" s="20" t="n">
        <v>44196</v>
      </c>
      <c r="J134" s="57" t="n">
        <f aca="false">_xlfn.DAYS(I134,H134)</f>
        <v>365</v>
      </c>
      <c r="K134" s="84" t="n">
        <v>3515000</v>
      </c>
      <c r="L134" s="46" t="n">
        <f aca="false">(IF(J134&lt;=30,K134/12,J134*K134/365))</f>
        <v>3515000</v>
      </c>
      <c r="M134" s="21" t="s">
        <v>619</v>
      </c>
    </row>
    <row r="135" customFormat="false" ht="13.8" hidden="false" customHeight="false" outlineLevel="0" collapsed="false">
      <c r="A135" s="83" t="s">
        <v>508</v>
      </c>
      <c r="B135" s="76" t="s">
        <v>523</v>
      </c>
      <c r="C135" s="76" t="s">
        <v>649</v>
      </c>
      <c r="D135" s="56" t="n">
        <v>23</v>
      </c>
      <c r="E135" s="56" t="n">
        <v>0</v>
      </c>
      <c r="F135" s="56" t="n">
        <v>23</v>
      </c>
      <c r="G135" s="56" t="n">
        <v>0</v>
      </c>
      <c r="H135" s="38" t="n">
        <v>43831</v>
      </c>
      <c r="I135" s="20" t="n">
        <v>44196</v>
      </c>
      <c r="J135" s="57" t="n">
        <f aca="false">_xlfn.DAYS(I135,H135)</f>
        <v>365</v>
      </c>
      <c r="K135" s="84" t="n">
        <v>3688000</v>
      </c>
      <c r="L135" s="46" t="n">
        <f aca="false">(IF(J135&lt;=30,K135/12,J135*K135/365))</f>
        <v>3688000</v>
      </c>
      <c r="M135" s="21" t="s">
        <v>619</v>
      </c>
    </row>
    <row r="136" customFormat="false" ht="13.8" hidden="false" customHeight="false" outlineLevel="0" collapsed="false">
      <c r="A136" s="83" t="s">
        <v>508</v>
      </c>
      <c r="B136" s="76" t="s">
        <v>523</v>
      </c>
      <c r="C136" s="76" t="s">
        <v>649</v>
      </c>
      <c r="D136" s="56" t="n">
        <v>24</v>
      </c>
      <c r="E136" s="56" t="n">
        <v>0</v>
      </c>
      <c r="F136" s="56" t="n">
        <v>24</v>
      </c>
      <c r="G136" s="56" t="n">
        <v>0</v>
      </c>
      <c r="H136" s="38" t="n">
        <v>43831</v>
      </c>
      <c r="I136" s="20" t="n">
        <v>44196</v>
      </c>
      <c r="J136" s="57" t="n">
        <f aca="false">_xlfn.DAYS(I136,H136)</f>
        <v>365</v>
      </c>
      <c r="K136" s="84" t="n">
        <v>4632000</v>
      </c>
      <c r="L136" s="46" t="n">
        <f aca="false">(IF(J136&lt;=30,K136/12,J136*K136/365))</f>
        <v>4632000</v>
      </c>
      <c r="M136" s="21" t="s">
        <v>619</v>
      </c>
    </row>
    <row r="137" customFormat="false" ht="13.8" hidden="false" customHeight="false" outlineLevel="0" collapsed="false">
      <c r="A137" s="83" t="s">
        <v>508</v>
      </c>
      <c r="B137" s="76" t="s">
        <v>523</v>
      </c>
      <c r="C137" s="76" t="s">
        <v>649</v>
      </c>
      <c r="D137" s="56" t="n">
        <v>25</v>
      </c>
      <c r="E137" s="56" t="n">
        <v>0</v>
      </c>
      <c r="F137" s="56" t="n">
        <v>25</v>
      </c>
      <c r="G137" s="56" t="n">
        <v>0</v>
      </c>
      <c r="H137" s="38" t="n">
        <v>43831</v>
      </c>
      <c r="I137" s="20" t="n">
        <v>44196</v>
      </c>
      <c r="J137" s="57" t="n">
        <f aca="false">_xlfn.DAYS(I137,H137)</f>
        <v>365</v>
      </c>
      <c r="K137" s="84" t="n">
        <v>4813000</v>
      </c>
      <c r="L137" s="46" t="n">
        <f aca="false">(IF(J137&lt;=30,K137/12,J137*K137/365))</f>
        <v>4813000</v>
      </c>
      <c r="M137" s="21" t="s">
        <v>619</v>
      </c>
    </row>
    <row r="138" customFormat="false" ht="13.8" hidden="false" customHeight="false" outlineLevel="0" collapsed="false">
      <c r="A138" s="83" t="s">
        <v>508</v>
      </c>
      <c r="B138" s="76" t="s">
        <v>523</v>
      </c>
      <c r="C138" s="76" t="s">
        <v>649</v>
      </c>
      <c r="D138" s="77" t="s">
        <v>650</v>
      </c>
      <c r="E138" s="56" t="n">
        <v>0</v>
      </c>
      <c r="F138" s="56" t="n">
        <v>45</v>
      </c>
      <c r="G138" s="56" t="n">
        <v>0</v>
      </c>
      <c r="H138" s="38" t="n">
        <v>43831</v>
      </c>
      <c r="I138" s="20" t="n">
        <v>44196</v>
      </c>
      <c r="J138" s="57" t="n">
        <f aca="false">_xlfn.DAYS(I138,H138)</f>
        <v>365</v>
      </c>
      <c r="K138" s="1" t="n">
        <f aca="false">4813000+(30000* (F138 - 25))</f>
        <v>5413000</v>
      </c>
      <c r="L138" s="46" t="n">
        <f aca="false">(IF(J138&lt;=30,K138/12,J138*K138/365))</f>
        <v>5413000</v>
      </c>
      <c r="M138" s="21" t="s">
        <v>619</v>
      </c>
    </row>
    <row r="139" customFormat="false" ht="13.8" hidden="false" customHeight="false" outlineLevel="0" collapsed="false">
      <c r="A139" s="1" t="s">
        <v>511</v>
      </c>
      <c r="B139" s="1" t="s">
        <v>544</v>
      </c>
      <c r="C139" s="1" t="s">
        <v>649</v>
      </c>
      <c r="D139" s="56" t="s">
        <v>638</v>
      </c>
      <c r="E139" s="56" t="s">
        <v>638</v>
      </c>
      <c r="F139" s="56" t="n">
        <v>10</v>
      </c>
      <c r="G139" s="56" t="n">
        <v>10</v>
      </c>
      <c r="H139" s="38" t="n">
        <v>43831</v>
      </c>
      <c r="I139" s="20" t="n">
        <v>44196</v>
      </c>
      <c r="J139" s="57" t="n">
        <f aca="false">_xlfn.DAYS(I139,H139)</f>
        <v>365</v>
      </c>
      <c r="K139" s="46" t="n">
        <v>933000</v>
      </c>
      <c r="L139" s="46" t="n">
        <f aca="false">(IF(J139&lt;=30,K139/12,J139*K139/365))</f>
        <v>933000</v>
      </c>
      <c r="M139" s="21" t="s">
        <v>619</v>
      </c>
    </row>
    <row r="140" customFormat="false" ht="13.8" hidden="false" customHeight="false" outlineLevel="0" collapsed="false">
      <c r="A140" s="1" t="s">
        <v>511</v>
      </c>
      <c r="B140" s="1" t="s">
        <v>523</v>
      </c>
      <c r="C140" s="1" t="s">
        <v>649</v>
      </c>
      <c r="D140" s="85" t="s">
        <v>638</v>
      </c>
      <c r="E140" s="85" t="s">
        <v>638</v>
      </c>
      <c r="F140" s="56" t="n">
        <v>10</v>
      </c>
      <c r="G140" s="56" t="n">
        <v>10</v>
      </c>
      <c r="H140" s="38" t="n">
        <v>43831</v>
      </c>
      <c r="I140" s="20" t="n">
        <v>44196</v>
      </c>
      <c r="J140" s="57" t="n">
        <f aca="false">_xlfn.DAYS(I140,H140)</f>
        <v>365</v>
      </c>
      <c r="K140" s="46" t="n">
        <v>933000</v>
      </c>
      <c r="L140" s="46" t="n">
        <f aca="false">(IF(J140&lt;=30,K140/12,J140*K140/365))</f>
        <v>933000</v>
      </c>
      <c r="M140" s="21" t="s">
        <v>619</v>
      </c>
    </row>
    <row r="141" customFormat="false" ht="13.8" hidden="false" customHeight="false" outlineLevel="0" collapsed="false">
      <c r="A141" s="1" t="s">
        <v>511</v>
      </c>
      <c r="B141" s="1" t="s">
        <v>535</v>
      </c>
      <c r="C141" s="1" t="s">
        <v>649</v>
      </c>
      <c r="D141" s="85" t="s">
        <v>638</v>
      </c>
      <c r="E141" s="85" t="s">
        <v>638</v>
      </c>
      <c r="F141" s="56" t="n">
        <v>10</v>
      </c>
      <c r="G141" s="56" t="n">
        <v>10</v>
      </c>
      <c r="H141" s="38" t="n">
        <v>43831</v>
      </c>
      <c r="I141" s="20" t="n">
        <v>44196</v>
      </c>
      <c r="J141" s="57" t="n">
        <f aca="false">_xlfn.DAYS(I141,H141)</f>
        <v>365</v>
      </c>
      <c r="K141" s="46" t="n">
        <v>933000</v>
      </c>
      <c r="L141" s="46" t="n">
        <f aca="false">(IF(J141&lt;=30,K141/12,J141*K141/365))</f>
        <v>933000</v>
      </c>
      <c r="M141" s="21" t="s">
        <v>619</v>
      </c>
    </row>
    <row r="142" customFormat="false" ht="13.8" hidden="false" customHeight="false" outlineLevel="0" collapsed="false">
      <c r="A142" s="1" t="s">
        <v>511</v>
      </c>
      <c r="B142" s="1" t="s">
        <v>544</v>
      </c>
      <c r="C142" s="1" t="s">
        <v>643</v>
      </c>
      <c r="D142" s="56" t="s">
        <v>638</v>
      </c>
      <c r="E142" s="56" t="s">
        <v>638</v>
      </c>
      <c r="F142" s="56" t="n">
        <v>10</v>
      </c>
      <c r="G142" s="56" t="n">
        <v>10</v>
      </c>
      <c r="H142" s="38" t="n">
        <v>43831</v>
      </c>
      <c r="I142" s="20" t="n">
        <v>44196</v>
      </c>
      <c r="J142" s="57" t="n">
        <f aca="false">_xlfn.DAYS(I142,H142)</f>
        <v>365</v>
      </c>
      <c r="K142" s="46" t="n">
        <v>437000</v>
      </c>
      <c r="L142" s="46" t="n">
        <f aca="false">(IF(J142&lt;=30,K142/12,J142*K142/365))</f>
        <v>437000</v>
      </c>
      <c r="M142" s="21" t="s">
        <v>619</v>
      </c>
    </row>
    <row r="143" customFormat="false" ht="13.8" hidden="false" customHeight="false" outlineLevel="0" collapsed="false">
      <c r="A143" s="1" t="s">
        <v>511</v>
      </c>
      <c r="B143" s="1" t="s">
        <v>523</v>
      </c>
      <c r="C143" s="1" t="s">
        <v>643</v>
      </c>
      <c r="D143" s="85" t="s">
        <v>638</v>
      </c>
      <c r="E143" s="85" t="s">
        <v>638</v>
      </c>
      <c r="F143" s="56" t="n">
        <v>10</v>
      </c>
      <c r="G143" s="56" t="n">
        <v>10</v>
      </c>
      <c r="H143" s="38" t="n">
        <v>43831</v>
      </c>
      <c r="I143" s="20" t="n">
        <v>44196</v>
      </c>
      <c r="J143" s="57" t="n">
        <f aca="false">_xlfn.DAYS(I143,H143)</f>
        <v>365</v>
      </c>
      <c r="K143" s="46" t="n">
        <v>437000</v>
      </c>
      <c r="L143" s="46" t="n">
        <f aca="false">(IF(J143&lt;=30,K143/12,J143*K143/365))</f>
        <v>437000</v>
      </c>
      <c r="M143" s="21" t="s">
        <v>619</v>
      </c>
    </row>
    <row r="144" customFormat="false" ht="13.8" hidden="false" customHeight="false" outlineLevel="0" collapsed="false">
      <c r="A144" s="1" t="s">
        <v>511</v>
      </c>
      <c r="B144" s="1" t="s">
        <v>535</v>
      </c>
      <c r="C144" s="1" t="s">
        <v>643</v>
      </c>
      <c r="D144" s="85" t="s">
        <v>638</v>
      </c>
      <c r="E144" s="85" t="s">
        <v>638</v>
      </c>
      <c r="F144" s="56" t="n">
        <v>10</v>
      </c>
      <c r="G144" s="56" t="n">
        <v>10</v>
      </c>
      <c r="H144" s="38" t="n">
        <v>43831</v>
      </c>
      <c r="I144" s="20" t="n">
        <v>44196</v>
      </c>
      <c r="J144" s="57" t="n">
        <f aca="false">_xlfn.DAYS(I144,H144)</f>
        <v>365</v>
      </c>
      <c r="K144" s="46" t="n">
        <v>437000</v>
      </c>
      <c r="L144" s="46" t="n">
        <f aca="false">(IF(J144&lt;=30,K144/12,J144*K144/365))</f>
        <v>437000</v>
      </c>
      <c r="M144" s="21" t="s">
        <v>619</v>
      </c>
    </row>
    <row r="1048576" customFormat="false" ht="12.8" hidden="false" customHeight="false" outlineLevel="0" collapsed="false"/>
  </sheetData>
  <dataValidations count="1">
    <dataValidation allowBlank="true" operator="equal" showDropDown="false" showErrorMessage="true" showInputMessage="false" sqref="M2:M144"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P148"/>
  <sheetViews>
    <sheetView showFormulas="false" showGridLines="true" showRowColHeaders="true" showZeros="true" rightToLeft="false" tabSelected="false" showOutlineSymbols="true" defaultGridColor="true" view="normal" topLeftCell="A67" colorId="64" zoomScale="100" zoomScaleNormal="100" zoomScalePageLayoutView="100" workbookViewId="0">
      <selection pane="topLeft" activeCell="A5" activeCellId="0" sqref="A5"/>
    </sheetView>
  </sheetViews>
  <sheetFormatPr defaultColWidth="12.09375" defaultRowHeight="13.8" zeroHeight="false" outlineLevelRow="0" outlineLevelCol="0"/>
  <cols>
    <col collapsed="false" customWidth="true" hidden="false" outlineLevel="0" max="1" min="1" style="0" width="28.11"/>
    <col collapsed="false" customWidth="true" hidden="false" outlineLevel="0" max="2" min="2" style="0" width="49.09"/>
    <col collapsed="false" customWidth="true" hidden="false" outlineLevel="0" max="3" min="3" style="0" width="6.75"/>
    <col collapsed="false" customWidth="true" hidden="false" outlineLevel="0" max="4" min="4" style="0" width="26.59"/>
    <col collapsed="false" customWidth="true" hidden="false" outlineLevel="0" max="5" min="5" style="0" width="24.62"/>
    <col collapsed="false" customWidth="true" hidden="false" outlineLevel="0" max="6" min="6" style="0" width="10.72"/>
    <col collapsed="false" customWidth="true" hidden="false" outlineLevel="0" max="7" min="7" style="0" width="4.9"/>
    <col collapsed="false" customWidth="true" hidden="false" outlineLevel="0" max="11" min="11" style="0" width="16.6"/>
    <col collapsed="false" customWidth="true" hidden="false" outlineLevel="0" max="12" min="12" style="0" width="9.78"/>
    <col collapsed="false" customWidth="true" hidden="false" outlineLevel="0" max="13" min="13" style="0" width="9.24"/>
    <col collapsed="false" customWidth="true" hidden="false" outlineLevel="0" max="14" min="14" style="0" width="13.57"/>
    <col collapsed="false" customWidth="true" hidden="false" outlineLevel="0" max="15" min="15" style="0" width="7.29"/>
    <col collapsed="false" customWidth="true" hidden="false" outlineLevel="0" max="16" min="16" style="0" width="12.37"/>
  </cols>
  <sheetData>
    <row r="1" customFormat="false" ht="58.4" hidden="false" customHeight="false" outlineLevel="0" collapsed="false">
      <c r="A1" s="86" t="s">
        <v>506</v>
      </c>
      <c r="B1" s="86" t="s">
        <v>515</v>
      </c>
      <c r="C1" s="1" t="s">
        <v>505</v>
      </c>
      <c r="D1" s="87" t="s">
        <v>516</v>
      </c>
      <c r="E1" s="87" t="s">
        <v>517</v>
      </c>
      <c r="F1" s="88" t="s">
        <v>632</v>
      </c>
      <c r="G1" s="88" t="s">
        <v>633</v>
      </c>
      <c r="H1" s="5" t="s">
        <v>583</v>
      </c>
      <c r="I1" s="5" t="s">
        <v>584</v>
      </c>
      <c r="J1" s="5" t="s">
        <v>652</v>
      </c>
      <c r="K1" s="14" t="s">
        <v>653</v>
      </c>
      <c r="L1" s="89" t="s">
        <v>654</v>
      </c>
      <c r="M1" s="90" t="s">
        <v>655</v>
      </c>
      <c r="N1" s="90" t="s">
        <v>656</v>
      </c>
      <c r="O1" s="91" t="s">
        <v>657</v>
      </c>
      <c r="P1" s="52" t="s">
        <v>637</v>
      </c>
    </row>
    <row r="2" customFormat="false" ht="13.8" hidden="false" customHeight="false" outlineLevel="0" collapsed="false">
      <c r="A2" s="92" t="s">
        <v>509</v>
      </c>
      <c r="B2" s="92" t="s">
        <v>556</v>
      </c>
      <c r="C2" s="92" t="s">
        <v>638</v>
      </c>
      <c r="D2" s="92" t="s">
        <v>638</v>
      </c>
      <c r="E2" s="92" t="s">
        <v>638</v>
      </c>
      <c r="F2" s="93" t="n">
        <v>10</v>
      </c>
      <c r="G2" s="93" t="n">
        <v>10</v>
      </c>
      <c r="H2" s="94" t="n">
        <v>43831</v>
      </c>
      <c r="I2" s="94" t="n">
        <v>44196</v>
      </c>
      <c r="J2" s="95" t="n">
        <f aca="false">DATE(YEAR(H2)+1,MONTH(H2),DAY(H2))</f>
        <v>44197</v>
      </c>
      <c r="K2" s="96" t="n">
        <f aca="false">IF(I2&lt;=J2,VLOOKUP(DATEDIF(H2,I2,"m"),[1]Parameters!$L$2:$M$6,2,1),(DATEDIF(H2,I2,"m")+1)/12)</f>
        <v>1</v>
      </c>
      <c r="L2" s="97" t="n">
        <v>0</v>
      </c>
      <c r="M2" s="97" t="n">
        <v>0</v>
      </c>
      <c r="N2" s="97" t="n">
        <v>0</v>
      </c>
      <c r="O2" s="22" t="n">
        <f aca="false">(SUM(L2+M2+N2))*K2</f>
        <v>0</v>
      </c>
      <c r="P2" s="21" t="s">
        <v>658</v>
      </c>
    </row>
    <row r="3" customFormat="false" ht="13.8" hidden="false" customHeight="false" outlineLevel="0" collapsed="false">
      <c r="A3" s="92" t="s">
        <v>509</v>
      </c>
      <c r="B3" s="92" t="s">
        <v>559</v>
      </c>
      <c r="C3" s="92" t="s">
        <v>638</v>
      </c>
      <c r="D3" s="92" t="s">
        <v>638</v>
      </c>
      <c r="E3" s="92" t="s">
        <v>638</v>
      </c>
      <c r="F3" s="93" t="n">
        <v>10</v>
      </c>
      <c r="G3" s="93" t="n">
        <v>10</v>
      </c>
      <c r="H3" s="94" t="n">
        <v>43831</v>
      </c>
      <c r="I3" s="94" t="n">
        <v>44196</v>
      </c>
      <c r="J3" s="95" t="n">
        <f aca="false">DATE(YEAR(H3)+1,MONTH(H3),DAY(H3))</f>
        <v>44197</v>
      </c>
      <c r="K3" s="96" t="n">
        <f aca="false">IF(H3&lt;=J3,VLOOKUP(DATEDIF(H3,I3,"m"),[1]Parameters!$L$2:$M$6,2,1),(DATEDIF(H3,I3,"m")+1)/12)</f>
        <v>1</v>
      </c>
      <c r="L3" s="97" t="n">
        <v>0</v>
      </c>
      <c r="M3" s="97" t="n">
        <v>0</v>
      </c>
      <c r="N3" s="97" t="n">
        <v>0</v>
      </c>
      <c r="O3" s="22" t="n">
        <f aca="false">(SUM(L3+M3+N3))*K3</f>
        <v>0</v>
      </c>
      <c r="P3" s="21" t="s">
        <v>658</v>
      </c>
    </row>
    <row r="4" customFormat="false" ht="13.8" hidden="false" customHeight="false" outlineLevel="0" collapsed="false">
      <c r="A4" s="92" t="s">
        <v>509</v>
      </c>
      <c r="B4" s="92" t="s">
        <v>569</v>
      </c>
      <c r="C4" s="92" t="s">
        <v>638</v>
      </c>
      <c r="D4" s="92" t="s">
        <v>638</v>
      </c>
      <c r="E4" s="92" t="s">
        <v>659</v>
      </c>
      <c r="F4" s="93" t="n">
        <v>10</v>
      </c>
      <c r="G4" s="93" t="n">
        <v>2.9</v>
      </c>
      <c r="H4" s="94" t="n">
        <v>43831</v>
      </c>
      <c r="I4" s="94" t="n">
        <v>44196</v>
      </c>
      <c r="J4" s="95" t="n">
        <f aca="false">DATE(YEAR(H4)+1,MONTH(H4),DAY(H4))</f>
        <v>44197</v>
      </c>
      <c r="K4" s="96" t="n">
        <f aca="false">IF(H4&lt;=J4,VLOOKUP(DATEDIF(H4,I4,"m"),[1]Parameters!$L$2:$M$6,2,1),(DATEDIF(H4,I4,"m")+1)/12)</f>
        <v>1</v>
      </c>
      <c r="L4" s="22" t="n">
        <v>0.0056</v>
      </c>
      <c r="M4" s="98" t="n">
        <v>0.0037</v>
      </c>
      <c r="N4" s="97" t="n">
        <v>0</v>
      </c>
      <c r="O4" s="22" t="n">
        <f aca="false">(SUM(L4+M4+N4))*K4</f>
        <v>0.0093</v>
      </c>
      <c r="P4" s="21" t="s">
        <v>658</v>
      </c>
    </row>
    <row r="5" s="40" customFormat="true" ht="13.8" hidden="false" customHeight="false" outlineLevel="0" collapsed="false">
      <c r="A5" s="99" t="s">
        <v>509</v>
      </c>
      <c r="B5" s="99" t="s">
        <v>569</v>
      </c>
      <c r="C5" s="99" t="s">
        <v>638</v>
      </c>
      <c r="D5" s="99" t="s">
        <v>638</v>
      </c>
      <c r="E5" s="99" t="s">
        <v>660</v>
      </c>
      <c r="F5" s="100" t="n">
        <v>10</v>
      </c>
      <c r="G5" s="100" t="n">
        <v>3.5</v>
      </c>
      <c r="H5" s="101" t="n">
        <v>43831</v>
      </c>
      <c r="I5" s="101" t="n">
        <v>44196</v>
      </c>
      <c r="J5" s="102" t="n">
        <f aca="false">DATE(YEAR(H5)+1,MONTH(H5),DAY(H5))</f>
        <v>44197</v>
      </c>
      <c r="K5" s="103" t="n">
        <f aca="false">IF(H5&lt;=J5,VLOOKUP(DATEDIF(H5,I5,"m"),[1]Parameters!$L$2:$M$6,2,1),(DATEDIF(H5,I5,"m")+1)/12)</f>
        <v>1</v>
      </c>
      <c r="L5" s="41" t="n">
        <v>0.0109</v>
      </c>
      <c r="M5" s="104" t="n">
        <v>0.0073</v>
      </c>
      <c r="N5" s="105" t="n">
        <v>0</v>
      </c>
      <c r="O5" s="41" t="n">
        <f aca="false">(SUM(L5+M5+N5))*K5</f>
        <v>0.0182</v>
      </c>
      <c r="P5" s="39" t="s">
        <v>658</v>
      </c>
    </row>
    <row r="6" customFormat="false" ht="13.8" hidden="false" customHeight="false" outlineLevel="0" collapsed="false">
      <c r="A6" s="92" t="s">
        <v>509</v>
      </c>
      <c r="B6" s="92" t="s">
        <v>569</v>
      </c>
      <c r="C6" s="92" t="s">
        <v>638</v>
      </c>
      <c r="D6" s="92" t="s">
        <v>638</v>
      </c>
      <c r="E6" s="92" t="s">
        <v>661</v>
      </c>
      <c r="F6" s="93" t="n">
        <v>9</v>
      </c>
      <c r="G6" s="93" t="n">
        <v>9.1</v>
      </c>
      <c r="H6" s="94" t="n">
        <v>43831</v>
      </c>
      <c r="I6" s="94" t="n">
        <v>44196</v>
      </c>
      <c r="J6" s="95" t="n">
        <f aca="false">DATE(YEAR(H6)+1,MONTH(H6),DAY(H6))</f>
        <v>44197</v>
      </c>
      <c r="K6" s="96" t="n">
        <f aca="false">IF(H6&lt;=J6,VLOOKUP(DATEDIF(H6,I6,"m"),[1]Parameters!$L$2:$M$6,2,1),(DATEDIF(H6,I6,"m")+1)/12)</f>
        <v>1</v>
      </c>
      <c r="L6" s="22" t="n">
        <v>0.0181</v>
      </c>
      <c r="M6" s="98" t="n">
        <v>0.0121</v>
      </c>
      <c r="N6" s="97" t="n">
        <v>0</v>
      </c>
      <c r="O6" s="22" t="n">
        <f aca="false">(SUM(L6+M6+N6))*K6</f>
        <v>0.0302</v>
      </c>
      <c r="P6" s="21" t="s">
        <v>630</v>
      </c>
    </row>
    <row r="7" customFormat="false" ht="13.8" hidden="false" customHeight="false" outlineLevel="0" collapsed="false">
      <c r="A7" s="92" t="s">
        <v>509</v>
      </c>
      <c r="B7" s="92" t="s">
        <v>569</v>
      </c>
      <c r="C7" s="92" t="s">
        <v>638</v>
      </c>
      <c r="D7" s="92" t="s">
        <v>638</v>
      </c>
      <c r="E7" s="92" t="s">
        <v>662</v>
      </c>
      <c r="F7" s="93" t="n">
        <v>16</v>
      </c>
      <c r="G7" s="93" t="n">
        <v>15.5</v>
      </c>
      <c r="H7" s="94" t="n">
        <v>43831</v>
      </c>
      <c r="I7" s="94" t="n">
        <v>44196</v>
      </c>
      <c r="J7" s="95" t="n">
        <f aca="false">DATE(YEAR(H7)+1,MONTH(H7),DAY(H7))</f>
        <v>44197</v>
      </c>
      <c r="K7" s="96" t="n">
        <f aca="false">IF(H7&lt;=J7,VLOOKUP(DATEDIF(H7,I7,"m"),[1]Parameters!$L$2:$M$6,2,1),(DATEDIF(H7,I7,"m")+1)/12)</f>
        <v>1</v>
      </c>
      <c r="L7" s="22" t="n">
        <v>0.0211</v>
      </c>
      <c r="M7" s="98" t="n">
        <v>0.0141</v>
      </c>
      <c r="N7" s="97" t="n">
        <v>0</v>
      </c>
      <c r="O7" s="22" t="n">
        <f aca="false">(SUM(L7+M7+N7))*K7</f>
        <v>0.0352</v>
      </c>
      <c r="P7" s="21" t="s">
        <v>658</v>
      </c>
    </row>
    <row r="8" customFormat="false" ht="13.8" hidden="false" customHeight="false" outlineLevel="0" collapsed="false">
      <c r="A8" s="92" t="s">
        <v>509</v>
      </c>
      <c r="B8" s="92" t="s">
        <v>542</v>
      </c>
      <c r="C8" s="92" t="s">
        <v>638</v>
      </c>
      <c r="D8" s="92" t="s">
        <v>638</v>
      </c>
      <c r="E8" s="92" t="s">
        <v>638</v>
      </c>
      <c r="F8" s="93" t="n">
        <v>10</v>
      </c>
      <c r="G8" s="93" t="n">
        <v>0</v>
      </c>
      <c r="H8" s="94" t="n">
        <v>43831</v>
      </c>
      <c r="I8" s="94" t="n">
        <v>44196</v>
      </c>
      <c r="J8" s="95" t="n">
        <f aca="false">DATE(YEAR(H8)+1,MONTH(H8),DAY(H8))</f>
        <v>44197</v>
      </c>
      <c r="K8" s="96" t="n">
        <f aca="false">IF(H8&lt;=J8,VLOOKUP(DATEDIF(H8,I8,"m"),[1]Parameters!$L$2:$M$6,2,1),(DATEDIF(H8,I8,"m")+1)/12)</f>
        <v>1</v>
      </c>
      <c r="L8" s="22" t="n">
        <v>0.00348</v>
      </c>
      <c r="M8" s="98" t="n">
        <v>0.00228</v>
      </c>
      <c r="N8" s="97" t="n">
        <v>0</v>
      </c>
      <c r="O8" s="22" t="n">
        <f aca="false">(SUM(L8+M8+N8))*K8</f>
        <v>0.00576</v>
      </c>
      <c r="P8" s="21" t="s">
        <v>658</v>
      </c>
    </row>
    <row r="9" customFormat="false" ht="13.8" hidden="false" customHeight="false" outlineLevel="0" collapsed="false">
      <c r="A9" s="92" t="s">
        <v>509</v>
      </c>
      <c r="B9" s="92" t="s">
        <v>539</v>
      </c>
      <c r="C9" s="92" t="s">
        <v>638</v>
      </c>
      <c r="D9" s="92" t="s">
        <v>638</v>
      </c>
      <c r="E9" s="92" t="s">
        <v>638</v>
      </c>
      <c r="F9" s="93" t="n">
        <v>10</v>
      </c>
      <c r="G9" s="93" t="n">
        <v>0</v>
      </c>
      <c r="H9" s="94" t="n">
        <v>43831</v>
      </c>
      <c r="I9" s="94" t="n">
        <v>44196</v>
      </c>
      <c r="J9" s="95" t="n">
        <f aca="false">DATE(YEAR(H9)+1,MONTH(H9),DAY(H9))</f>
        <v>44197</v>
      </c>
      <c r="K9" s="96" t="n">
        <f aca="false">IF(H9&lt;=J9,VLOOKUP(DATEDIF(H9,I9,"m"),[1]Parameters!$L$2:$M$6,2,1),(DATEDIF(H9,I9,"m")+1)/12)</f>
        <v>1</v>
      </c>
      <c r="L9" s="22" t="n">
        <v>0.00732</v>
      </c>
      <c r="M9" s="98" t="n">
        <v>0.00492</v>
      </c>
      <c r="N9" s="97" t="n">
        <v>0</v>
      </c>
      <c r="O9" s="22" t="n">
        <f aca="false">(SUM(L9+M9+N9))*K9</f>
        <v>0.01224</v>
      </c>
      <c r="P9" s="21" t="s">
        <v>658</v>
      </c>
    </row>
    <row r="10" customFormat="false" ht="13.8" hidden="false" customHeight="false" outlineLevel="0" collapsed="false">
      <c r="A10" s="92" t="s">
        <v>509</v>
      </c>
      <c r="B10" s="92" t="s">
        <v>561</v>
      </c>
      <c r="C10" s="92" t="s">
        <v>638</v>
      </c>
      <c r="D10" s="92" t="s">
        <v>638</v>
      </c>
      <c r="E10" s="92" t="s">
        <v>659</v>
      </c>
      <c r="F10" s="93" t="n">
        <v>10</v>
      </c>
      <c r="G10" s="93" t="n">
        <v>2</v>
      </c>
      <c r="H10" s="94" t="n">
        <v>43831</v>
      </c>
      <c r="I10" s="94" t="n">
        <v>44196</v>
      </c>
      <c r="J10" s="95" t="n">
        <f aca="false">DATE(YEAR(H10)+1,MONTH(H10),DAY(H10))</f>
        <v>44197</v>
      </c>
      <c r="K10" s="96" t="n">
        <f aca="false">IF(H10&lt;=J10,VLOOKUP(DATEDIF(H10,I10,"m"),[1]Parameters!$L$2:$M$6,2,1),(DATEDIF(H10,I10,"m")+1)/12)</f>
        <v>1</v>
      </c>
      <c r="L10" s="22" t="n">
        <v>0.00672</v>
      </c>
      <c r="M10" s="98" t="n">
        <v>0.00444</v>
      </c>
      <c r="N10" s="97" t="n">
        <v>0</v>
      </c>
      <c r="O10" s="22" t="n">
        <f aca="false">(SUM(L10+M10+N10))*K10</f>
        <v>0.01116</v>
      </c>
      <c r="P10" s="21" t="s">
        <v>658</v>
      </c>
    </row>
    <row r="11" customFormat="false" ht="13.8" hidden="false" customHeight="false" outlineLevel="0" collapsed="false">
      <c r="A11" s="92" t="s">
        <v>509</v>
      </c>
      <c r="B11" s="92" t="s">
        <v>561</v>
      </c>
      <c r="C11" s="92" t="s">
        <v>638</v>
      </c>
      <c r="D11" s="92" t="s">
        <v>638</v>
      </c>
      <c r="E11" s="92" t="s">
        <v>660</v>
      </c>
      <c r="F11" s="93" t="n">
        <v>10</v>
      </c>
      <c r="G11" s="93" t="n">
        <v>8</v>
      </c>
      <c r="H11" s="94" t="n">
        <v>43831</v>
      </c>
      <c r="I11" s="94" t="n">
        <v>44196</v>
      </c>
      <c r="J11" s="95" t="n">
        <f aca="false">DATE(YEAR(H11)+1,MONTH(H11),DAY(H11))</f>
        <v>44197</v>
      </c>
      <c r="K11" s="96" t="n">
        <f aca="false">IF(H11&lt;=J11,VLOOKUP(DATEDIF(H11,I11,"m"),[1]Parameters!$L$2:$M$6,2,1),(DATEDIF(H11,I11,"m")+1)/12)</f>
        <v>1</v>
      </c>
      <c r="L11" s="22" t="n">
        <v>0.01308</v>
      </c>
      <c r="M11" s="98" t="n">
        <v>0.00876</v>
      </c>
      <c r="N11" s="97" t="n">
        <v>0</v>
      </c>
      <c r="O11" s="22" t="n">
        <f aca="false">(SUM(L11+M11+N11))*K11</f>
        <v>0.02184</v>
      </c>
      <c r="P11" s="21" t="s">
        <v>658</v>
      </c>
    </row>
    <row r="12" customFormat="false" ht="13.8" hidden="false" customHeight="false" outlineLevel="0" collapsed="false">
      <c r="A12" s="92" t="s">
        <v>509</v>
      </c>
      <c r="B12" s="92" t="s">
        <v>561</v>
      </c>
      <c r="C12" s="92" t="s">
        <v>638</v>
      </c>
      <c r="D12" s="92" t="s">
        <v>638</v>
      </c>
      <c r="E12" s="92" t="s">
        <v>661</v>
      </c>
      <c r="F12" s="93" t="n">
        <v>10</v>
      </c>
      <c r="G12" s="93" t="n">
        <v>15</v>
      </c>
      <c r="H12" s="94" t="n">
        <v>43831</v>
      </c>
      <c r="I12" s="94" t="n">
        <v>44196</v>
      </c>
      <c r="J12" s="95" t="n">
        <f aca="false">DATE(YEAR(H12)+1,MONTH(H12),DAY(H12))</f>
        <v>44197</v>
      </c>
      <c r="K12" s="96" t="n">
        <f aca="false">IF(H12&lt;=J12,VLOOKUP(DATEDIF(H12,I12,"m"),[1]Parameters!$L$2:$M$6,2,1),(DATEDIF(H12,I12,"m")+1)/12)</f>
        <v>1</v>
      </c>
      <c r="L12" s="22" t="n">
        <v>0.02172</v>
      </c>
      <c r="M12" s="98" t="n">
        <v>0.01452</v>
      </c>
      <c r="N12" s="97" t="n">
        <v>0</v>
      </c>
      <c r="O12" s="22" t="n">
        <f aca="false">(SUM(L12+M12+N12))*K12</f>
        <v>0.03624</v>
      </c>
      <c r="P12" s="21" t="s">
        <v>658</v>
      </c>
    </row>
    <row r="13" customFormat="false" ht="13.8" hidden="false" customHeight="false" outlineLevel="0" collapsed="false">
      <c r="A13" s="92" t="s">
        <v>509</v>
      </c>
      <c r="B13" s="92" t="s">
        <v>561</v>
      </c>
      <c r="C13" s="92" t="s">
        <v>638</v>
      </c>
      <c r="D13" s="92" t="s">
        <v>638</v>
      </c>
      <c r="E13" s="92" t="s">
        <v>662</v>
      </c>
      <c r="F13" s="93" t="n">
        <v>10</v>
      </c>
      <c r="G13" s="93" t="n">
        <v>30</v>
      </c>
      <c r="H13" s="94" t="n">
        <v>43831</v>
      </c>
      <c r="I13" s="94" t="n">
        <v>44196</v>
      </c>
      <c r="J13" s="95" t="n">
        <f aca="false">DATE(YEAR(H13)+1,MONTH(H13),DAY(H13))</f>
        <v>44197</v>
      </c>
      <c r="K13" s="96" t="n">
        <f aca="false">IF(H13&lt;=J13,VLOOKUP(DATEDIF(H13,I13,"m"),[1]Parameters!$L$2:$M$6,2,1),(DATEDIF(H13,I13,"m")+1)/12)</f>
        <v>1</v>
      </c>
      <c r="L13" s="22" t="n">
        <v>0.02532</v>
      </c>
      <c r="M13" s="98" t="n">
        <v>0.01692</v>
      </c>
      <c r="N13" s="97" t="n">
        <v>0</v>
      </c>
      <c r="O13" s="22" t="n">
        <f aca="false">(SUM(L13+M13+N13))*K13</f>
        <v>0.04224</v>
      </c>
      <c r="P13" s="21" t="s">
        <v>658</v>
      </c>
    </row>
    <row r="14" customFormat="false" ht="13.8" hidden="false" customHeight="false" outlineLevel="0" collapsed="false">
      <c r="A14" s="92" t="s">
        <v>509</v>
      </c>
      <c r="B14" s="92" t="s">
        <v>565</v>
      </c>
      <c r="C14" s="92" t="s">
        <v>638</v>
      </c>
      <c r="D14" s="92" t="s">
        <v>638</v>
      </c>
      <c r="E14" s="92" t="s">
        <v>659</v>
      </c>
      <c r="F14" s="93" t="n">
        <v>10</v>
      </c>
      <c r="G14" s="93" t="n">
        <v>2</v>
      </c>
      <c r="H14" s="94" t="n">
        <v>43831</v>
      </c>
      <c r="I14" s="94" t="n">
        <v>44196</v>
      </c>
      <c r="J14" s="95" t="n">
        <f aca="false">DATE(YEAR(H14)+1,MONTH(H14),DAY(H14))</f>
        <v>44197</v>
      </c>
      <c r="K14" s="96" t="n">
        <f aca="false">IF(H14&lt;=J14,VLOOKUP(DATEDIF(H14,I14,"m"),[1]Parameters!$L$2:$M$6,2,1),(DATEDIF(H14,I14,"m")+1)/12)</f>
        <v>1</v>
      </c>
      <c r="L14" s="22" t="n">
        <v>0.0056</v>
      </c>
      <c r="M14" s="98" t="n">
        <v>0.0037</v>
      </c>
      <c r="N14" s="97" t="n">
        <v>0</v>
      </c>
      <c r="O14" s="22" t="n">
        <f aca="false">(SUM(L14+M14+N14))*K14</f>
        <v>0.0093</v>
      </c>
      <c r="P14" s="21" t="s">
        <v>658</v>
      </c>
    </row>
    <row r="15" customFormat="false" ht="13.8" hidden="false" customHeight="false" outlineLevel="0" collapsed="false">
      <c r="A15" s="92" t="s">
        <v>509</v>
      </c>
      <c r="B15" s="92" t="s">
        <v>565</v>
      </c>
      <c r="C15" s="92" t="s">
        <v>638</v>
      </c>
      <c r="D15" s="92" t="s">
        <v>638</v>
      </c>
      <c r="E15" s="92" t="s">
        <v>660</v>
      </c>
      <c r="F15" s="93" t="n">
        <v>10</v>
      </c>
      <c r="G15" s="93" t="n">
        <v>6</v>
      </c>
      <c r="H15" s="94" t="n">
        <v>43831</v>
      </c>
      <c r="I15" s="94" t="n">
        <v>44196</v>
      </c>
      <c r="J15" s="95" t="n">
        <f aca="false">DATE(YEAR(H15)+1,MONTH(H15),DAY(H15))</f>
        <v>44197</v>
      </c>
      <c r="K15" s="96" t="n">
        <f aca="false">IF(H15&lt;=J15,VLOOKUP(DATEDIF(H15,I15,"m"),[1]Parameters!$L$2:$M$6,2,1),(DATEDIF(H15,I15,"m")+1)/12)</f>
        <v>1</v>
      </c>
      <c r="L15" s="22" t="n">
        <v>0.0109</v>
      </c>
      <c r="M15" s="98" t="n">
        <v>0.0073</v>
      </c>
      <c r="N15" s="97" t="n">
        <v>0</v>
      </c>
      <c r="O15" s="22" t="n">
        <f aca="false">(SUM(L15+M15+N15))*K15</f>
        <v>0.0182</v>
      </c>
      <c r="P15" s="21" t="s">
        <v>658</v>
      </c>
    </row>
    <row r="16" customFormat="false" ht="13.8" hidden="false" customHeight="false" outlineLevel="0" collapsed="false">
      <c r="A16" s="92" t="s">
        <v>509</v>
      </c>
      <c r="B16" s="92" t="s">
        <v>565</v>
      </c>
      <c r="C16" s="92" t="s">
        <v>638</v>
      </c>
      <c r="D16" s="92" t="s">
        <v>638</v>
      </c>
      <c r="E16" s="92" t="s">
        <v>661</v>
      </c>
      <c r="F16" s="93" t="n">
        <v>10</v>
      </c>
      <c r="G16" s="93" t="n">
        <v>12</v>
      </c>
      <c r="H16" s="94" t="n">
        <v>43831</v>
      </c>
      <c r="I16" s="94" t="n">
        <v>44196</v>
      </c>
      <c r="J16" s="95" t="n">
        <f aca="false">DATE(YEAR(H16)+1,MONTH(H16),DAY(H16))</f>
        <v>44197</v>
      </c>
      <c r="K16" s="96" t="n">
        <f aca="false">IF(H16&lt;=J16,VLOOKUP(DATEDIF(H16,I16,"m"),[1]Parameters!$L$2:$M$6,2,1),(DATEDIF(H16,I16,"m")+1)/12)</f>
        <v>1</v>
      </c>
      <c r="L16" s="22" t="n">
        <v>0.0181</v>
      </c>
      <c r="M16" s="98" t="n">
        <v>0.0121</v>
      </c>
      <c r="N16" s="97" t="n">
        <v>0</v>
      </c>
      <c r="O16" s="22" t="n">
        <f aca="false">(SUM(L16+M16+N16))*K16</f>
        <v>0.0302</v>
      </c>
      <c r="P16" s="21" t="s">
        <v>658</v>
      </c>
    </row>
    <row r="17" customFormat="false" ht="13.8" hidden="false" customHeight="false" outlineLevel="0" collapsed="false">
      <c r="A17" s="92" t="s">
        <v>509</v>
      </c>
      <c r="B17" s="92" t="s">
        <v>565</v>
      </c>
      <c r="C17" s="92" t="s">
        <v>638</v>
      </c>
      <c r="D17" s="92" t="s">
        <v>638</v>
      </c>
      <c r="E17" s="92" t="s">
        <v>662</v>
      </c>
      <c r="F17" s="93" t="n">
        <v>10</v>
      </c>
      <c r="G17" s="93" t="n">
        <v>45</v>
      </c>
      <c r="H17" s="94" t="n">
        <v>43831</v>
      </c>
      <c r="I17" s="94" t="n">
        <v>44196</v>
      </c>
      <c r="J17" s="95" t="n">
        <f aca="false">DATE(YEAR(H17)+1,MONTH(H17),DAY(H17))</f>
        <v>44197</v>
      </c>
      <c r="K17" s="96" t="n">
        <f aca="false">IF(H17&lt;=J17,VLOOKUP(DATEDIF(H17,I17,"m"),[1]Parameters!$L$2:$M$6,2,1),(DATEDIF(H17,I17,"m")+1)/12)</f>
        <v>1</v>
      </c>
      <c r="L17" s="22" t="n">
        <v>0.0211</v>
      </c>
      <c r="M17" s="98" t="n">
        <v>0.0141</v>
      </c>
      <c r="N17" s="97" t="n">
        <v>0</v>
      </c>
      <c r="O17" s="22" t="n">
        <f aca="false">(SUM(L17+M17+N17))*K17</f>
        <v>0.0352</v>
      </c>
      <c r="P17" s="21" t="s">
        <v>658</v>
      </c>
    </row>
    <row r="18" customFormat="false" ht="13.8" hidden="false" customHeight="false" outlineLevel="0" collapsed="false">
      <c r="A18" s="92" t="s">
        <v>509</v>
      </c>
      <c r="B18" s="92" t="s">
        <v>563</v>
      </c>
      <c r="C18" s="92" t="s">
        <v>638</v>
      </c>
      <c r="D18" s="92" t="s">
        <v>638</v>
      </c>
      <c r="E18" s="92" t="s">
        <v>638</v>
      </c>
      <c r="F18" s="93" t="n">
        <v>10</v>
      </c>
      <c r="G18" s="93" t="n">
        <v>10</v>
      </c>
      <c r="H18" s="94" t="n">
        <v>43831</v>
      </c>
      <c r="I18" s="94" t="n">
        <v>44196</v>
      </c>
      <c r="J18" s="95" t="n">
        <f aca="false">DATE(YEAR(H18)+1,MONTH(H18),DAY(H18))</f>
        <v>44197</v>
      </c>
      <c r="K18" s="96" t="n">
        <f aca="false">IF(H18&lt;=J18,VLOOKUP(DATEDIF(H18,I18,"m"),[1]Parameters!$L$2:$M$6,2,1),(DATEDIF(H18,I18,"m")+1)/12)</f>
        <v>1</v>
      </c>
      <c r="L18" s="22" t="n">
        <v>0.03165</v>
      </c>
      <c r="M18" s="98" t="n">
        <v>0.02115</v>
      </c>
      <c r="N18" s="97" t="n">
        <v>0</v>
      </c>
      <c r="O18" s="22" t="n">
        <f aca="false">(SUM(L18+M18+N18))*K18</f>
        <v>0.0528</v>
      </c>
      <c r="P18" s="21" t="s">
        <v>658</v>
      </c>
    </row>
    <row r="19" customFormat="false" ht="13.8" hidden="false" customHeight="false" outlineLevel="0" collapsed="false">
      <c r="A19" s="92" t="s">
        <v>509</v>
      </c>
      <c r="B19" s="92" t="s">
        <v>523</v>
      </c>
      <c r="C19" s="92" t="s">
        <v>638</v>
      </c>
      <c r="D19" s="92" t="s">
        <v>638</v>
      </c>
      <c r="E19" s="92" t="s">
        <v>659</v>
      </c>
      <c r="F19" s="93" t="n">
        <v>10</v>
      </c>
      <c r="G19" s="93" t="n">
        <v>2</v>
      </c>
      <c r="H19" s="94" t="n">
        <v>43831</v>
      </c>
      <c r="I19" s="94" t="n">
        <v>44196</v>
      </c>
      <c r="J19" s="95" t="n">
        <f aca="false">DATE(YEAR(H19)+1,MONTH(H19),DAY(H19))</f>
        <v>44197</v>
      </c>
      <c r="K19" s="96" t="n">
        <f aca="false">IF(H19&lt;=J19,VLOOKUP(DATEDIF(H19,I19,"m"),[1]Parameters!$L$2:$M$6,2,1),(DATEDIF(H19,I19,"m")+1)/12)</f>
        <v>1</v>
      </c>
      <c r="L19" s="22" t="n">
        <v>0.0056</v>
      </c>
      <c r="M19" s="98" t="n">
        <v>0.0037</v>
      </c>
      <c r="N19" s="97" t="n">
        <v>0</v>
      </c>
      <c r="O19" s="22" t="n">
        <f aca="false">(SUM(L19+M19+N19))*K19</f>
        <v>0.0093</v>
      </c>
      <c r="P19" s="21" t="s">
        <v>658</v>
      </c>
    </row>
    <row r="20" customFormat="false" ht="13.8" hidden="false" customHeight="false" outlineLevel="0" collapsed="false">
      <c r="A20" s="92" t="s">
        <v>509</v>
      </c>
      <c r="B20" s="92" t="s">
        <v>523</v>
      </c>
      <c r="C20" s="92" t="s">
        <v>638</v>
      </c>
      <c r="D20" s="92" t="s">
        <v>638</v>
      </c>
      <c r="E20" s="92" t="s">
        <v>660</v>
      </c>
      <c r="F20" s="93" t="n">
        <v>10</v>
      </c>
      <c r="G20" s="93" t="n">
        <v>6</v>
      </c>
      <c r="H20" s="94" t="n">
        <v>43831</v>
      </c>
      <c r="I20" s="94" t="n">
        <v>44196</v>
      </c>
      <c r="J20" s="95" t="n">
        <f aca="false">DATE(YEAR(H20)+1,MONTH(H20),DAY(H20))</f>
        <v>44197</v>
      </c>
      <c r="K20" s="96" t="n">
        <f aca="false">IF(H20&lt;=J20,VLOOKUP(DATEDIF(H20,I20,"m"),[1]Parameters!$L$2:$M$6,2,1),(DATEDIF(H20,I20,"m")+1)/12)</f>
        <v>1</v>
      </c>
      <c r="L20" s="22" t="n">
        <v>0.0109</v>
      </c>
      <c r="M20" s="98" t="n">
        <v>0.0073</v>
      </c>
      <c r="N20" s="97" t="n">
        <v>0</v>
      </c>
      <c r="O20" s="22" t="n">
        <f aca="false">(SUM(L20+M20+N20))*K20</f>
        <v>0.0182</v>
      </c>
      <c r="P20" s="21" t="s">
        <v>658</v>
      </c>
    </row>
    <row r="21" customFormat="false" ht="13.8" hidden="false" customHeight="false" outlineLevel="0" collapsed="false">
      <c r="A21" s="92" t="s">
        <v>509</v>
      </c>
      <c r="B21" s="92" t="s">
        <v>523</v>
      </c>
      <c r="C21" s="92" t="s">
        <v>638</v>
      </c>
      <c r="D21" s="92" t="s">
        <v>638</v>
      </c>
      <c r="E21" s="92" t="s">
        <v>661</v>
      </c>
      <c r="F21" s="93" t="n">
        <v>10</v>
      </c>
      <c r="G21" s="93" t="n">
        <v>12</v>
      </c>
      <c r="H21" s="94" t="n">
        <v>43831</v>
      </c>
      <c r="I21" s="94" t="n">
        <v>44196</v>
      </c>
      <c r="J21" s="95" t="n">
        <f aca="false">DATE(YEAR(H21)+1,MONTH(H21),DAY(H21))</f>
        <v>44197</v>
      </c>
      <c r="K21" s="96" t="n">
        <f aca="false">IF(H21&lt;=J21,VLOOKUP(DATEDIF(H21,I21,"m"),[1]Parameters!$L$2:$M$6,2,1),(DATEDIF(H21,I21,"m")+1)/12)</f>
        <v>1</v>
      </c>
      <c r="L21" s="22" t="n">
        <v>0.0181</v>
      </c>
      <c r="M21" s="98" t="n">
        <v>0.0121</v>
      </c>
      <c r="N21" s="97" t="n">
        <v>0</v>
      </c>
      <c r="O21" s="22" t="n">
        <f aca="false">(SUM(L21+M21+N21))*K21</f>
        <v>0.0302</v>
      </c>
      <c r="P21" s="21" t="s">
        <v>658</v>
      </c>
    </row>
    <row r="22" customFormat="false" ht="13.8" hidden="false" customHeight="false" outlineLevel="0" collapsed="false">
      <c r="A22" s="92" t="s">
        <v>509</v>
      </c>
      <c r="B22" s="92" t="s">
        <v>523</v>
      </c>
      <c r="C22" s="92" t="s">
        <v>638</v>
      </c>
      <c r="D22" s="92" t="s">
        <v>638</v>
      </c>
      <c r="E22" s="92" t="s">
        <v>662</v>
      </c>
      <c r="F22" s="93" t="n">
        <v>10</v>
      </c>
      <c r="G22" s="93" t="n">
        <v>45</v>
      </c>
      <c r="H22" s="94" t="n">
        <v>43831</v>
      </c>
      <c r="I22" s="94" t="n">
        <v>44196</v>
      </c>
      <c r="J22" s="95" t="n">
        <f aca="false">DATE(YEAR(H22)+1,MONTH(H22),DAY(H22))</f>
        <v>44197</v>
      </c>
      <c r="K22" s="96" t="n">
        <f aca="false">IF(H22&lt;=J22,VLOOKUP(DATEDIF(H22,I22,"m"),[1]Parameters!$L$2:$M$6,2,1),(DATEDIF(H22,I22,"m")+1)/12)</f>
        <v>1</v>
      </c>
      <c r="L22" s="22" t="n">
        <v>0.0211</v>
      </c>
      <c r="M22" s="98" t="n">
        <v>0.0141</v>
      </c>
      <c r="N22" s="97" t="n">
        <v>0</v>
      </c>
      <c r="O22" s="22" t="n">
        <f aca="false">(SUM(L22+M22+N22))*K22</f>
        <v>0.0352</v>
      </c>
      <c r="P22" s="21" t="s">
        <v>658</v>
      </c>
    </row>
    <row r="23" customFormat="false" ht="13.8" hidden="false" customHeight="false" outlineLevel="0" collapsed="false">
      <c r="A23" s="92" t="s">
        <v>509</v>
      </c>
      <c r="B23" s="92" t="s">
        <v>533</v>
      </c>
      <c r="C23" s="92" t="s">
        <v>638</v>
      </c>
      <c r="D23" s="92" t="s">
        <v>638</v>
      </c>
      <c r="E23" s="92" t="s">
        <v>659</v>
      </c>
      <c r="F23" s="93" t="n">
        <v>5</v>
      </c>
      <c r="G23" s="93" t="n">
        <v>0</v>
      </c>
      <c r="H23" s="94" t="n">
        <v>43831</v>
      </c>
      <c r="I23" s="94" t="n">
        <v>44196</v>
      </c>
      <c r="J23" s="95" t="n">
        <f aca="false">DATE(YEAR(H23)+1,MONTH(H23),DAY(H23))</f>
        <v>44197</v>
      </c>
      <c r="K23" s="96" t="n">
        <f aca="false">IF(H23&lt;=J23,VLOOKUP(DATEDIF(H23,I23,"m"),[1]Parameters!$L$2:$M$6,2,1),(DATEDIF(H23,I23,"m")+1)/12)</f>
        <v>1</v>
      </c>
      <c r="L23" s="22" t="n">
        <v>0.00672</v>
      </c>
      <c r="M23" s="98" t="n">
        <v>0.00444</v>
      </c>
      <c r="N23" s="97" t="n">
        <v>0</v>
      </c>
      <c r="O23" s="22" t="n">
        <f aca="false">(SUM(L23+M23+N23))*K23</f>
        <v>0.01116</v>
      </c>
      <c r="P23" s="21" t="s">
        <v>658</v>
      </c>
    </row>
    <row r="24" customFormat="false" ht="13.8" hidden="false" customHeight="false" outlineLevel="0" collapsed="false">
      <c r="A24" s="92" t="s">
        <v>509</v>
      </c>
      <c r="B24" s="92" t="s">
        <v>533</v>
      </c>
      <c r="C24" s="92" t="s">
        <v>638</v>
      </c>
      <c r="D24" s="92" t="s">
        <v>638</v>
      </c>
      <c r="E24" s="92" t="s">
        <v>660</v>
      </c>
      <c r="F24" s="93" t="n">
        <v>6</v>
      </c>
      <c r="G24" s="93" t="n">
        <v>3.5</v>
      </c>
      <c r="H24" s="94" t="n">
        <v>43831</v>
      </c>
      <c r="I24" s="94" t="n">
        <v>44196</v>
      </c>
      <c r="J24" s="95" t="n">
        <f aca="false">DATE(YEAR(H24)+1,MONTH(H24),DAY(H24))</f>
        <v>44197</v>
      </c>
      <c r="K24" s="96" t="n">
        <f aca="false">IF(H24&lt;=J24,VLOOKUP(DATEDIF(H24,I24,"m"),[1]Parameters!$L$2:$M$6,2,1),(DATEDIF(H24,I24,"m")+1)/12)</f>
        <v>1</v>
      </c>
      <c r="L24" s="22" t="n">
        <v>0.01308</v>
      </c>
      <c r="M24" s="98" t="n">
        <v>0.00876</v>
      </c>
      <c r="N24" s="97" t="n">
        <v>0</v>
      </c>
      <c r="O24" s="22" t="n">
        <f aca="false">(SUM(L24+M24+N24))*K24</f>
        <v>0.02184</v>
      </c>
      <c r="P24" s="21" t="s">
        <v>630</v>
      </c>
    </row>
    <row r="25" customFormat="false" ht="13.8" hidden="false" customHeight="false" outlineLevel="0" collapsed="false">
      <c r="A25" s="92" t="s">
        <v>509</v>
      </c>
      <c r="B25" s="92" t="s">
        <v>533</v>
      </c>
      <c r="C25" s="92" t="s">
        <v>638</v>
      </c>
      <c r="D25" s="92" t="s">
        <v>638</v>
      </c>
      <c r="E25" s="92" t="s">
        <v>661</v>
      </c>
      <c r="F25" s="93" t="n">
        <v>12</v>
      </c>
      <c r="G25" s="93" t="n">
        <v>8.5</v>
      </c>
      <c r="H25" s="94" t="n">
        <v>43831</v>
      </c>
      <c r="I25" s="94" t="n">
        <v>44196</v>
      </c>
      <c r="J25" s="95" t="n">
        <f aca="false">DATE(YEAR(H25)+1,MONTH(H25),DAY(H25))</f>
        <v>44197</v>
      </c>
      <c r="K25" s="96" t="n">
        <f aca="false">IF(H25&lt;=J25,VLOOKUP(DATEDIF(H25,I25,"m"),[1]Parameters!$L$2:$M$6,2,1),(DATEDIF(H25,I25,"m")+1)/12)</f>
        <v>1</v>
      </c>
      <c r="L25" s="22" t="n">
        <v>0.02172</v>
      </c>
      <c r="M25" s="98" t="n">
        <v>0.01452</v>
      </c>
      <c r="N25" s="97" t="n">
        <v>0</v>
      </c>
      <c r="O25" s="22" t="n">
        <f aca="false">(SUM(L25+M25+N25))*K25</f>
        <v>0.03624</v>
      </c>
      <c r="P25" s="21" t="s">
        <v>658</v>
      </c>
    </row>
    <row r="26" customFormat="false" ht="13.8" hidden="false" customHeight="false" outlineLevel="0" collapsed="false">
      <c r="A26" s="92" t="s">
        <v>509</v>
      </c>
      <c r="B26" s="92" t="s">
        <v>533</v>
      </c>
      <c r="C26" s="92" t="s">
        <v>638</v>
      </c>
      <c r="D26" s="92" t="s">
        <v>638</v>
      </c>
      <c r="E26" s="92" t="s">
        <v>662</v>
      </c>
      <c r="F26" s="93" t="n">
        <v>25</v>
      </c>
      <c r="G26" s="93" t="n">
        <v>16</v>
      </c>
      <c r="H26" s="94" t="n">
        <v>43831</v>
      </c>
      <c r="I26" s="94" t="n">
        <v>44196</v>
      </c>
      <c r="J26" s="95" t="n">
        <f aca="false">DATE(YEAR(H26)+1,MONTH(H26),DAY(H26))</f>
        <v>44197</v>
      </c>
      <c r="K26" s="96" t="n">
        <f aca="false">IF(H26&lt;=J26,VLOOKUP(DATEDIF(H26,I26,"m"),[1]Parameters!$L$2:$M$6,2,1),(DATEDIF(H26,I26,"m")+1)/12)</f>
        <v>1</v>
      </c>
      <c r="L26" s="22" t="n">
        <v>0.02532</v>
      </c>
      <c r="M26" s="98" t="n">
        <v>0.01692</v>
      </c>
      <c r="N26" s="97" t="n">
        <v>0</v>
      </c>
      <c r="O26" s="22" t="n">
        <f aca="false">(SUM(L26+M26+N26))*K26</f>
        <v>0.04224</v>
      </c>
      <c r="P26" s="21" t="s">
        <v>658</v>
      </c>
    </row>
    <row r="27" customFormat="false" ht="13.8" hidden="false" customHeight="false" outlineLevel="0" collapsed="false">
      <c r="A27" s="92" t="s">
        <v>509</v>
      </c>
      <c r="B27" s="92" t="s">
        <v>535</v>
      </c>
      <c r="C27" s="92" t="s">
        <v>638</v>
      </c>
      <c r="D27" s="92" t="s">
        <v>638</v>
      </c>
      <c r="E27" s="92" t="s">
        <v>659</v>
      </c>
      <c r="F27" s="93" t="n">
        <v>10</v>
      </c>
      <c r="G27" s="93" t="n">
        <v>2</v>
      </c>
      <c r="H27" s="94" t="n">
        <v>43831</v>
      </c>
      <c r="I27" s="94" t="n">
        <v>44196</v>
      </c>
      <c r="J27" s="95" t="n">
        <f aca="false">DATE(YEAR(H27)+1,MONTH(H27),DAY(H27))</f>
        <v>44197</v>
      </c>
      <c r="K27" s="96" t="n">
        <f aca="false">IF(H27&lt;=J27,VLOOKUP(DATEDIF(H27,I27,"m"),[1]Parameters!$L$2:$M$6,2,1),(DATEDIF(H27,I27,"m")+1)/12)</f>
        <v>1</v>
      </c>
      <c r="L27" s="22" t="n">
        <v>0.0037</v>
      </c>
      <c r="M27" s="98" t="n">
        <v>0.0037</v>
      </c>
      <c r="N27" s="97" t="n">
        <v>0</v>
      </c>
      <c r="O27" s="22" t="n">
        <f aca="false">(SUM(L27+M27+N27))*K27</f>
        <v>0.0074</v>
      </c>
      <c r="P27" s="21" t="s">
        <v>658</v>
      </c>
    </row>
    <row r="28" customFormat="false" ht="13.8" hidden="false" customHeight="false" outlineLevel="0" collapsed="false">
      <c r="A28" s="92" t="s">
        <v>509</v>
      </c>
      <c r="B28" s="92" t="s">
        <v>535</v>
      </c>
      <c r="C28" s="92" t="s">
        <v>638</v>
      </c>
      <c r="D28" s="92" t="s">
        <v>638</v>
      </c>
      <c r="E28" s="92" t="s">
        <v>660</v>
      </c>
      <c r="F28" s="93" t="n">
        <v>10</v>
      </c>
      <c r="G28" s="93" t="n">
        <v>6</v>
      </c>
      <c r="H28" s="94" t="n">
        <v>43831</v>
      </c>
      <c r="I28" s="94" t="n">
        <v>44196</v>
      </c>
      <c r="J28" s="95" t="n">
        <f aca="false">DATE(YEAR(H28)+1,MONTH(H28),DAY(H28))</f>
        <v>44197</v>
      </c>
      <c r="K28" s="96" t="n">
        <f aca="false">IF(H28&lt;=J28,VLOOKUP(DATEDIF(H28,I28,"m"),[1]Parameters!$L$2:$M$6,2,1),(DATEDIF(H28,I28,"m")+1)/12)</f>
        <v>1</v>
      </c>
      <c r="L28" s="22" t="n">
        <v>0.0073</v>
      </c>
      <c r="M28" s="98" t="n">
        <v>0.0073</v>
      </c>
      <c r="N28" s="97" t="n">
        <v>0</v>
      </c>
      <c r="O28" s="22" t="n">
        <f aca="false">(SUM(L28+M28+N28))*K28</f>
        <v>0.0146</v>
      </c>
      <c r="P28" s="21" t="s">
        <v>658</v>
      </c>
    </row>
    <row r="29" customFormat="false" ht="13.8" hidden="false" customHeight="false" outlineLevel="0" collapsed="false">
      <c r="A29" s="92" t="s">
        <v>509</v>
      </c>
      <c r="B29" s="92" t="s">
        <v>535</v>
      </c>
      <c r="C29" s="92" t="s">
        <v>638</v>
      </c>
      <c r="D29" s="92" t="s">
        <v>638</v>
      </c>
      <c r="E29" s="92" t="s">
        <v>661</v>
      </c>
      <c r="F29" s="93" t="n">
        <v>10</v>
      </c>
      <c r="G29" s="93" t="n">
        <v>12</v>
      </c>
      <c r="H29" s="94" t="n">
        <v>43831</v>
      </c>
      <c r="I29" s="94" t="n">
        <v>44196</v>
      </c>
      <c r="J29" s="95" t="n">
        <f aca="false">DATE(YEAR(H29)+1,MONTH(H29),DAY(H29))</f>
        <v>44197</v>
      </c>
      <c r="K29" s="96" t="n">
        <f aca="false">IF(H29&lt;=J29,VLOOKUP(DATEDIF(H29,I29,"m"),[1]Parameters!$L$2:$M$6,2,1),(DATEDIF(H29,I29,"m")+1)/12)</f>
        <v>1</v>
      </c>
      <c r="L29" s="22" t="n">
        <v>0.0121</v>
      </c>
      <c r="M29" s="98" t="n">
        <v>0.0121</v>
      </c>
      <c r="N29" s="97" t="n">
        <v>0</v>
      </c>
      <c r="O29" s="22" t="n">
        <f aca="false">(SUM(L29+M29+N29))*K29</f>
        <v>0.0242</v>
      </c>
      <c r="P29" s="21" t="s">
        <v>658</v>
      </c>
    </row>
    <row r="30" customFormat="false" ht="13.8" hidden="false" customHeight="false" outlineLevel="0" collapsed="false">
      <c r="A30" s="92" t="s">
        <v>509</v>
      </c>
      <c r="B30" s="92" t="s">
        <v>535</v>
      </c>
      <c r="C30" s="92" t="s">
        <v>638</v>
      </c>
      <c r="D30" s="92" t="s">
        <v>638</v>
      </c>
      <c r="E30" s="92" t="s">
        <v>662</v>
      </c>
      <c r="F30" s="93" t="n">
        <v>10</v>
      </c>
      <c r="G30" s="93" t="n">
        <v>45</v>
      </c>
      <c r="H30" s="94" t="n">
        <v>43831</v>
      </c>
      <c r="I30" s="94" t="n">
        <v>44196</v>
      </c>
      <c r="J30" s="95" t="n">
        <f aca="false">DATE(YEAR(H30)+1,MONTH(H30),DAY(H30))</f>
        <v>44197</v>
      </c>
      <c r="K30" s="96" t="n">
        <f aca="false">IF(H30&lt;=J30,VLOOKUP(DATEDIF(H30,I30,"m"),[1]Parameters!$L$2:$M$6,2,1),(DATEDIF(H30,I30,"m")+1)/12)</f>
        <v>1</v>
      </c>
      <c r="L30" s="22" t="n">
        <v>0.0141</v>
      </c>
      <c r="M30" s="98" t="n">
        <v>0.0141</v>
      </c>
      <c r="N30" s="97" t="n">
        <v>0</v>
      </c>
      <c r="O30" s="22" t="n">
        <f aca="false">(SUM(L30+M30+N30))*K30</f>
        <v>0.0282</v>
      </c>
      <c r="P30" s="21" t="s">
        <v>658</v>
      </c>
    </row>
    <row r="31" customFormat="false" ht="13.8" hidden="false" customHeight="false" outlineLevel="0" collapsed="false">
      <c r="A31" s="92" t="s">
        <v>508</v>
      </c>
      <c r="B31" s="92" t="s">
        <v>537</v>
      </c>
      <c r="C31" s="92" t="s">
        <v>643</v>
      </c>
      <c r="D31" s="92" t="s">
        <v>663</v>
      </c>
      <c r="E31" s="92" t="s">
        <v>638</v>
      </c>
      <c r="F31" s="93" t="n">
        <v>5</v>
      </c>
      <c r="G31" s="93" t="n">
        <v>0</v>
      </c>
      <c r="H31" s="94" t="n">
        <v>43831</v>
      </c>
      <c r="I31" s="94" t="n">
        <v>44196</v>
      </c>
      <c r="J31" s="95" t="n">
        <f aca="false">DATE(YEAR(H31)+1,MONTH(H31),DAY(H31))</f>
        <v>44197</v>
      </c>
      <c r="K31" s="96" t="n">
        <f aca="false">IF(H31&lt;=J31,VLOOKUP(DATEDIF(H31,I31,"m"),[1]Parameters!$L$2:$M$6,2,1),(DATEDIF(H31,I31,"m")+1)/12)</f>
        <v>1</v>
      </c>
      <c r="L31" s="22" t="n">
        <v>0.0029</v>
      </c>
      <c r="M31" s="98" t="n">
        <v>0.0019</v>
      </c>
      <c r="N31" s="97" t="n">
        <v>0</v>
      </c>
      <c r="O31" s="22" t="n">
        <f aca="false">(SUM(L31+M31+N31))*K31</f>
        <v>0.0048</v>
      </c>
      <c r="P31" s="21" t="s">
        <v>658</v>
      </c>
    </row>
    <row r="32" customFormat="false" ht="13.8" hidden="false" customHeight="false" outlineLevel="0" collapsed="false">
      <c r="A32" s="92" t="s">
        <v>508</v>
      </c>
      <c r="B32" s="92" t="s">
        <v>537</v>
      </c>
      <c r="C32" s="92" t="s">
        <v>643</v>
      </c>
      <c r="D32" s="92" t="s">
        <v>664</v>
      </c>
      <c r="E32" s="92" t="s">
        <v>638</v>
      </c>
      <c r="F32" s="93" t="n">
        <v>6</v>
      </c>
      <c r="G32" s="93" t="n">
        <v>0</v>
      </c>
      <c r="H32" s="94" t="n">
        <v>43831</v>
      </c>
      <c r="I32" s="94" t="n">
        <v>44196</v>
      </c>
      <c r="J32" s="95" t="n">
        <f aca="false">DATE(YEAR(H32)+1,MONTH(H32),DAY(H32))</f>
        <v>44197</v>
      </c>
      <c r="K32" s="96" t="n">
        <f aca="false">IF(H32&lt;=J32,VLOOKUP(DATEDIF(H32,I32,"m"),[1]Parameters!$L$2:$M$6,2,1),(DATEDIF(H32,I32,"m")+1)/12)</f>
        <v>1</v>
      </c>
      <c r="L32" s="22" t="n">
        <v>0.0053</v>
      </c>
      <c r="M32" s="98" t="n">
        <v>0.0035</v>
      </c>
      <c r="N32" s="97" t="n">
        <v>0</v>
      </c>
      <c r="O32" s="22" t="n">
        <f aca="false">(SUM(L32+M32+N32))*K32</f>
        <v>0.0088</v>
      </c>
      <c r="P32" s="21" t="s">
        <v>658</v>
      </c>
    </row>
    <row r="33" customFormat="false" ht="13.8" hidden="false" customHeight="false" outlineLevel="0" collapsed="false">
      <c r="A33" s="92" t="s">
        <v>508</v>
      </c>
      <c r="B33" s="92" t="s">
        <v>525</v>
      </c>
      <c r="C33" s="92" t="s">
        <v>643</v>
      </c>
      <c r="D33" s="92" t="s">
        <v>665</v>
      </c>
      <c r="E33" s="92" t="s">
        <v>638</v>
      </c>
      <c r="F33" s="93" t="n">
        <v>11</v>
      </c>
      <c r="G33" s="93" t="n">
        <v>0</v>
      </c>
      <c r="H33" s="94" t="n">
        <v>43831</v>
      </c>
      <c r="I33" s="94" t="n">
        <v>44196</v>
      </c>
      <c r="J33" s="95" t="n">
        <f aca="false">DATE(YEAR(H33)+1,MONTH(H33),DAY(H33))</f>
        <v>44197</v>
      </c>
      <c r="K33" s="96" t="n">
        <f aca="false">IF(H33&lt;=J33,VLOOKUP(DATEDIF(H33,I33,"m"),[1]Parameters!$L$2:$M$6,2,1),(DATEDIF(H33,I33,"m")+1)/12)</f>
        <v>1</v>
      </c>
      <c r="L33" s="22" t="n">
        <v>0.0053</v>
      </c>
      <c r="M33" s="98" t="n">
        <v>0.0035</v>
      </c>
      <c r="N33" s="97" t="n">
        <v>0</v>
      </c>
      <c r="O33" s="22" t="n">
        <f aca="false">(SUM(L33+M33+N33))*K33</f>
        <v>0.0088</v>
      </c>
      <c r="P33" s="21" t="s">
        <v>658</v>
      </c>
    </row>
    <row r="34" customFormat="false" ht="13.8" hidden="false" customHeight="false" outlineLevel="0" collapsed="false">
      <c r="A34" s="92" t="s">
        <v>508</v>
      </c>
      <c r="B34" s="92" t="s">
        <v>525</v>
      </c>
      <c r="C34" s="92" t="s">
        <v>643</v>
      </c>
      <c r="D34" s="92" t="s">
        <v>666</v>
      </c>
      <c r="E34" s="92" t="s">
        <v>638</v>
      </c>
      <c r="F34" s="93" t="n">
        <v>24</v>
      </c>
      <c r="G34" s="93" t="n">
        <v>0</v>
      </c>
      <c r="H34" s="94" t="n">
        <v>43831</v>
      </c>
      <c r="I34" s="94" t="n">
        <v>44196</v>
      </c>
      <c r="J34" s="95" t="n">
        <f aca="false">DATE(YEAR(H34)+1,MONTH(H34),DAY(H34))</f>
        <v>44197</v>
      </c>
      <c r="K34" s="96" t="n">
        <f aca="false">IF(H34&lt;=J34,VLOOKUP(DATEDIF(H34,I34,"m"),[1]Parameters!$L$2:$M$6,2,1),(DATEDIF(H34,I34,"m")+1)/12)</f>
        <v>1</v>
      </c>
      <c r="L34" s="22" t="n">
        <v>0.0084</v>
      </c>
      <c r="M34" s="98" t="n">
        <v>0.0056</v>
      </c>
      <c r="N34" s="97" t="n">
        <v>0</v>
      </c>
      <c r="O34" s="22" t="n">
        <f aca="false">(SUM(L34+M34+N34))*K34</f>
        <v>0.014</v>
      </c>
      <c r="P34" s="21" t="s">
        <v>658</v>
      </c>
    </row>
    <row r="35" customFormat="false" ht="13.8" hidden="false" customHeight="false" outlineLevel="0" collapsed="false">
      <c r="A35" s="92" t="s">
        <v>508</v>
      </c>
      <c r="B35" s="92" t="s">
        <v>525</v>
      </c>
      <c r="C35" s="92" t="s">
        <v>643</v>
      </c>
      <c r="D35" s="92" t="s">
        <v>667</v>
      </c>
      <c r="E35" s="92" t="s">
        <v>638</v>
      </c>
      <c r="F35" s="93" t="n">
        <v>30</v>
      </c>
      <c r="G35" s="93" t="n">
        <v>0</v>
      </c>
      <c r="H35" s="94" t="n">
        <v>43831</v>
      </c>
      <c r="I35" s="94" t="n">
        <v>44196</v>
      </c>
      <c r="J35" s="95" t="n">
        <f aca="false">DATE(YEAR(H35)+1,MONTH(H35),DAY(H35))</f>
        <v>44197</v>
      </c>
      <c r="K35" s="96" t="n">
        <f aca="false">IF(H35&lt;=J35,VLOOKUP(DATEDIF(H35,I35,"m"),[1]Parameters!$L$2:$M$6,2,1),(DATEDIF(H35,I35,"m")+1)/12)</f>
        <v>1</v>
      </c>
      <c r="L35" s="22" t="n">
        <v>0.0121</v>
      </c>
      <c r="M35" s="98" t="n">
        <v>0.008</v>
      </c>
      <c r="N35" s="97" t="n">
        <v>0</v>
      </c>
      <c r="O35" s="22" t="n">
        <f aca="false">(SUM(L35+M35+N35))*K35</f>
        <v>0.0201</v>
      </c>
      <c r="P35" s="21" t="s">
        <v>658</v>
      </c>
    </row>
    <row r="36" customFormat="false" ht="13.8" hidden="false" customHeight="false" outlineLevel="0" collapsed="false">
      <c r="A36" s="92" t="s">
        <v>508</v>
      </c>
      <c r="B36" s="92" t="s">
        <v>549</v>
      </c>
      <c r="C36" s="92" t="s">
        <v>638</v>
      </c>
      <c r="D36" s="92" t="s">
        <v>668</v>
      </c>
      <c r="E36" s="92" t="s">
        <v>638</v>
      </c>
      <c r="F36" s="93" t="n">
        <v>12</v>
      </c>
      <c r="G36" s="93" t="n">
        <v>0</v>
      </c>
      <c r="H36" s="94" t="n">
        <v>43831</v>
      </c>
      <c r="I36" s="94" t="n">
        <v>44196</v>
      </c>
      <c r="J36" s="95" t="n">
        <f aca="false">DATE(YEAR(H36)+1,MONTH(H36),DAY(H36))</f>
        <v>44197</v>
      </c>
      <c r="K36" s="96" t="n">
        <f aca="false">IF(H36&lt;=J36,VLOOKUP(DATEDIF(H36,I36,"m"),[1]Parameters!$L$2:$M$6,2,1),(DATEDIF(H36,I36,"m")+1)/12)</f>
        <v>1</v>
      </c>
      <c r="L36" s="22" t="n">
        <v>0.0084</v>
      </c>
      <c r="M36" s="98" t="n">
        <v>0.0056</v>
      </c>
      <c r="N36" s="106" t="n">
        <f aca="false">0.05% * F36</f>
        <v>0.006</v>
      </c>
      <c r="O36" s="22" t="n">
        <f aca="false">(SUM(L36+M36+N36))*K36</f>
        <v>0.02</v>
      </c>
      <c r="P36" s="21" t="s">
        <v>658</v>
      </c>
    </row>
    <row r="37" customFormat="false" ht="13.8" hidden="false" customHeight="false" outlineLevel="0" collapsed="false">
      <c r="A37" s="92" t="s">
        <v>508</v>
      </c>
      <c r="B37" s="92" t="s">
        <v>549</v>
      </c>
      <c r="C37" s="92" t="s">
        <v>638</v>
      </c>
      <c r="D37" s="92" t="s">
        <v>667</v>
      </c>
      <c r="E37" s="92" t="s">
        <v>638</v>
      </c>
      <c r="F37" s="93" t="n">
        <v>30</v>
      </c>
      <c r="G37" s="93" t="n">
        <v>0</v>
      </c>
      <c r="H37" s="94" t="n">
        <v>43831</v>
      </c>
      <c r="I37" s="94" t="n">
        <v>44196</v>
      </c>
      <c r="J37" s="95" t="n">
        <f aca="false">DATE(YEAR(H37)+1,MONTH(H37),DAY(H37))</f>
        <v>44197</v>
      </c>
      <c r="K37" s="96" t="n">
        <f aca="false">IF(H37&lt;=J37,VLOOKUP(DATEDIF(H37,I37,"m"),[1]Parameters!$L$2:$M$6,2,1),(DATEDIF(H37,I37,"m")+1)/12)</f>
        <v>1</v>
      </c>
      <c r="L37" s="22" t="n">
        <v>0.0121</v>
      </c>
      <c r="M37" s="98" t="n">
        <v>0.008</v>
      </c>
      <c r="N37" s="106" t="n">
        <f aca="false">0.05% * F37</f>
        <v>0.015</v>
      </c>
      <c r="O37" s="22" t="n">
        <f aca="false">(SUM(L37+M37+N37))*K37</f>
        <v>0.0351</v>
      </c>
      <c r="P37" s="21" t="s">
        <v>658</v>
      </c>
    </row>
    <row r="38" customFormat="false" ht="13.8" hidden="false" customHeight="false" outlineLevel="0" collapsed="false">
      <c r="A38" s="92" t="s">
        <v>508</v>
      </c>
      <c r="B38" s="92" t="s">
        <v>535</v>
      </c>
      <c r="C38" s="92" t="s">
        <v>643</v>
      </c>
      <c r="D38" s="92" t="s">
        <v>663</v>
      </c>
      <c r="E38" s="92" t="s">
        <v>638</v>
      </c>
      <c r="F38" s="93" t="n">
        <v>5</v>
      </c>
      <c r="G38" s="93" t="n">
        <v>0</v>
      </c>
      <c r="H38" s="94" t="n">
        <v>43831</v>
      </c>
      <c r="I38" s="94" t="n">
        <v>44196</v>
      </c>
      <c r="J38" s="95" t="n">
        <f aca="false">DATE(YEAR(H38)+1,MONTH(H38),DAY(H38))</f>
        <v>44197</v>
      </c>
      <c r="K38" s="96" t="n">
        <f aca="false">IF(H38&lt;=J38,VLOOKUP(DATEDIF(H38,I38,"m"),[1]Parameters!$L$2:$M$6,2,1),(DATEDIF(H38,I38,"m")+1)/12)</f>
        <v>1</v>
      </c>
      <c r="L38" s="22" t="n">
        <v>0.0029</v>
      </c>
      <c r="M38" s="98" t="n">
        <v>0.0019</v>
      </c>
      <c r="N38" s="106" t="n">
        <f aca="false">0.05% * F38</f>
        <v>0.0025</v>
      </c>
      <c r="O38" s="22" t="n">
        <f aca="false">(SUM(L38+M38+N38))*K38</f>
        <v>0.0073</v>
      </c>
      <c r="P38" s="21" t="s">
        <v>658</v>
      </c>
    </row>
    <row r="39" customFormat="false" ht="13.8" hidden="false" customHeight="false" outlineLevel="0" collapsed="false">
      <c r="A39" s="92" t="s">
        <v>508</v>
      </c>
      <c r="B39" s="92" t="s">
        <v>535</v>
      </c>
      <c r="C39" s="92" t="s">
        <v>643</v>
      </c>
      <c r="D39" s="92" t="s">
        <v>669</v>
      </c>
      <c r="E39" s="92" t="s">
        <v>638</v>
      </c>
      <c r="F39" s="93" t="n">
        <v>11</v>
      </c>
      <c r="G39" s="93" t="n">
        <v>0</v>
      </c>
      <c r="H39" s="94" t="n">
        <v>43831</v>
      </c>
      <c r="I39" s="94" t="n">
        <v>44196</v>
      </c>
      <c r="J39" s="95" t="n">
        <f aca="false">DATE(YEAR(H39)+1,MONTH(H39),DAY(H39))</f>
        <v>44197</v>
      </c>
      <c r="K39" s="96" t="n">
        <f aca="false">IF(H39&lt;=J39,VLOOKUP(DATEDIF(H39,I39,"m"),[1]Parameters!$L$2:$M$6,2,1),(DATEDIF(H39,I39,"m")+1)/12)</f>
        <v>1</v>
      </c>
      <c r="L39" s="22" t="n">
        <v>0.0053</v>
      </c>
      <c r="M39" s="98" t="n">
        <v>0.0035</v>
      </c>
      <c r="N39" s="106" t="n">
        <f aca="false">0.05% * F39</f>
        <v>0.0055</v>
      </c>
      <c r="O39" s="22" t="n">
        <f aca="false">(SUM(L39+M39+N39))*K39</f>
        <v>0.0143</v>
      </c>
      <c r="P39" s="21" t="s">
        <v>658</v>
      </c>
    </row>
    <row r="40" customFormat="false" ht="13.8" hidden="false" customHeight="false" outlineLevel="0" collapsed="false">
      <c r="A40" s="92" t="s">
        <v>508</v>
      </c>
      <c r="B40" s="92" t="s">
        <v>535</v>
      </c>
      <c r="C40" s="92" t="s">
        <v>643</v>
      </c>
      <c r="D40" s="92" t="s">
        <v>668</v>
      </c>
      <c r="E40" s="92" t="s">
        <v>638</v>
      </c>
      <c r="F40" s="93" t="n">
        <v>12</v>
      </c>
      <c r="G40" s="93" t="n">
        <v>0</v>
      </c>
      <c r="H40" s="94" t="n">
        <v>43831</v>
      </c>
      <c r="I40" s="94" t="n">
        <v>44196</v>
      </c>
      <c r="J40" s="95" t="n">
        <f aca="false">DATE(YEAR(H40)+1,MONTH(H40),DAY(H40))</f>
        <v>44197</v>
      </c>
      <c r="K40" s="96" t="n">
        <f aca="false">IF(H40&lt;=J40,VLOOKUP(DATEDIF(H40,I40,"m"),[1]Parameters!$L$2:$M$6,2,1),(DATEDIF(H40,I40,"m")+1)/12)</f>
        <v>1</v>
      </c>
      <c r="L40" s="22" t="n">
        <v>0.0084</v>
      </c>
      <c r="M40" s="98" t="n">
        <v>0.0056</v>
      </c>
      <c r="N40" s="106" t="n">
        <f aca="false">0.05% * F40</f>
        <v>0.006</v>
      </c>
      <c r="O40" s="22" t="n">
        <f aca="false">(SUM(L40+M40+N40))*K40</f>
        <v>0.02</v>
      </c>
      <c r="P40" s="21" t="s">
        <v>658</v>
      </c>
    </row>
    <row r="41" customFormat="false" ht="13.8" hidden="false" customHeight="false" outlineLevel="0" collapsed="false">
      <c r="A41" s="92" t="s">
        <v>508</v>
      </c>
      <c r="B41" s="92" t="s">
        <v>535</v>
      </c>
      <c r="C41" s="92" t="s">
        <v>643</v>
      </c>
      <c r="D41" s="92" t="s">
        <v>667</v>
      </c>
      <c r="E41" s="92" t="s">
        <v>638</v>
      </c>
      <c r="F41" s="93" t="n">
        <v>25</v>
      </c>
      <c r="G41" s="93" t="n">
        <v>0</v>
      </c>
      <c r="H41" s="94" t="n">
        <v>43831</v>
      </c>
      <c r="I41" s="94" t="n">
        <v>44196</v>
      </c>
      <c r="J41" s="95" t="n">
        <f aca="false">DATE(YEAR(H41)+1,MONTH(H41),DAY(H41))</f>
        <v>44197</v>
      </c>
      <c r="K41" s="96" t="n">
        <f aca="false">IF(H41&lt;=J41,VLOOKUP(DATEDIF(H41,I41,"m"),[1]Parameters!$L$2:$M$6,2,1),(DATEDIF(H41,I41,"m")+1)/12)</f>
        <v>1</v>
      </c>
      <c r="L41" s="22" t="n">
        <v>0.0121</v>
      </c>
      <c r="M41" s="98" t="n">
        <v>0.008</v>
      </c>
      <c r="N41" s="106" t="n">
        <f aca="false">0.05% * F41</f>
        <v>0.0125</v>
      </c>
      <c r="O41" s="22" t="n">
        <f aca="false">(SUM(L41+M41+N41))*K41</f>
        <v>0.0326</v>
      </c>
      <c r="P41" s="21" t="s">
        <v>658</v>
      </c>
    </row>
    <row r="42" customFormat="false" ht="13.8" hidden="false" customHeight="false" outlineLevel="0" collapsed="false">
      <c r="A42" s="92" t="s">
        <v>508</v>
      </c>
      <c r="B42" s="92" t="s">
        <v>535</v>
      </c>
      <c r="C42" s="92" t="s">
        <v>649</v>
      </c>
      <c r="D42" s="92" t="s">
        <v>663</v>
      </c>
      <c r="E42" s="92" t="s">
        <v>638</v>
      </c>
      <c r="F42" s="93" t="n">
        <v>5</v>
      </c>
      <c r="G42" s="93" t="n">
        <v>0</v>
      </c>
      <c r="H42" s="94" t="n">
        <v>43831</v>
      </c>
      <c r="I42" s="94" t="n">
        <v>44196</v>
      </c>
      <c r="J42" s="95" t="n">
        <f aca="false">DATE(YEAR(H42)+1,MONTH(H42),DAY(H42))</f>
        <v>44197</v>
      </c>
      <c r="K42" s="96" t="n">
        <f aca="false">IF(H42&lt;=J42,VLOOKUP(DATEDIF(H42,I42,"m"),[1]Parameters!$L$2:$M$6,2,1),(DATEDIF(H42,I42,"m")+1)/12)</f>
        <v>1</v>
      </c>
      <c r="L42" s="22" t="n">
        <v>0.005</v>
      </c>
      <c r="M42" s="98" t="n">
        <v>0.0033</v>
      </c>
      <c r="N42" s="106" t="n">
        <f aca="false">0.05% * F42</f>
        <v>0.0025</v>
      </c>
      <c r="O42" s="22" t="n">
        <f aca="false">(SUM(L42+M42+N42))*K42</f>
        <v>0.0108</v>
      </c>
      <c r="P42" s="21" t="s">
        <v>619</v>
      </c>
    </row>
    <row r="43" customFormat="false" ht="13.8" hidden="false" customHeight="false" outlineLevel="0" collapsed="false">
      <c r="A43" s="92" t="s">
        <v>508</v>
      </c>
      <c r="B43" s="92" t="s">
        <v>535</v>
      </c>
      <c r="C43" s="92" t="s">
        <v>649</v>
      </c>
      <c r="D43" s="92" t="s">
        <v>670</v>
      </c>
      <c r="E43" s="92" t="s">
        <v>638</v>
      </c>
      <c r="F43" s="92" t="s">
        <v>670</v>
      </c>
      <c r="G43" s="93" t="n">
        <v>0</v>
      </c>
      <c r="H43" s="94" t="n">
        <v>43831</v>
      </c>
      <c r="I43" s="94" t="n">
        <v>44196</v>
      </c>
      <c r="J43" s="95" t="n">
        <f aca="false">DATE(YEAR(H43)+1,MONTH(H43),DAY(H43))</f>
        <v>44197</v>
      </c>
      <c r="K43" s="96" t="n">
        <f aca="false">IF(H43&lt;=J43,VLOOKUP(DATEDIF(H43,I43,"m"),[1]Parameters!$L$2:$M$6,2,1),(DATEDIF(H43,I43,"m")+1)/12)</f>
        <v>1</v>
      </c>
      <c r="L43" s="22" t="n">
        <v>0.0061</v>
      </c>
      <c r="M43" s="98" t="n">
        <v>0.0041</v>
      </c>
      <c r="N43" s="106" t="n">
        <f aca="false">0.05% * F43</f>
        <v>0.003</v>
      </c>
      <c r="O43" s="22" t="n">
        <f aca="false">(SUM(L43+M43+N43))*K43</f>
        <v>0.0132</v>
      </c>
      <c r="P43" s="21" t="s">
        <v>619</v>
      </c>
    </row>
    <row r="44" customFormat="false" ht="13.8" hidden="false" customHeight="false" outlineLevel="0" collapsed="false">
      <c r="A44" s="92" t="s">
        <v>508</v>
      </c>
      <c r="B44" s="92" t="s">
        <v>535</v>
      </c>
      <c r="C44" s="92" t="s">
        <v>649</v>
      </c>
      <c r="D44" s="92" t="s">
        <v>671</v>
      </c>
      <c r="E44" s="92" t="s">
        <v>638</v>
      </c>
      <c r="F44" s="92" t="s">
        <v>671</v>
      </c>
      <c r="G44" s="93" t="n">
        <v>0</v>
      </c>
      <c r="H44" s="94" t="n">
        <v>43831</v>
      </c>
      <c r="I44" s="94" t="n">
        <v>44196</v>
      </c>
      <c r="J44" s="95" t="n">
        <f aca="false">DATE(YEAR(H44)+1,MONTH(H44),DAY(H44))</f>
        <v>44197</v>
      </c>
      <c r="K44" s="96" t="n">
        <f aca="false">IF(H44&lt;=J44,VLOOKUP(DATEDIF(H44,I44,"m"),[1]Parameters!$L$2:$M$6,2,1),(DATEDIF(H44,I44,"m")+1)/12)</f>
        <v>1</v>
      </c>
      <c r="L44" s="22" t="n">
        <v>0.0071</v>
      </c>
      <c r="M44" s="98" t="n">
        <v>0.0047</v>
      </c>
      <c r="N44" s="106" t="n">
        <f aca="false">0.05% * F44</f>
        <v>0.0035</v>
      </c>
      <c r="O44" s="22" t="n">
        <f aca="false">(SUM(L44+M44+N44))*K44</f>
        <v>0.0153</v>
      </c>
      <c r="P44" s="21" t="s">
        <v>619</v>
      </c>
    </row>
    <row r="45" customFormat="false" ht="13.8" hidden="false" customHeight="false" outlineLevel="0" collapsed="false">
      <c r="A45" s="92" t="s">
        <v>508</v>
      </c>
      <c r="B45" s="92" t="s">
        <v>535</v>
      </c>
      <c r="C45" s="92" t="s">
        <v>649</v>
      </c>
      <c r="D45" s="92" t="s">
        <v>520</v>
      </c>
      <c r="E45" s="92" t="s">
        <v>638</v>
      </c>
      <c r="F45" s="92" t="s">
        <v>520</v>
      </c>
      <c r="G45" s="93" t="n">
        <v>0</v>
      </c>
      <c r="H45" s="94" t="n">
        <v>43831</v>
      </c>
      <c r="I45" s="94" t="n">
        <v>44196</v>
      </c>
      <c r="J45" s="95" t="n">
        <f aca="false">DATE(YEAR(H45)+1,MONTH(H45),DAY(H45))</f>
        <v>44197</v>
      </c>
      <c r="K45" s="96" t="n">
        <f aca="false">IF(H45&lt;=J45,VLOOKUP(DATEDIF(H45,I45,"m"),[1]Parameters!$L$2:$M$6,2,1),(DATEDIF(H45,I45,"m")+1)/12)</f>
        <v>1</v>
      </c>
      <c r="L45" s="22" t="n">
        <v>0.0083</v>
      </c>
      <c r="M45" s="98" t="n">
        <v>0.0055</v>
      </c>
      <c r="N45" s="106" t="n">
        <f aca="false">0.05% * F45</f>
        <v>0.004</v>
      </c>
      <c r="O45" s="22" t="n">
        <f aca="false">(SUM(L45+M45+N45))*K45</f>
        <v>0.0178</v>
      </c>
      <c r="P45" s="21" t="s">
        <v>619</v>
      </c>
    </row>
    <row r="46" customFormat="false" ht="13.8" hidden="false" customHeight="false" outlineLevel="0" collapsed="false">
      <c r="A46" s="92" t="s">
        <v>508</v>
      </c>
      <c r="B46" s="92" t="s">
        <v>535</v>
      </c>
      <c r="C46" s="92" t="s">
        <v>649</v>
      </c>
      <c r="D46" s="92" t="s">
        <v>672</v>
      </c>
      <c r="E46" s="92" t="s">
        <v>638</v>
      </c>
      <c r="F46" s="92" t="s">
        <v>672</v>
      </c>
      <c r="G46" s="93" t="n">
        <v>0</v>
      </c>
      <c r="H46" s="94" t="n">
        <v>43831</v>
      </c>
      <c r="I46" s="94" t="n">
        <v>44196</v>
      </c>
      <c r="J46" s="95" t="n">
        <f aca="false">DATE(YEAR(H46)+1,MONTH(H46),DAY(H46))</f>
        <v>44197</v>
      </c>
      <c r="K46" s="96" t="n">
        <f aca="false">IF(H46&lt;=J46,VLOOKUP(DATEDIF(H46,I46,"m"),[1]Parameters!$L$2:$M$6,2,1),(DATEDIF(H46,I46,"m")+1)/12)</f>
        <v>1</v>
      </c>
      <c r="L46" s="22" t="n">
        <v>0.0093</v>
      </c>
      <c r="M46" s="98" t="n">
        <v>0.0062</v>
      </c>
      <c r="N46" s="106" t="n">
        <f aca="false">0.05% * F46</f>
        <v>0.0045</v>
      </c>
      <c r="O46" s="22" t="n">
        <f aca="false">(SUM(L46+M46+N46))*K46</f>
        <v>0.02</v>
      </c>
      <c r="P46" s="21" t="s">
        <v>619</v>
      </c>
    </row>
    <row r="47" customFormat="false" ht="13.8" hidden="false" customHeight="false" outlineLevel="0" collapsed="false">
      <c r="A47" s="92" t="s">
        <v>508</v>
      </c>
      <c r="B47" s="92" t="s">
        <v>535</v>
      </c>
      <c r="C47" s="92" t="s">
        <v>649</v>
      </c>
      <c r="D47" s="92" t="s">
        <v>673</v>
      </c>
      <c r="E47" s="92" t="s">
        <v>638</v>
      </c>
      <c r="F47" s="92" t="s">
        <v>673</v>
      </c>
      <c r="G47" s="93" t="n">
        <v>0</v>
      </c>
      <c r="H47" s="94" t="n">
        <v>43831</v>
      </c>
      <c r="I47" s="94" t="n">
        <v>44196</v>
      </c>
      <c r="J47" s="95" t="n">
        <f aca="false">DATE(YEAR(H47)+1,MONTH(H47),DAY(H47))</f>
        <v>44197</v>
      </c>
      <c r="K47" s="96" t="n">
        <f aca="false">IF(H47&lt;=J47,VLOOKUP(DATEDIF(H47,I47,"m"),[1]Parameters!$L$2:$M$6,2,1),(DATEDIF(H47,I47,"m")+1)/12)</f>
        <v>1</v>
      </c>
      <c r="L47" s="22" t="n">
        <v>0.01</v>
      </c>
      <c r="M47" s="98" t="n">
        <v>0.0067</v>
      </c>
      <c r="N47" s="106" t="n">
        <f aca="false">0.05% * F47</f>
        <v>0.005</v>
      </c>
      <c r="O47" s="22" t="n">
        <f aca="false">(SUM(L47+M47+N47))*K47</f>
        <v>0.0217</v>
      </c>
      <c r="P47" s="21" t="s">
        <v>619</v>
      </c>
    </row>
    <row r="48" customFormat="false" ht="13.8" hidden="false" customHeight="false" outlineLevel="0" collapsed="false">
      <c r="A48" s="92" t="s">
        <v>508</v>
      </c>
      <c r="B48" s="92" t="s">
        <v>535</v>
      </c>
      <c r="C48" s="92" t="s">
        <v>649</v>
      </c>
      <c r="D48" s="92" t="s">
        <v>674</v>
      </c>
      <c r="E48" s="92" t="s">
        <v>638</v>
      </c>
      <c r="F48" s="92" t="s">
        <v>674</v>
      </c>
      <c r="G48" s="93" t="n">
        <v>0</v>
      </c>
      <c r="H48" s="94" t="n">
        <v>43831</v>
      </c>
      <c r="I48" s="94" t="n">
        <v>44196</v>
      </c>
      <c r="J48" s="95" t="n">
        <f aca="false">DATE(YEAR(H48)+1,MONTH(H48),DAY(H48))</f>
        <v>44197</v>
      </c>
      <c r="K48" s="96" t="n">
        <f aca="false">IF(H48&lt;=J48,VLOOKUP(DATEDIF(H48,I48,"m"),[1]Parameters!$L$2:$M$6,2,1),(DATEDIF(H48,I48,"m")+1)/12)</f>
        <v>1</v>
      </c>
      <c r="L48" s="22" t="n">
        <v>0.0109</v>
      </c>
      <c r="M48" s="98" t="n">
        <v>0.0073</v>
      </c>
      <c r="N48" s="106" t="n">
        <f aca="false">0.05% * F48</f>
        <v>0.0055</v>
      </c>
      <c r="O48" s="22" t="n">
        <f aca="false">(SUM(L48+M48+N48))*K48</f>
        <v>0.0237</v>
      </c>
      <c r="P48" s="21" t="s">
        <v>619</v>
      </c>
    </row>
    <row r="49" customFormat="false" ht="13.8" hidden="false" customHeight="false" outlineLevel="0" collapsed="false">
      <c r="A49" s="92" t="s">
        <v>508</v>
      </c>
      <c r="B49" s="92" t="s">
        <v>535</v>
      </c>
      <c r="C49" s="92" t="s">
        <v>649</v>
      </c>
      <c r="D49" s="92" t="s">
        <v>675</v>
      </c>
      <c r="E49" s="92" t="s">
        <v>638</v>
      </c>
      <c r="F49" s="92" t="s">
        <v>675</v>
      </c>
      <c r="G49" s="93" t="n">
        <v>0</v>
      </c>
      <c r="H49" s="94" t="n">
        <v>43831</v>
      </c>
      <c r="I49" s="94" t="n">
        <v>44196</v>
      </c>
      <c r="J49" s="95" t="n">
        <f aca="false">DATE(YEAR(H49)+1,MONTH(H49),DAY(H49))</f>
        <v>44197</v>
      </c>
      <c r="K49" s="96" t="n">
        <f aca="false">IF(H49&lt;=J49,VLOOKUP(DATEDIF(H49,I49,"m"),[1]Parameters!$L$2:$M$6,2,1),(DATEDIF(H49,I49,"m")+1)/12)</f>
        <v>1</v>
      </c>
      <c r="L49" s="22" t="n">
        <v>0.012</v>
      </c>
      <c r="M49" s="98" t="n">
        <v>0.008</v>
      </c>
      <c r="N49" s="106" t="n">
        <f aca="false">0.05% * F49</f>
        <v>0.006</v>
      </c>
      <c r="O49" s="22" t="n">
        <f aca="false">(SUM(L49+M49+N49))*K49</f>
        <v>0.026</v>
      </c>
      <c r="P49" s="21" t="s">
        <v>619</v>
      </c>
    </row>
    <row r="50" customFormat="false" ht="13.8" hidden="false" customHeight="false" outlineLevel="0" collapsed="false">
      <c r="A50" s="92" t="s">
        <v>508</v>
      </c>
      <c r="B50" s="92" t="s">
        <v>535</v>
      </c>
      <c r="C50" s="92" t="s">
        <v>649</v>
      </c>
      <c r="D50" s="92" t="s">
        <v>676</v>
      </c>
      <c r="E50" s="92" t="s">
        <v>638</v>
      </c>
      <c r="F50" s="92" t="s">
        <v>676</v>
      </c>
      <c r="G50" s="93" t="n">
        <v>0</v>
      </c>
      <c r="H50" s="94" t="n">
        <v>43831</v>
      </c>
      <c r="I50" s="94" t="n">
        <v>44196</v>
      </c>
      <c r="J50" s="95" t="n">
        <f aca="false">DATE(YEAR(H50)+1,MONTH(H50),DAY(H50))</f>
        <v>44197</v>
      </c>
      <c r="K50" s="96" t="n">
        <f aca="false">IF(H50&lt;=J50,VLOOKUP(DATEDIF(H50,I50,"m"),[1]Parameters!$L$2:$M$6,2,1),(DATEDIF(H50,I50,"m")+1)/12)</f>
        <v>1</v>
      </c>
      <c r="L50" s="22" t="n">
        <v>0.0135</v>
      </c>
      <c r="M50" s="98" t="n">
        <v>0.009</v>
      </c>
      <c r="N50" s="106" t="n">
        <f aca="false">0.05% * F50</f>
        <v>0.0065</v>
      </c>
      <c r="O50" s="22" t="n">
        <f aca="false">(SUM(L50+M50+N50))*K50</f>
        <v>0.029</v>
      </c>
      <c r="P50" s="21" t="s">
        <v>619</v>
      </c>
    </row>
    <row r="51" customFormat="false" ht="13.8" hidden="false" customHeight="false" outlineLevel="0" collapsed="false">
      <c r="A51" s="92" t="s">
        <v>508</v>
      </c>
      <c r="B51" s="92" t="s">
        <v>535</v>
      </c>
      <c r="C51" s="92" t="s">
        <v>649</v>
      </c>
      <c r="D51" s="92" t="s">
        <v>677</v>
      </c>
      <c r="E51" s="92" t="s">
        <v>638</v>
      </c>
      <c r="F51" s="92" t="s">
        <v>677</v>
      </c>
      <c r="G51" s="93" t="n">
        <v>0</v>
      </c>
      <c r="H51" s="94" t="n">
        <v>43831</v>
      </c>
      <c r="I51" s="94" t="n">
        <v>44196</v>
      </c>
      <c r="J51" s="95" t="n">
        <f aca="false">DATE(YEAR(H51)+1,MONTH(H51),DAY(H51))</f>
        <v>44197</v>
      </c>
      <c r="K51" s="96" t="n">
        <f aca="false">IF(H51&lt;=J51,VLOOKUP(DATEDIF(H51,I51,"m"),[1]Parameters!$L$2:$M$6,2,1),(DATEDIF(H51,I51,"m")+1)/12)</f>
        <v>1</v>
      </c>
      <c r="L51" s="22" t="n">
        <v>0.0147</v>
      </c>
      <c r="M51" s="98" t="n">
        <v>0.0098</v>
      </c>
      <c r="N51" s="106" t="n">
        <f aca="false">0.05% * F51</f>
        <v>0.007</v>
      </c>
      <c r="O51" s="22" t="n">
        <f aca="false">(SUM(L51+M51+N51))*K51</f>
        <v>0.0315</v>
      </c>
      <c r="P51" s="21" t="s">
        <v>619</v>
      </c>
    </row>
    <row r="52" customFormat="false" ht="13.8" hidden="false" customHeight="false" outlineLevel="0" collapsed="false">
      <c r="A52" s="92" t="s">
        <v>508</v>
      </c>
      <c r="B52" s="92" t="s">
        <v>535</v>
      </c>
      <c r="C52" s="92" t="s">
        <v>649</v>
      </c>
      <c r="D52" s="92" t="s">
        <v>557</v>
      </c>
      <c r="E52" s="92" t="s">
        <v>638</v>
      </c>
      <c r="F52" s="92" t="s">
        <v>557</v>
      </c>
      <c r="G52" s="107" t="n">
        <v>0</v>
      </c>
      <c r="H52" s="94" t="n">
        <v>43831</v>
      </c>
      <c r="I52" s="94" t="n">
        <v>44196</v>
      </c>
      <c r="J52" s="95" t="n">
        <f aca="false">DATE(YEAR(H52)+1,MONTH(H52),DAY(H52))</f>
        <v>44197</v>
      </c>
      <c r="K52" s="96" t="n">
        <f aca="false">IF(H52&lt;=J52,VLOOKUP(DATEDIF(H52,I52,"m"),[1]Parameters!$L$2:$M$6,2,1),(DATEDIF(H52,I52,"m")+1)/12)</f>
        <v>1</v>
      </c>
      <c r="L52" s="22" t="n">
        <v>0.0158</v>
      </c>
      <c r="M52" s="108" t="n">
        <v>0.0105</v>
      </c>
      <c r="N52" s="106" t="n">
        <f aca="false">0.05% * F52</f>
        <v>0.0075</v>
      </c>
      <c r="O52" s="22" t="n">
        <f aca="false">(SUM(L52+M52+N52))*K52</f>
        <v>0.0338</v>
      </c>
      <c r="P52" s="21" t="s">
        <v>619</v>
      </c>
    </row>
    <row r="53" customFormat="false" ht="13.8" hidden="false" customHeight="false" outlineLevel="0" collapsed="false">
      <c r="A53" s="92" t="s">
        <v>508</v>
      </c>
      <c r="B53" s="92" t="s">
        <v>535</v>
      </c>
      <c r="C53" s="92" t="s">
        <v>649</v>
      </c>
      <c r="D53" s="92" t="s">
        <v>550</v>
      </c>
      <c r="E53" s="92" t="s">
        <v>638</v>
      </c>
      <c r="F53" s="92" t="s">
        <v>550</v>
      </c>
      <c r="G53" s="107" t="n">
        <v>0</v>
      </c>
      <c r="H53" s="94" t="n">
        <v>43831</v>
      </c>
      <c r="I53" s="94" t="n">
        <v>44196</v>
      </c>
      <c r="J53" s="95" t="n">
        <f aca="false">DATE(YEAR(H53)+1,MONTH(H53),DAY(H53))</f>
        <v>44197</v>
      </c>
      <c r="K53" s="96" t="n">
        <f aca="false">IF(H53&lt;=J53,VLOOKUP(DATEDIF(H53,I53,"m"),[1]Parameters!$L$2:$M$6,2,1),(DATEDIF(H53,I53,"m")+1)/12)</f>
        <v>1</v>
      </c>
      <c r="L53" s="22" t="n">
        <v>0.0201</v>
      </c>
      <c r="M53" s="109" t="n">
        <v>0.0135</v>
      </c>
      <c r="N53" s="106" t="n">
        <f aca="false">0.05% * F53</f>
        <v>0.008</v>
      </c>
      <c r="O53" s="22" t="n">
        <f aca="false">(SUM(L53+M53+N53))*K53</f>
        <v>0.0416</v>
      </c>
      <c r="P53" s="21" t="s">
        <v>619</v>
      </c>
    </row>
    <row r="54" customFormat="false" ht="13.8" hidden="false" customHeight="false" outlineLevel="0" collapsed="false">
      <c r="A54" s="92" t="s">
        <v>508</v>
      </c>
      <c r="B54" s="92" t="s">
        <v>535</v>
      </c>
      <c r="C54" s="92" t="s">
        <v>649</v>
      </c>
      <c r="D54" s="92" t="s">
        <v>678</v>
      </c>
      <c r="E54" s="92" t="s">
        <v>638</v>
      </c>
      <c r="F54" s="92" t="s">
        <v>678</v>
      </c>
      <c r="G54" s="107" t="n">
        <v>0</v>
      </c>
      <c r="H54" s="94" t="n">
        <v>43831</v>
      </c>
      <c r="I54" s="94" t="n">
        <v>44196</v>
      </c>
      <c r="J54" s="95" t="n">
        <f aca="false">DATE(YEAR(H54)+1,MONTH(H54),DAY(H54))</f>
        <v>44197</v>
      </c>
      <c r="K54" s="96" t="n">
        <f aca="false">IF(H54&lt;=J54,VLOOKUP(DATEDIF(H54,I54,"m"),[1]Parameters!$L$2:$M$6,2,1),(DATEDIF(H54,I54,"m")+1)/12)</f>
        <v>1</v>
      </c>
      <c r="L54" s="22" t="n">
        <v>0.0179</v>
      </c>
      <c r="M54" s="109" t="n">
        <v>0.0119</v>
      </c>
      <c r="N54" s="106" t="n">
        <f aca="false">0.05% * F54</f>
        <v>0.0085</v>
      </c>
      <c r="O54" s="22" t="n">
        <f aca="false">(SUM(L54+M54+N54))*K54</f>
        <v>0.0383</v>
      </c>
      <c r="P54" s="21" t="s">
        <v>619</v>
      </c>
    </row>
    <row r="55" customFormat="false" ht="13.8" hidden="false" customHeight="false" outlineLevel="0" collapsed="false">
      <c r="A55" s="92" t="s">
        <v>508</v>
      </c>
      <c r="B55" s="92" t="s">
        <v>535</v>
      </c>
      <c r="C55" s="92" t="s">
        <v>649</v>
      </c>
      <c r="D55" s="92" t="s">
        <v>679</v>
      </c>
      <c r="E55" s="92" t="s">
        <v>638</v>
      </c>
      <c r="F55" s="92" t="s">
        <v>679</v>
      </c>
      <c r="G55" s="107" t="n">
        <v>0</v>
      </c>
      <c r="H55" s="94" t="n">
        <v>43831</v>
      </c>
      <c r="I55" s="94" t="n">
        <v>44196</v>
      </c>
      <c r="J55" s="95" t="n">
        <f aca="false">DATE(YEAR(H55)+1,MONTH(H55),DAY(H55))</f>
        <v>44197</v>
      </c>
      <c r="K55" s="96" t="n">
        <f aca="false">IF(H55&lt;=J55,VLOOKUP(DATEDIF(H55,I55,"m"),[1]Parameters!$L$2:$M$6,2,1),(DATEDIF(H55,I55,"m")+1)/12)</f>
        <v>1</v>
      </c>
      <c r="L55" s="22" t="n">
        <v>0.0189</v>
      </c>
      <c r="M55" s="109" t="n">
        <v>0.0126</v>
      </c>
      <c r="N55" s="106" t="n">
        <f aca="false">0.05% * F55</f>
        <v>0.009</v>
      </c>
      <c r="O55" s="22" t="n">
        <f aca="false">(SUM(L55+M55+N55))*K55</f>
        <v>0.0405</v>
      </c>
      <c r="P55" s="21" t="s">
        <v>619</v>
      </c>
    </row>
    <row r="56" customFormat="false" ht="13.8" hidden="false" customHeight="false" outlineLevel="0" collapsed="false">
      <c r="A56" s="92" t="s">
        <v>508</v>
      </c>
      <c r="B56" s="92" t="s">
        <v>535</v>
      </c>
      <c r="C56" s="92" t="s">
        <v>649</v>
      </c>
      <c r="D56" s="92" t="s">
        <v>680</v>
      </c>
      <c r="E56" s="92" t="s">
        <v>638</v>
      </c>
      <c r="F56" s="92" t="s">
        <v>680</v>
      </c>
      <c r="G56" s="107" t="n">
        <v>0</v>
      </c>
      <c r="H56" s="94" t="n">
        <v>43831</v>
      </c>
      <c r="I56" s="94" t="n">
        <v>44196</v>
      </c>
      <c r="J56" s="95" t="n">
        <f aca="false">DATE(YEAR(H56)+1,MONTH(H56),DAY(H56))</f>
        <v>44197</v>
      </c>
      <c r="K56" s="96" t="n">
        <f aca="false">IF(H56&lt;=J56,VLOOKUP(DATEDIF(H56,I56,"m"),[1]Parameters!$L$2:$M$6,2,1),(DATEDIF(H56,I56,"m")+1)/12)</f>
        <v>1</v>
      </c>
      <c r="L56" s="22" t="n">
        <v>0.0201</v>
      </c>
      <c r="M56" s="109" t="n">
        <v>0.0134</v>
      </c>
      <c r="N56" s="106" t="n">
        <f aca="false">0.05% * F56</f>
        <v>0.0095</v>
      </c>
      <c r="O56" s="22" t="n">
        <f aca="false">(SUM(L56+M56+N56))*K56</f>
        <v>0.043</v>
      </c>
      <c r="P56" s="21" t="s">
        <v>619</v>
      </c>
    </row>
    <row r="57" customFormat="false" ht="13.8" hidden="false" customHeight="false" outlineLevel="0" collapsed="false">
      <c r="A57" s="92" t="s">
        <v>508</v>
      </c>
      <c r="B57" s="92" t="s">
        <v>535</v>
      </c>
      <c r="C57" s="92" t="s">
        <v>649</v>
      </c>
      <c r="D57" s="92" t="s">
        <v>681</v>
      </c>
      <c r="E57" s="92" t="s">
        <v>638</v>
      </c>
      <c r="F57" s="92" t="s">
        <v>681</v>
      </c>
      <c r="G57" s="107" t="n">
        <v>0</v>
      </c>
      <c r="H57" s="94" t="n">
        <v>43831</v>
      </c>
      <c r="I57" s="94" t="n">
        <v>44196</v>
      </c>
      <c r="J57" s="95" t="n">
        <f aca="false">DATE(YEAR(H57)+1,MONTH(H57),DAY(H57))</f>
        <v>44197</v>
      </c>
      <c r="K57" s="96" t="n">
        <f aca="false">IF(H57&lt;=J57,VLOOKUP(DATEDIF(H57,I57,"m"),[1]Parameters!$L$2:$M$6,2,1),(DATEDIF(H57,I57,"m")+1)/12)</f>
        <v>1</v>
      </c>
      <c r="L57" s="22" t="n">
        <v>0.0211</v>
      </c>
      <c r="M57" s="109" t="n">
        <v>0.0141</v>
      </c>
      <c r="N57" s="106" t="n">
        <f aca="false">0.05% * F57</f>
        <v>0.01</v>
      </c>
      <c r="O57" s="22" t="n">
        <f aca="false">(SUM(L57+M57+N57))*K57</f>
        <v>0.0452</v>
      </c>
      <c r="P57" s="21" t="s">
        <v>619</v>
      </c>
    </row>
    <row r="58" customFormat="false" ht="13.8" hidden="false" customHeight="false" outlineLevel="0" collapsed="false">
      <c r="A58" s="92" t="s">
        <v>508</v>
      </c>
      <c r="B58" s="92" t="s">
        <v>535</v>
      </c>
      <c r="C58" s="92" t="s">
        <v>649</v>
      </c>
      <c r="D58" s="92" t="s">
        <v>682</v>
      </c>
      <c r="E58" s="92" t="s">
        <v>638</v>
      </c>
      <c r="F58" s="92" t="s">
        <v>682</v>
      </c>
      <c r="G58" s="107" t="n">
        <v>0</v>
      </c>
      <c r="H58" s="94" t="n">
        <v>43831</v>
      </c>
      <c r="I58" s="94" t="n">
        <v>44196</v>
      </c>
      <c r="J58" s="95" t="n">
        <f aca="false">DATE(YEAR(H58)+1,MONTH(H58),DAY(H58))</f>
        <v>44197</v>
      </c>
      <c r="K58" s="96" t="n">
        <f aca="false">IF(H58&lt;=J58,VLOOKUP(DATEDIF(H58,I58,"m"),[1]Parameters!$L$2:$M$6,2,1),(DATEDIF(H58,I58,"m")+1)/12)</f>
        <v>1</v>
      </c>
      <c r="L58" s="22" t="n">
        <v>0.0222</v>
      </c>
      <c r="M58" s="109" t="n">
        <v>0.0148</v>
      </c>
      <c r="N58" s="106" t="n">
        <f aca="false">0.05% * F58</f>
        <v>0.0105</v>
      </c>
      <c r="O58" s="22" t="n">
        <f aca="false">(SUM(L58+M58+N58))*K58</f>
        <v>0.0475</v>
      </c>
      <c r="P58" s="21" t="s">
        <v>619</v>
      </c>
    </row>
    <row r="59" customFormat="false" ht="13.8" hidden="false" customHeight="false" outlineLevel="0" collapsed="false">
      <c r="A59" s="92" t="s">
        <v>508</v>
      </c>
      <c r="B59" s="92" t="s">
        <v>535</v>
      </c>
      <c r="C59" s="92" t="s">
        <v>649</v>
      </c>
      <c r="D59" s="92" t="s">
        <v>683</v>
      </c>
      <c r="E59" s="92" t="s">
        <v>638</v>
      </c>
      <c r="F59" s="92" t="s">
        <v>683</v>
      </c>
      <c r="G59" s="107" t="n">
        <v>0</v>
      </c>
      <c r="H59" s="94" t="n">
        <v>43831</v>
      </c>
      <c r="I59" s="94" t="n">
        <v>44196</v>
      </c>
      <c r="J59" s="95" t="n">
        <f aca="false">DATE(YEAR(H59)+1,MONTH(H59),DAY(H59))</f>
        <v>44197</v>
      </c>
      <c r="K59" s="96" t="n">
        <f aca="false">IF(H59&lt;=J59,VLOOKUP(DATEDIF(H59,I59,"m"),[1]Parameters!$L$2:$M$6,2,1),(DATEDIF(H59,I59,"m")+1)/12)</f>
        <v>1</v>
      </c>
      <c r="L59" s="22" t="n">
        <v>0.0232</v>
      </c>
      <c r="M59" s="109" t="n">
        <v>0.0155</v>
      </c>
      <c r="N59" s="106" t="n">
        <f aca="false">0.05% * F59</f>
        <v>0.011</v>
      </c>
      <c r="O59" s="22" t="n">
        <f aca="false">(SUM(L59+M59+N59))*K59</f>
        <v>0.0497</v>
      </c>
      <c r="P59" s="21" t="s">
        <v>619</v>
      </c>
    </row>
    <row r="60" customFormat="false" ht="13.8" hidden="false" customHeight="false" outlineLevel="0" collapsed="false">
      <c r="A60" s="92" t="s">
        <v>508</v>
      </c>
      <c r="B60" s="92" t="s">
        <v>535</v>
      </c>
      <c r="C60" s="92" t="s">
        <v>649</v>
      </c>
      <c r="D60" s="92" t="s">
        <v>684</v>
      </c>
      <c r="E60" s="92" t="s">
        <v>638</v>
      </c>
      <c r="F60" s="92" t="s">
        <v>684</v>
      </c>
      <c r="G60" s="107" t="n">
        <v>0</v>
      </c>
      <c r="H60" s="94" t="n">
        <v>43831</v>
      </c>
      <c r="I60" s="94" t="n">
        <v>44196</v>
      </c>
      <c r="J60" s="95" t="n">
        <f aca="false">DATE(YEAR(H60)+1,MONTH(H60),DAY(H60))</f>
        <v>44197</v>
      </c>
      <c r="K60" s="96" t="n">
        <f aca="false">IF(H60&lt;=J60,VLOOKUP(DATEDIF(H60,I60,"m"),[1]Parameters!$L$2:$M$6,2,1),(DATEDIF(H60,I60,"m")+1)/12)</f>
        <v>1</v>
      </c>
      <c r="L60" s="22" t="n">
        <v>0.0243</v>
      </c>
      <c r="M60" s="109" t="n">
        <v>0.0162</v>
      </c>
      <c r="N60" s="106" t="n">
        <f aca="false">0.05% * F60</f>
        <v>0.0115</v>
      </c>
      <c r="O60" s="22" t="n">
        <f aca="false">(SUM(L60+M60+N60))*K60</f>
        <v>0.052</v>
      </c>
      <c r="P60" s="21" t="s">
        <v>619</v>
      </c>
    </row>
    <row r="61" customFormat="false" ht="13.8" hidden="false" customHeight="false" outlineLevel="0" collapsed="false">
      <c r="A61" s="92" t="s">
        <v>508</v>
      </c>
      <c r="B61" s="92" t="s">
        <v>535</v>
      </c>
      <c r="C61" s="92" t="s">
        <v>649</v>
      </c>
      <c r="D61" s="92" t="s">
        <v>685</v>
      </c>
      <c r="E61" s="92" t="s">
        <v>638</v>
      </c>
      <c r="F61" s="92" t="s">
        <v>685</v>
      </c>
      <c r="G61" s="107" t="n">
        <v>0</v>
      </c>
      <c r="H61" s="94" t="n">
        <v>43831</v>
      </c>
      <c r="I61" s="94" t="n">
        <v>44196</v>
      </c>
      <c r="J61" s="95" t="n">
        <f aca="false">DATE(YEAR(H61)+1,MONTH(H61),DAY(H61))</f>
        <v>44197</v>
      </c>
      <c r="K61" s="96" t="n">
        <f aca="false">IF(H61&lt;=J61,VLOOKUP(DATEDIF(H61,I61,"m"),[1]Parameters!$L$2:$M$6,2,1),(DATEDIF(H61,I61,"m")+1)/12)</f>
        <v>1</v>
      </c>
      <c r="L61" s="22" t="n">
        <v>0.0306</v>
      </c>
      <c r="M61" s="109" t="n">
        <v>0.0204</v>
      </c>
      <c r="N61" s="106" t="n">
        <f aca="false">0.05% * F61</f>
        <v>0.012</v>
      </c>
      <c r="O61" s="22" t="n">
        <f aca="false">(SUM(L61+M61+N61))*K61</f>
        <v>0.063</v>
      </c>
      <c r="P61" s="21" t="s">
        <v>619</v>
      </c>
    </row>
    <row r="62" customFormat="false" ht="13.8" hidden="false" customHeight="false" outlineLevel="0" collapsed="false">
      <c r="A62" s="92" t="s">
        <v>508</v>
      </c>
      <c r="B62" s="92" t="s">
        <v>535</v>
      </c>
      <c r="C62" s="92" t="s">
        <v>649</v>
      </c>
      <c r="D62" s="92" t="s">
        <v>686</v>
      </c>
      <c r="E62" s="92" t="s">
        <v>638</v>
      </c>
      <c r="F62" s="92" t="s">
        <v>686</v>
      </c>
      <c r="G62" s="107" t="n">
        <v>0</v>
      </c>
      <c r="H62" s="94" t="n">
        <v>43831</v>
      </c>
      <c r="I62" s="94" t="n">
        <v>44196</v>
      </c>
      <c r="J62" s="95" t="n">
        <f aca="false">DATE(YEAR(H62)+1,MONTH(H62),DAY(H62))</f>
        <v>44197</v>
      </c>
      <c r="K62" s="96" t="n">
        <f aca="false">IF(H62&lt;=J62,VLOOKUP(DATEDIF(H62,I62,"m"),[1]Parameters!$L$2:$M$6,2,1),(DATEDIF(H62,I62,"m")+1)/12)</f>
        <v>1</v>
      </c>
      <c r="L62" s="22" t="n">
        <v>0.0317</v>
      </c>
      <c r="M62" s="109" t="n">
        <v>0.0212</v>
      </c>
      <c r="N62" s="106" t="n">
        <f aca="false">0.05% * F62</f>
        <v>0.0125</v>
      </c>
      <c r="O62" s="22" t="n">
        <f aca="false">(SUM(L62+M62+N62))*K62</f>
        <v>0.0654</v>
      </c>
      <c r="P62" s="21" t="s">
        <v>619</v>
      </c>
    </row>
    <row r="63" customFormat="false" ht="13.8" hidden="false" customHeight="false" outlineLevel="0" collapsed="false">
      <c r="A63" s="92" t="s">
        <v>508</v>
      </c>
      <c r="B63" s="92" t="s">
        <v>535</v>
      </c>
      <c r="C63" s="92" t="s">
        <v>649</v>
      </c>
      <c r="D63" s="92" t="s">
        <v>687</v>
      </c>
      <c r="E63" s="92" t="s">
        <v>638</v>
      </c>
      <c r="F63" s="93" t="n">
        <v>30</v>
      </c>
      <c r="G63" s="107" t="n">
        <v>0</v>
      </c>
      <c r="H63" s="94" t="n">
        <v>43831</v>
      </c>
      <c r="I63" s="94" t="n">
        <v>44196</v>
      </c>
      <c r="J63" s="95" t="n">
        <f aca="false">DATE(YEAR(H63)+1,MONTH(H63),DAY(H63))</f>
        <v>44197</v>
      </c>
      <c r="K63" s="96" t="n">
        <f aca="false">IF(H63&lt;=J63,VLOOKUP(DATEDIF(H63,I63,"m"),[1]Parameters!$L$2:$M$6,2,1),(DATEDIF(H63,I63,"m")+1)/12)</f>
        <v>1</v>
      </c>
      <c r="L63" s="106" t="n">
        <f aca="false">3.17% + (0.15% * (F63- 25))</f>
        <v>0.0392</v>
      </c>
      <c r="M63" s="106" t="n">
        <f aca="false">2.12% + (0.15% * (F63- 25))</f>
        <v>0.0287</v>
      </c>
      <c r="N63" s="106" t="n">
        <f aca="false">0.05% * F63</f>
        <v>0.015</v>
      </c>
      <c r="O63" s="22" t="n">
        <f aca="false">(SUM(L63+M63+N63))*K63</f>
        <v>0.0829</v>
      </c>
      <c r="P63" s="21" t="s">
        <v>619</v>
      </c>
    </row>
    <row r="64" customFormat="false" ht="13.8" hidden="false" customHeight="false" outlineLevel="0" collapsed="false">
      <c r="A64" s="92" t="s">
        <v>508</v>
      </c>
      <c r="B64" s="92" t="s">
        <v>554</v>
      </c>
      <c r="C64" s="92" t="s">
        <v>649</v>
      </c>
      <c r="D64" s="92" t="s">
        <v>550</v>
      </c>
      <c r="E64" s="92" t="s">
        <v>638</v>
      </c>
      <c r="F64" s="92" t="s">
        <v>550</v>
      </c>
      <c r="G64" s="107" t="n">
        <v>0</v>
      </c>
      <c r="H64" s="94" t="n">
        <v>43831</v>
      </c>
      <c r="I64" s="94" t="n">
        <v>44196</v>
      </c>
      <c r="J64" s="95" t="n">
        <f aca="false">DATE(YEAR(H64)+1,MONTH(H64),DAY(H64))</f>
        <v>44197</v>
      </c>
      <c r="K64" s="96" t="n">
        <f aca="false">IF(H64&lt;=J64,VLOOKUP(DATEDIF(H64,I64,"m"),[1]Parameters!$L$2:$M$6,2,1),(DATEDIF(H64,I64,"m")+1)/12)</f>
        <v>1</v>
      </c>
      <c r="L64" s="22" t="n">
        <v>0.0201</v>
      </c>
      <c r="M64" s="109" t="n">
        <v>0.0135</v>
      </c>
      <c r="N64" s="106" t="n">
        <f aca="false">0.05% * F64</f>
        <v>0.008</v>
      </c>
      <c r="O64" s="22" t="n">
        <f aca="false">(SUM(L64+M64+N64))*K64</f>
        <v>0.0416</v>
      </c>
      <c r="P64" s="21" t="s">
        <v>658</v>
      </c>
    </row>
    <row r="65" customFormat="false" ht="13.8" hidden="false" customHeight="false" outlineLevel="0" collapsed="false">
      <c r="A65" s="92" t="s">
        <v>508</v>
      </c>
      <c r="B65" s="92" t="s">
        <v>554</v>
      </c>
      <c r="C65" s="92" t="s">
        <v>649</v>
      </c>
      <c r="D65" s="92" t="s">
        <v>678</v>
      </c>
      <c r="E65" s="92" t="s">
        <v>638</v>
      </c>
      <c r="F65" s="92" t="s">
        <v>678</v>
      </c>
      <c r="G65" s="107" t="n">
        <v>0</v>
      </c>
      <c r="H65" s="94" t="n">
        <v>43831</v>
      </c>
      <c r="I65" s="94" t="n">
        <v>44196</v>
      </c>
      <c r="J65" s="95" t="n">
        <f aca="false">DATE(YEAR(H65)+1,MONTH(H65),DAY(H65))</f>
        <v>44197</v>
      </c>
      <c r="K65" s="96" t="n">
        <f aca="false">IF(H65&lt;=J65,VLOOKUP(DATEDIF(H65,I65,"m"),[1]Parameters!$L$2:$M$6,2,1),(DATEDIF(H65,I65,"m")+1)/12)</f>
        <v>1</v>
      </c>
      <c r="L65" s="22" t="n">
        <v>0.0179</v>
      </c>
      <c r="M65" s="109" t="n">
        <v>0.0119</v>
      </c>
      <c r="N65" s="106" t="n">
        <f aca="false">0.05% * F65</f>
        <v>0.0085</v>
      </c>
      <c r="O65" s="22" t="n">
        <f aca="false">(SUM(L65+M65+N65))*K65</f>
        <v>0.0383</v>
      </c>
      <c r="P65" s="21" t="s">
        <v>658</v>
      </c>
    </row>
    <row r="66" customFormat="false" ht="13.8" hidden="false" customHeight="false" outlineLevel="0" collapsed="false">
      <c r="A66" s="92" t="s">
        <v>508</v>
      </c>
      <c r="B66" s="92" t="s">
        <v>554</v>
      </c>
      <c r="C66" s="92" t="s">
        <v>649</v>
      </c>
      <c r="D66" s="92" t="s">
        <v>679</v>
      </c>
      <c r="E66" s="92" t="s">
        <v>638</v>
      </c>
      <c r="F66" s="92" t="s">
        <v>679</v>
      </c>
      <c r="G66" s="107" t="n">
        <v>0</v>
      </c>
      <c r="H66" s="94" t="n">
        <v>43831</v>
      </c>
      <c r="I66" s="94" t="n">
        <v>44196</v>
      </c>
      <c r="J66" s="95" t="n">
        <f aca="false">DATE(YEAR(H66)+1,MONTH(H66),DAY(H66))</f>
        <v>44197</v>
      </c>
      <c r="K66" s="96" t="n">
        <f aca="false">IF(H66&lt;=J66,VLOOKUP(DATEDIF(H66,I66,"m"),[1]Parameters!$L$2:$M$6,2,1),(DATEDIF(H66,I66,"m")+1)/12)</f>
        <v>1</v>
      </c>
      <c r="L66" s="22" t="n">
        <v>0.0189</v>
      </c>
      <c r="M66" s="109" t="n">
        <v>0.0126</v>
      </c>
      <c r="N66" s="106" t="n">
        <f aca="false">0.05% * F66</f>
        <v>0.009</v>
      </c>
      <c r="O66" s="22" t="n">
        <f aca="false">(SUM(L66+M66+N66))*K66</f>
        <v>0.0405</v>
      </c>
      <c r="P66" s="21" t="s">
        <v>658</v>
      </c>
    </row>
    <row r="67" customFormat="false" ht="13.8" hidden="false" customHeight="false" outlineLevel="0" collapsed="false">
      <c r="A67" s="92" t="s">
        <v>508</v>
      </c>
      <c r="B67" s="92" t="s">
        <v>554</v>
      </c>
      <c r="C67" s="92" t="s">
        <v>649</v>
      </c>
      <c r="D67" s="92" t="s">
        <v>680</v>
      </c>
      <c r="E67" s="92" t="s">
        <v>638</v>
      </c>
      <c r="F67" s="92" t="s">
        <v>680</v>
      </c>
      <c r="G67" s="107" t="n">
        <v>0</v>
      </c>
      <c r="H67" s="94" t="n">
        <v>43831</v>
      </c>
      <c r="I67" s="94" t="n">
        <v>44196</v>
      </c>
      <c r="J67" s="95" t="n">
        <f aca="false">DATE(YEAR(H67)+1,MONTH(H67),DAY(H67))</f>
        <v>44197</v>
      </c>
      <c r="K67" s="96" t="n">
        <f aca="false">IF(H67&lt;=J67,VLOOKUP(DATEDIF(H67,I67,"m"),[1]Parameters!$L$2:$M$6,2,1),(DATEDIF(H67,I67,"m")+1)/12)</f>
        <v>1</v>
      </c>
      <c r="L67" s="22" t="n">
        <v>0.0201</v>
      </c>
      <c r="M67" s="109" t="n">
        <v>0.0134</v>
      </c>
      <c r="N67" s="106" t="n">
        <f aca="false">0.05% * F67</f>
        <v>0.0095</v>
      </c>
      <c r="O67" s="22" t="n">
        <f aca="false">(SUM(L67+M67+N67))*K67</f>
        <v>0.043</v>
      </c>
      <c r="P67" s="21" t="s">
        <v>658</v>
      </c>
    </row>
    <row r="68" customFormat="false" ht="13.8" hidden="false" customHeight="false" outlineLevel="0" collapsed="false">
      <c r="A68" s="92" t="s">
        <v>508</v>
      </c>
      <c r="B68" s="92" t="s">
        <v>554</v>
      </c>
      <c r="C68" s="92" t="s">
        <v>649</v>
      </c>
      <c r="D68" s="92" t="s">
        <v>681</v>
      </c>
      <c r="E68" s="92" t="s">
        <v>638</v>
      </c>
      <c r="F68" s="92" t="s">
        <v>681</v>
      </c>
      <c r="G68" s="107" t="n">
        <v>0</v>
      </c>
      <c r="H68" s="94" t="n">
        <v>43831</v>
      </c>
      <c r="I68" s="94" t="n">
        <v>44196</v>
      </c>
      <c r="J68" s="95" t="n">
        <f aca="false">DATE(YEAR(H68)+1,MONTH(H68),DAY(H68))</f>
        <v>44197</v>
      </c>
      <c r="K68" s="96" t="n">
        <f aca="false">IF(H68&lt;=J68,VLOOKUP(DATEDIF(H68,I68,"m"),[1]Parameters!$L$2:$M$6,2,1),(DATEDIF(H68,I68,"m")+1)/12)</f>
        <v>1</v>
      </c>
      <c r="L68" s="22" t="n">
        <v>0.0211</v>
      </c>
      <c r="M68" s="109" t="n">
        <v>0.0141</v>
      </c>
      <c r="N68" s="106" t="n">
        <f aca="false">0.05% * F68</f>
        <v>0.01</v>
      </c>
      <c r="O68" s="22" t="n">
        <f aca="false">(SUM(L68+M68+N68))*K68</f>
        <v>0.0452</v>
      </c>
      <c r="P68" s="21" t="s">
        <v>658</v>
      </c>
    </row>
    <row r="69" customFormat="false" ht="13.8" hidden="false" customHeight="false" outlineLevel="0" collapsed="false">
      <c r="A69" s="92" t="s">
        <v>508</v>
      </c>
      <c r="B69" s="92" t="s">
        <v>554</v>
      </c>
      <c r="C69" s="92" t="s">
        <v>649</v>
      </c>
      <c r="D69" s="92" t="s">
        <v>682</v>
      </c>
      <c r="E69" s="92" t="s">
        <v>638</v>
      </c>
      <c r="F69" s="92" t="s">
        <v>682</v>
      </c>
      <c r="G69" s="107" t="n">
        <v>0</v>
      </c>
      <c r="H69" s="94" t="n">
        <v>43831</v>
      </c>
      <c r="I69" s="94" t="n">
        <v>44196</v>
      </c>
      <c r="J69" s="95" t="n">
        <f aca="false">DATE(YEAR(H69)+1,MONTH(H69),DAY(H69))</f>
        <v>44197</v>
      </c>
      <c r="K69" s="96" t="n">
        <f aca="false">IF(H69&lt;=J69,VLOOKUP(DATEDIF(H69,I69,"m"),[1]Parameters!$L$2:$M$6,2,1),(DATEDIF(H69,I69,"m")+1)/12)</f>
        <v>1</v>
      </c>
      <c r="L69" s="22" t="n">
        <v>0.0222</v>
      </c>
      <c r="M69" s="109" t="n">
        <v>0.0148</v>
      </c>
      <c r="N69" s="106" t="n">
        <f aca="false">0.05% * F69</f>
        <v>0.0105</v>
      </c>
      <c r="O69" s="22" t="n">
        <f aca="false">(SUM(L69+M69+N69))*K69</f>
        <v>0.0475</v>
      </c>
      <c r="P69" s="21" t="s">
        <v>658</v>
      </c>
    </row>
    <row r="70" customFormat="false" ht="13.8" hidden="false" customHeight="false" outlineLevel="0" collapsed="false">
      <c r="A70" s="92" t="s">
        <v>508</v>
      </c>
      <c r="B70" s="92" t="s">
        <v>554</v>
      </c>
      <c r="C70" s="92" t="s">
        <v>649</v>
      </c>
      <c r="D70" s="92" t="s">
        <v>683</v>
      </c>
      <c r="E70" s="92" t="s">
        <v>638</v>
      </c>
      <c r="F70" s="92" t="s">
        <v>683</v>
      </c>
      <c r="G70" s="107" t="n">
        <v>0</v>
      </c>
      <c r="H70" s="94" t="n">
        <v>43831</v>
      </c>
      <c r="I70" s="94" t="n">
        <v>44196</v>
      </c>
      <c r="J70" s="95" t="n">
        <f aca="false">DATE(YEAR(H70)+1,MONTH(H70),DAY(H70))</f>
        <v>44197</v>
      </c>
      <c r="K70" s="96" t="n">
        <f aca="false">IF(H70&lt;=J70,VLOOKUP(DATEDIF(H70,I70,"m"),[1]Parameters!$L$2:$M$6,2,1),(DATEDIF(H70,I70,"m")+1)/12)</f>
        <v>1</v>
      </c>
      <c r="L70" s="22" t="n">
        <v>0.0232</v>
      </c>
      <c r="M70" s="108" t="n">
        <v>0.0155</v>
      </c>
      <c r="N70" s="106" t="n">
        <f aca="false">0.05% * F70</f>
        <v>0.011</v>
      </c>
      <c r="O70" s="22" t="n">
        <f aca="false">(SUM(L70+M70+N70))*K70</f>
        <v>0.0497</v>
      </c>
      <c r="P70" s="21" t="s">
        <v>658</v>
      </c>
    </row>
    <row r="71" customFormat="false" ht="13.8" hidden="false" customHeight="false" outlineLevel="0" collapsed="false">
      <c r="A71" s="92" t="s">
        <v>508</v>
      </c>
      <c r="B71" s="92" t="s">
        <v>554</v>
      </c>
      <c r="C71" s="92" t="s">
        <v>649</v>
      </c>
      <c r="D71" s="92" t="s">
        <v>684</v>
      </c>
      <c r="E71" s="92" t="s">
        <v>638</v>
      </c>
      <c r="F71" s="92" t="s">
        <v>684</v>
      </c>
      <c r="G71" s="107" t="n">
        <v>0</v>
      </c>
      <c r="H71" s="94" t="n">
        <v>43831</v>
      </c>
      <c r="I71" s="94" t="n">
        <v>44196</v>
      </c>
      <c r="J71" s="95" t="n">
        <f aca="false">DATE(YEAR(H71)+1,MONTH(H71),DAY(H71))</f>
        <v>44197</v>
      </c>
      <c r="K71" s="96" t="n">
        <f aca="false">IF(H71&lt;=J71,VLOOKUP(DATEDIF(H71,I71,"m"),[1]Parameters!$L$2:$M$6,2,1),(DATEDIF(H71,I71,"m")+1)/12)</f>
        <v>1</v>
      </c>
      <c r="L71" s="22" t="n">
        <v>0.0243</v>
      </c>
      <c r="M71" s="109" t="n">
        <v>0.0162</v>
      </c>
      <c r="N71" s="106" t="n">
        <f aca="false">0.05% * F71</f>
        <v>0.0115</v>
      </c>
      <c r="O71" s="22" t="n">
        <f aca="false">(SUM(L71+M71+N71))*K71</f>
        <v>0.052</v>
      </c>
      <c r="P71" s="21" t="s">
        <v>658</v>
      </c>
    </row>
    <row r="72" customFormat="false" ht="13.8" hidden="false" customHeight="false" outlineLevel="0" collapsed="false">
      <c r="A72" s="92" t="s">
        <v>508</v>
      </c>
      <c r="B72" s="92" t="s">
        <v>554</v>
      </c>
      <c r="C72" s="92" t="s">
        <v>649</v>
      </c>
      <c r="D72" s="92" t="s">
        <v>685</v>
      </c>
      <c r="E72" s="92" t="s">
        <v>638</v>
      </c>
      <c r="F72" s="92" t="s">
        <v>685</v>
      </c>
      <c r="G72" s="107" t="n">
        <v>0</v>
      </c>
      <c r="H72" s="94" t="n">
        <v>43831</v>
      </c>
      <c r="I72" s="94" t="n">
        <v>44196</v>
      </c>
      <c r="J72" s="95" t="n">
        <f aca="false">DATE(YEAR(H72)+1,MONTH(H72),DAY(H72))</f>
        <v>44197</v>
      </c>
      <c r="K72" s="96" t="n">
        <f aca="false">IF(H72&lt;=J72,VLOOKUP(DATEDIF(H72,I72,"m"),[1]Parameters!$L$2:$M$6,2,1),(DATEDIF(H72,I72,"m")+1)/12)</f>
        <v>1</v>
      </c>
      <c r="L72" s="22" t="n">
        <v>0.0306</v>
      </c>
      <c r="M72" s="109" t="n">
        <v>0.0204</v>
      </c>
      <c r="N72" s="106" t="n">
        <f aca="false">0.05% * F72</f>
        <v>0.012</v>
      </c>
      <c r="O72" s="22" t="n">
        <f aca="false">(SUM(L72+M72+N72))*K72</f>
        <v>0.063</v>
      </c>
      <c r="P72" s="21" t="s">
        <v>658</v>
      </c>
    </row>
    <row r="73" customFormat="false" ht="13.8" hidden="false" customHeight="false" outlineLevel="0" collapsed="false">
      <c r="A73" s="92" t="s">
        <v>508</v>
      </c>
      <c r="B73" s="92" t="s">
        <v>554</v>
      </c>
      <c r="C73" s="92" t="s">
        <v>649</v>
      </c>
      <c r="D73" s="92" t="s">
        <v>686</v>
      </c>
      <c r="E73" s="92" t="s">
        <v>638</v>
      </c>
      <c r="F73" s="92" t="s">
        <v>686</v>
      </c>
      <c r="G73" s="107" t="n">
        <v>0</v>
      </c>
      <c r="H73" s="94" t="n">
        <v>43831</v>
      </c>
      <c r="I73" s="94" t="n">
        <v>44196</v>
      </c>
      <c r="J73" s="95" t="n">
        <f aca="false">DATE(YEAR(H73)+1,MONTH(H73),DAY(H73))</f>
        <v>44197</v>
      </c>
      <c r="K73" s="96" t="n">
        <f aca="false">IF(H73&lt;=J73,VLOOKUP(DATEDIF(H73,I73,"m"),[1]Parameters!$L$2:$M$6,2,1),(DATEDIF(H73,I73,"m")+1)/12)</f>
        <v>1</v>
      </c>
      <c r="L73" s="22" t="n">
        <v>0.0317</v>
      </c>
      <c r="M73" s="109" t="n">
        <v>0.0212</v>
      </c>
      <c r="N73" s="106" t="n">
        <f aca="false">0.05% * F73</f>
        <v>0.0125</v>
      </c>
      <c r="O73" s="22" t="n">
        <f aca="false">(SUM(L73+M73+N73))*K73</f>
        <v>0.0654</v>
      </c>
      <c r="P73" s="21" t="s">
        <v>658</v>
      </c>
    </row>
    <row r="74" customFormat="false" ht="13.8" hidden="false" customHeight="false" outlineLevel="0" collapsed="false">
      <c r="A74" s="92" t="s">
        <v>508</v>
      </c>
      <c r="B74" s="92" t="s">
        <v>554</v>
      </c>
      <c r="C74" s="92" t="s">
        <v>649</v>
      </c>
      <c r="D74" s="92" t="s">
        <v>687</v>
      </c>
      <c r="E74" s="92" t="s">
        <v>638</v>
      </c>
      <c r="F74" s="107" t="n">
        <v>45</v>
      </c>
      <c r="G74" s="107" t="n">
        <v>0</v>
      </c>
      <c r="H74" s="94" t="n">
        <v>43831</v>
      </c>
      <c r="I74" s="94" t="n">
        <v>44196</v>
      </c>
      <c r="J74" s="95" t="n">
        <f aca="false">DATE(YEAR(H74)+1,MONTH(H74),DAY(H74))</f>
        <v>44197</v>
      </c>
      <c r="K74" s="96" t="n">
        <f aca="false">IF(H74&lt;=J74,VLOOKUP(DATEDIF(H74,I74,"m"),[1]Parameters!$L$2:$M$6,2,1),(DATEDIF(H74,I74,"m")+1)/12)</f>
        <v>1</v>
      </c>
      <c r="L74" s="106" t="n">
        <f aca="false">3.17% + (0.15% * (F74- 25))</f>
        <v>0.0617</v>
      </c>
      <c r="M74" s="106" t="n">
        <f aca="false">2.12% + (0.15% * (F74- 25))</f>
        <v>0.0512</v>
      </c>
      <c r="N74" s="106" t="n">
        <f aca="false">0.05% * F74</f>
        <v>0.0225</v>
      </c>
      <c r="O74" s="22" t="n">
        <f aca="false">(SUM(L74+M74+N74))*K74</f>
        <v>0.1354</v>
      </c>
      <c r="P74" s="21" t="s">
        <v>658</v>
      </c>
    </row>
    <row r="75" customFormat="false" ht="13.8" hidden="false" customHeight="false" outlineLevel="0" collapsed="false">
      <c r="A75" s="92" t="s">
        <v>508</v>
      </c>
      <c r="B75" s="92" t="s">
        <v>531</v>
      </c>
      <c r="C75" s="92" t="s">
        <v>649</v>
      </c>
      <c r="D75" s="92" t="s">
        <v>663</v>
      </c>
      <c r="E75" s="92" t="s">
        <v>638</v>
      </c>
      <c r="F75" s="107" t="n">
        <v>5</v>
      </c>
      <c r="G75" s="107" t="n">
        <v>0</v>
      </c>
      <c r="H75" s="94" t="n">
        <v>43831</v>
      </c>
      <c r="I75" s="94" t="n">
        <v>44196</v>
      </c>
      <c r="J75" s="95" t="n">
        <f aca="false">DATE(YEAR(H75)+1,MONTH(H75),DAY(H75))</f>
        <v>44197</v>
      </c>
      <c r="K75" s="96" t="n">
        <f aca="false">IF(H75&lt;=J75,VLOOKUP(DATEDIF(H75,I75,"m"),[1]Parameters!$L$2:$M$6,2,1),(DATEDIF(H75,I75,"m")+1)/12)</f>
        <v>1</v>
      </c>
      <c r="L75" s="22" t="n">
        <v>0.0085</v>
      </c>
      <c r="M75" s="109" t="n">
        <v>0.00561</v>
      </c>
      <c r="N75" s="106" t="n">
        <f aca="false">0.05% * F75</f>
        <v>0.0025</v>
      </c>
      <c r="O75" s="22" t="n">
        <f aca="false">(SUM(L75+M75+N75))*K75</f>
        <v>0.01661</v>
      </c>
      <c r="P75" s="21" t="s">
        <v>658</v>
      </c>
    </row>
    <row r="76" customFormat="false" ht="13.8" hidden="false" customHeight="false" outlineLevel="0" collapsed="false">
      <c r="A76" s="92" t="s">
        <v>508</v>
      </c>
      <c r="B76" s="92" t="s">
        <v>531</v>
      </c>
      <c r="C76" s="92" t="s">
        <v>649</v>
      </c>
      <c r="D76" s="92" t="s">
        <v>670</v>
      </c>
      <c r="E76" s="92" t="s">
        <v>638</v>
      </c>
      <c r="F76" s="107" t="n">
        <v>6</v>
      </c>
      <c r="G76" s="107" t="n">
        <v>0</v>
      </c>
      <c r="H76" s="94" t="n">
        <v>43831</v>
      </c>
      <c r="I76" s="94" t="n">
        <v>44196</v>
      </c>
      <c r="J76" s="95" t="n">
        <f aca="false">DATE(YEAR(H76)+1,MONTH(H76),DAY(H76))</f>
        <v>44197</v>
      </c>
      <c r="K76" s="96" t="n">
        <f aca="false">IF(H76&lt;=J76,VLOOKUP(DATEDIF(H76,I76,"m"),[1]Parameters!$L$2:$M$6,2,1),(DATEDIF(H76,I76,"m")+1)/12)</f>
        <v>1</v>
      </c>
      <c r="L76" s="22" t="n">
        <v>0.01037</v>
      </c>
      <c r="M76" s="109" t="n">
        <v>0.00697</v>
      </c>
      <c r="N76" s="106" t="n">
        <f aca="false">0.05% * F76</f>
        <v>0.003</v>
      </c>
      <c r="O76" s="22" t="n">
        <f aca="false">(SUM(L76+M76+N76))*K76</f>
        <v>0.02034</v>
      </c>
      <c r="P76" s="21" t="s">
        <v>658</v>
      </c>
    </row>
    <row r="77" customFormat="false" ht="13.8" hidden="false" customHeight="false" outlineLevel="0" collapsed="false">
      <c r="A77" s="92" t="s">
        <v>508</v>
      </c>
      <c r="B77" s="92" t="s">
        <v>531</v>
      </c>
      <c r="C77" s="92" t="s">
        <v>649</v>
      </c>
      <c r="D77" s="92" t="s">
        <v>671</v>
      </c>
      <c r="E77" s="92" t="s">
        <v>638</v>
      </c>
      <c r="F77" s="107" t="n">
        <v>7</v>
      </c>
      <c r="G77" s="107" t="n">
        <v>0</v>
      </c>
      <c r="H77" s="94" t="n">
        <v>43831</v>
      </c>
      <c r="I77" s="94" t="n">
        <v>44196</v>
      </c>
      <c r="J77" s="95" t="n">
        <f aca="false">DATE(YEAR(H77)+1,MONTH(H77),DAY(H77))</f>
        <v>44197</v>
      </c>
      <c r="K77" s="96" t="n">
        <f aca="false">IF(H77&lt;=J77,VLOOKUP(DATEDIF(H77,I77,"m"),[1]Parameters!$L$2:$M$6,2,1),(DATEDIF(H77,I77,"m")+1)/12)</f>
        <v>1</v>
      </c>
      <c r="L77" s="22" t="n">
        <v>0.01207</v>
      </c>
      <c r="M77" s="109" t="n">
        <v>0.00799</v>
      </c>
      <c r="N77" s="106" t="n">
        <f aca="false">0.05% * F77</f>
        <v>0.0035</v>
      </c>
      <c r="O77" s="22" t="n">
        <f aca="false">(SUM(L77+M77+N77))*K77</f>
        <v>0.02356</v>
      </c>
      <c r="P77" s="21" t="s">
        <v>658</v>
      </c>
    </row>
    <row r="78" customFormat="false" ht="13.8" hidden="false" customHeight="false" outlineLevel="0" collapsed="false">
      <c r="A78" s="92" t="s">
        <v>508</v>
      </c>
      <c r="B78" s="92" t="s">
        <v>531</v>
      </c>
      <c r="C78" s="92" t="s">
        <v>649</v>
      </c>
      <c r="D78" s="92" t="s">
        <v>520</v>
      </c>
      <c r="E78" s="92" t="s">
        <v>638</v>
      </c>
      <c r="F78" s="107" t="n">
        <v>8</v>
      </c>
      <c r="G78" s="107" t="n">
        <v>0</v>
      </c>
      <c r="H78" s="94" t="n">
        <v>43831</v>
      </c>
      <c r="I78" s="94" t="n">
        <v>44196</v>
      </c>
      <c r="J78" s="95" t="n">
        <f aca="false">DATE(YEAR(H78)+1,MONTH(H78),DAY(H78))</f>
        <v>44197</v>
      </c>
      <c r="K78" s="96" t="n">
        <f aca="false">IF(H78&lt;=J78,VLOOKUP(DATEDIF(H78,I78,"m"),[1]Parameters!$L$2:$M$6,2,1),(DATEDIF(H78,I78,"m")+1)/12)</f>
        <v>1</v>
      </c>
      <c r="L78" s="22" t="n">
        <v>0.01411</v>
      </c>
      <c r="M78" s="109" t="n">
        <v>0.00935</v>
      </c>
      <c r="N78" s="106" t="n">
        <f aca="false">0.05% * F78</f>
        <v>0.004</v>
      </c>
      <c r="O78" s="22" t="n">
        <f aca="false">(SUM(L78+M78+N78))*K78</f>
        <v>0.02746</v>
      </c>
      <c r="P78" s="21" t="s">
        <v>658</v>
      </c>
    </row>
    <row r="79" customFormat="false" ht="13.8" hidden="false" customHeight="false" outlineLevel="0" collapsed="false">
      <c r="A79" s="92" t="s">
        <v>508</v>
      </c>
      <c r="B79" s="92" t="s">
        <v>529</v>
      </c>
      <c r="C79" s="92" t="s">
        <v>649</v>
      </c>
      <c r="D79" s="92" t="s">
        <v>663</v>
      </c>
      <c r="E79" s="92" t="s">
        <v>638</v>
      </c>
      <c r="F79" s="107" t="n">
        <v>5</v>
      </c>
      <c r="G79" s="107" t="n">
        <v>0</v>
      </c>
      <c r="H79" s="94" t="n">
        <v>43831</v>
      </c>
      <c r="I79" s="94" t="n">
        <v>44196</v>
      </c>
      <c r="J79" s="95" t="n">
        <f aca="false">DATE(YEAR(H79)+1,MONTH(H79),DAY(H79))</f>
        <v>44197</v>
      </c>
      <c r="K79" s="96" t="n">
        <f aca="false">IF(H79&lt;=J79,VLOOKUP(DATEDIF(H79,I79,"m"),[1]Parameters!$L$2:$M$6,2,1),(DATEDIF(H79,I79,"m")+1)/12)</f>
        <v>1</v>
      </c>
      <c r="L79" s="22" t="n">
        <v>0.005</v>
      </c>
      <c r="M79" s="109" t="n">
        <v>0.0033</v>
      </c>
      <c r="N79" s="106" t="n">
        <f aca="false">0.05% * F79</f>
        <v>0.0025</v>
      </c>
      <c r="O79" s="22" t="n">
        <f aca="false">(SUM(L79+M79+N79))*K79</f>
        <v>0.0108</v>
      </c>
      <c r="P79" s="21" t="s">
        <v>658</v>
      </c>
    </row>
    <row r="80" customFormat="false" ht="13.8" hidden="false" customHeight="false" outlineLevel="0" collapsed="false">
      <c r="A80" s="92" t="s">
        <v>508</v>
      </c>
      <c r="B80" s="92" t="s">
        <v>529</v>
      </c>
      <c r="C80" s="92" t="s">
        <v>649</v>
      </c>
      <c r="D80" s="92" t="s">
        <v>670</v>
      </c>
      <c r="E80" s="92" t="s">
        <v>638</v>
      </c>
      <c r="F80" s="107" t="n">
        <v>6</v>
      </c>
      <c r="G80" s="107" t="n">
        <v>0</v>
      </c>
      <c r="H80" s="94" t="n">
        <v>43831</v>
      </c>
      <c r="I80" s="94" t="n">
        <v>44196</v>
      </c>
      <c r="J80" s="95" t="n">
        <f aca="false">DATE(YEAR(H80)+1,MONTH(H80),DAY(H80))</f>
        <v>44197</v>
      </c>
      <c r="K80" s="96" t="n">
        <f aca="false">IF(H80&lt;=J80,VLOOKUP(DATEDIF(H80,I80,"m"),[1]Parameters!$L$2:$M$6,2,1),(DATEDIF(H80,I80,"m")+1)/12)</f>
        <v>1</v>
      </c>
      <c r="L80" s="22" t="n">
        <v>0.0061</v>
      </c>
      <c r="M80" s="109" t="n">
        <v>0.0041</v>
      </c>
      <c r="N80" s="106" t="n">
        <f aca="false">0.05% * F80</f>
        <v>0.003</v>
      </c>
      <c r="O80" s="22" t="n">
        <f aca="false">(SUM(L80+M80+N80))*K80</f>
        <v>0.0132</v>
      </c>
      <c r="P80" s="21" t="s">
        <v>658</v>
      </c>
    </row>
    <row r="81" customFormat="false" ht="13.8" hidden="false" customHeight="false" outlineLevel="0" collapsed="false">
      <c r="A81" s="92" t="s">
        <v>508</v>
      </c>
      <c r="B81" s="92" t="s">
        <v>529</v>
      </c>
      <c r="C81" s="92" t="s">
        <v>649</v>
      </c>
      <c r="D81" s="92" t="s">
        <v>671</v>
      </c>
      <c r="E81" s="92" t="s">
        <v>638</v>
      </c>
      <c r="F81" s="107" t="n">
        <v>7</v>
      </c>
      <c r="G81" s="107" t="n">
        <v>0</v>
      </c>
      <c r="H81" s="94" t="n">
        <v>43831</v>
      </c>
      <c r="I81" s="94" t="n">
        <v>44196</v>
      </c>
      <c r="J81" s="95" t="n">
        <f aca="false">DATE(YEAR(H81)+1,MONTH(H81),DAY(H81))</f>
        <v>44197</v>
      </c>
      <c r="K81" s="96" t="n">
        <f aca="false">IF(H81&lt;=J81,VLOOKUP(DATEDIF(H81,I81,"m"),[1]Parameters!$L$2:$M$6,2,1),(DATEDIF(H81,I81,"m")+1)/12)</f>
        <v>1</v>
      </c>
      <c r="L81" s="22" t="n">
        <v>0.0071</v>
      </c>
      <c r="M81" s="109" t="n">
        <v>0.0047</v>
      </c>
      <c r="N81" s="106" t="n">
        <f aca="false">0.05% * F81</f>
        <v>0.0035</v>
      </c>
      <c r="O81" s="22" t="n">
        <f aca="false">(SUM(L81+M81+N81))*K81</f>
        <v>0.0153</v>
      </c>
      <c r="P81" s="21" t="s">
        <v>658</v>
      </c>
    </row>
    <row r="82" customFormat="false" ht="13.8" hidden="false" customHeight="false" outlineLevel="0" collapsed="false">
      <c r="A82" s="92" t="s">
        <v>508</v>
      </c>
      <c r="B82" s="92" t="s">
        <v>529</v>
      </c>
      <c r="C82" s="92" t="s">
        <v>649</v>
      </c>
      <c r="D82" s="92" t="s">
        <v>520</v>
      </c>
      <c r="E82" s="92" t="s">
        <v>638</v>
      </c>
      <c r="F82" s="107" t="n">
        <v>8</v>
      </c>
      <c r="G82" s="107" t="n">
        <v>0</v>
      </c>
      <c r="H82" s="94" t="n">
        <v>43831</v>
      </c>
      <c r="I82" s="94" t="n">
        <v>44196</v>
      </c>
      <c r="J82" s="95" t="n">
        <f aca="false">DATE(YEAR(H82)+1,MONTH(H82),DAY(H82))</f>
        <v>44197</v>
      </c>
      <c r="K82" s="96" t="n">
        <f aca="false">IF(H82&lt;=J82,VLOOKUP(DATEDIF(H82,I82,"m"),[1]Parameters!$L$2:$M$6,2,1),(DATEDIF(H82,I82,"m")+1)/12)</f>
        <v>1</v>
      </c>
      <c r="L82" s="22" t="n">
        <v>0.0083</v>
      </c>
      <c r="M82" s="109" t="n">
        <v>0.0055</v>
      </c>
      <c r="N82" s="106" t="n">
        <f aca="false">0.05% * F82</f>
        <v>0.004</v>
      </c>
      <c r="O82" s="22" t="n">
        <f aca="false">(SUM(L82+M82+N82))*K82</f>
        <v>0.0178</v>
      </c>
      <c r="P82" s="21" t="s">
        <v>658</v>
      </c>
    </row>
    <row r="83" customFormat="false" ht="13.8" hidden="false" customHeight="false" outlineLevel="0" collapsed="false">
      <c r="A83" s="92" t="s">
        <v>508</v>
      </c>
      <c r="B83" s="92" t="s">
        <v>533</v>
      </c>
      <c r="C83" s="92" t="s">
        <v>638</v>
      </c>
      <c r="D83" s="92" t="s">
        <v>663</v>
      </c>
      <c r="E83" s="92" t="s">
        <v>638</v>
      </c>
      <c r="F83" s="107" t="n">
        <v>5</v>
      </c>
      <c r="G83" s="107" t="n">
        <v>0</v>
      </c>
      <c r="H83" s="94" t="n">
        <v>43831</v>
      </c>
      <c r="I83" s="94" t="n">
        <v>44196</v>
      </c>
      <c r="J83" s="95" t="n">
        <f aca="false">DATE(YEAR(H83)+1,MONTH(H83),DAY(H83))</f>
        <v>44197</v>
      </c>
      <c r="K83" s="96" t="n">
        <f aca="false">IF(H83&lt;=J83,VLOOKUP(DATEDIF(H83,I83,"m"),[1]Parameters!$L$2:$M$6,2,1),(DATEDIF(H83,I83,"m")+1)/12)</f>
        <v>1</v>
      </c>
      <c r="L83" s="22" t="n">
        <v>0.00348</v>
      </c>
      <c r="M83" s="109" t="n">
        <v>0.00228</v>
      </c>
      <c r="N83" s="97" t="n">
        <v>0</v>
      </c>
      <c r="O83" s="22" t="n">
        <f aca="false">(SUM(L83+M83+N83))*K83</f>
        <v>0.00576</v>
      </c>
      <c r="P83" s="21" t="s">
        <v>658</v>
      </c>
    </row>
    <row r="84" customFormat="false" ht="13.8" hidden="false" customHeight="false" outlineLevel="0" collapsed="false">
      <c r="A84" s="92" t="s">
        <v>508</v>
      </c>
      <c r="B84" s="92" t="s">
        <v>533</v>
      </c>
      <c r="C84" s="92" t="s">
        <v>638</v>
      </c>
      <c r="D84" s="92" t="s">
        <v>669</v>
      </c>
      <c r="E84" s="92" t="s">
        <v>638</v>
      </c>
      <c r="F84" s="107" t="n">
        <v>6</v>
      </c>
      <c r="G84" s="107" t="n">
        <v>0</v>
      </c>
      <c r="H84" s="94" t="n">
        <v>43831</v>
      </c>
      <c r="I84" s="94" t="n">
        <v>44196</v>
      </c>
      <c r="J84" s="95" t="n">
        <f aca="false">DATE(YEAR(H84)+1,MONTH(H84),DAY(H84))</f>
        <v>44197</v>
      </c>
      <c r="K84" s="96" t="n">
        <f aca="false">IF(H84&lt;=J84,VLOOKUP(DATEDIF(H84,I84,"m"),[1]Parameters!$L$2:$M$6,2,1),(DATEDIF(H84,I84,"m")+1)/12)</f>
        <v>1</v>
      </c>
      <c r="L84" s="22" t="n">
        <v>0.00636</v>
      </c>
      <c r="M84" s="109" t="n">
        <v>0.0042</v>
      </c>
      <c r="N84" s="97" t="n">
        <v>0</v>
      </c>
      <c r="O84" s="22" t="n">
        <f aca="false">(SUM(L84+M84+N84))*K84</f>
        <v>0.01056</v>
      </c>
      <c r="P84" s="21" t="s">
        <v>658</v>
      </c>
    </row>
    <row r="85" customFormat="false" ht="13.8" hidden="false" customHeight="false" outlineLevel="0" collapsed="false">
      <c r="A85" s="92" t="s">
        <v>508</v>
      </c>
      <c r="B85" s="92" t="s">
        <v>533</v>
      </c>
      <c r="C85" s="92" t="s">
        <v>638</v>
      </c>
      <c r="D85" s="92" t="s">
        <v>668</v>
      </c>
      <c r="E85" s="92" t="s">
        <v>638</v>
      </c>
      <c r="F85" s="107" t="n">
        <v>12</v>
      </c>
      <c r="G85" s="107" t="n">
        <v>0</v>
      </c>
      <c r="H85" s="94" t="n">
        <v>43831</v>
      </c>
      <c r="I85" s="94" t="n">
        <v>44196</v>
      </c>
      <c r="J85" s="95" t="n">
        <f aca="false">DATE(YEAR(H85)+1,MONTH(H85),DAY(H85))</f>
        <v>44197</v>
      </c>
      <c r="K85" s="96" t="n">
        <f aca="false">IF(H85&lt;=J85,VLOOKUP(DATEDIF(H85,I85,"m"),[1]Parameters!$L$2:$M$6,2,1),(DATEDIF(H85,I85,"m")+1)/12)</f>
        <v>1</v>
      </c>
      <c r="L85" s="22" t="n">
        <v>0.01008</v>
      </c>
      <c r="M85" s="109" t="n">
        <v>0.00672</v>
      </c>
      <c r="N85" s="97" t="n">
        <v>0</v>
      </c>
      <c r="O85" s="22" t="n">
        <f aca="false">(SUM(L85+M85+N85))*K85</f>
        <v>0.0168</v>
      </c>
      <c r="P85" s="21" t="s">
        <v>658</v>
      </c>
    </row>
    <row r="86" customFormat="false" ht="13.8" hidden="false" customHeight="false" outlineLevel="0" collapsed="false">
      <c r="A86" s="92" t="s">
        <v>508</v>
      </c>
      <c r="B86" s="92" t="s">
        <v>533</v>
      </c>
      <c r="C86" s="92" t="s">
        <v>638</v>
      </c>
      <c r="D86" s="92" t="s">
        <v>667</v>
      </c>
      <c r="E86" s="92" t="s">
        <v>638</v>
      </c>
      <c r="F86" s="107" t="n">
        <v>30</v>
      </c>
      <c r="G86" s="107" t="n">
        <v>0</v>
      </c>
      <c r="H86" s="94" t="n">
        <v>43831</v>
      </c>
      <c r="I86" s="94" t="n">
        <v>44196</v>
      </c>
      <c r="J86" s="95" t="n">
        <f aca="false">DATE(YEAR(H86)+1,MONTH(H86),DAY(H86))</f>
        <v>44197</v>
      </c>
      <c r="K86" s="96" t="n">
        <f aca="false">IF(H86&lt;=J86,VLOOKUP(DATEDIF(H86,I86,"m"),[1]Parameters!$L$2:$M$6,2,1),(DATEDIF(H86,I86,"m")+1)/12)</f>
        <v>1</v>
      </c>
      <c r="L86" s="22" t="n">
        <v>0.01452</v>
      </c>
      <c r="M86" s="109" t="n">
        <v>0.0096</v>
      </c>
      <c r="N86" s="97" t="n">
        <v>0</v>
      </c>
      <c r="O86" s="22" t="n">
        <f aca="false">(SUM(L86+M86+N86))*K86</f>
        <v>0.02412</v>
      </c>
      <c r="P86" s="21" t="s">
        <v>658</v>
      </c>
    </row>
    <row r="87" customFormat="false" ht="13.8" hidden="false" customHeight="false" outlineLevel="0" collapsed="false">
      <c r="A87" s="92" t="s">
        <v>508</v>
      </c>
      <c r="B87" s="92" t="s">
        <v>519</v>
      </c>
      <c r="C87" s="92" t="s">
        <v>649</v>
      </c>
      <c r="D87" s="92" t="s">
        <v>663</v>
      </c>
      <c r="E87" s="92" t="s">
        <v>638</v>
      </c>
      <c r="F87" s="107" t="n">
        <v>5</v>
      </c>
      <c r="G87" s="107" t="n">
        <v>0</v>
      </c>
      <c r="H87" s="94" t="n">
        <v>43831</v>
      </c>
      <c r="I87" s="94" t="n">
        <v>44196</v>
      </c>
      <c r="J87" s="95" t="n">
        <f aca="false">DATE(YEAR(H87)+1,MONTH(H87),DAY(H87))</f>
        <v>44197</v>
      </c>
      <c r="K87" s="96" t="n">
        <f aca="false">IF(H87&lt;=J87,VLOOKUP(DATEDIF(H87,I87,"m"),[1]Parameters!$L$2:$M$6,2,1),(DATEDIF(H87,I87,"m")+1)/12)</f>
        <v>1</v>
      </c>
      <c r="L87" s="22" t="n">
        <v>0.005</v>
      </c>
      <c r="M87" s="109" t="n">
        <v>0.0033</v>
      </c>
      <c r="N87" s="106" t="n">
        <f aca="false">0.05% * F87</f>
        <v>0.0025</v>
      </c>
      <c r="O87" s="22" t="n">
        <f aca="false">(SUM(L87+M87+N87))*K87</f>
        <v>0.0108</v>
      </c>
      <c r="P87" s="21" t="s">
        <v>658</v>
      </c>
    </row>
    <row r="88" customFormat="false" ht="13.8" hidden="false" customHeight="false" outlineLevel="0" collapsed="false">
      <c r="A88" s="92" t="s">
        <v>508</v>
      </c>
      <c r="B88" s="92" t="s">
        <v>519</v>
      </c>
      <c r="C88" s="92" t="s">
        <v>649</v>
      </c>
      <c r="D88" s="92" t="s">
        <v>670</v>
      </c>
      <c r="E88" s="92" t="s">
        <v>638</v>
      </c>
      <c r="F88" s="92" t="s">
        <v>670</v>
      </c>
      <c r="G88" s="107" t="n">
        <v>0</v>
      </c>
      <c r="H88" s="94" t="n">
        <v>43831</v>
      </c>
      <c r="I88" s="94" t="n">
        <v>44196</v>
      </c>
      <c r="J88" s="95" t="n">
        <f aca="false">DATE(YEAR(H88)+1,MONTH(H88),DAY(H88))</f>
        <v>44197</v>
      </c>
      <c r="K88" s="96" t="n">
        <f aca="false">IF(H88&lt;=J88,VLOOKUP(DATEDIF(H88,I88,"m"),[1]Parameters!$L$2:$M$6,2,1),(DATEDIF(H88,I88,"m")+1)/12)</f>
        <v>1</v>
      </c>
      <c r="L88" s="22" t="n">
        <v>0.0061</v>
      </c>
      <c r="M88" s="109" t="n">
        <v>0.0041</v>
      </c>
      <c r="N88" s="106" t="n">
        <f aca="false">0.05% * F88</f>
        <v>0.003</v>
      </c>
      <c r="O88" s="22" t="n">
        <f aca="false">(SUM(L88+M88+N88))*K88</f>
        <v>0.0132</v>
      </c>
      <c r="P88" s="21" t="s">
        <v>658</v>
      </c>
    </row>
    <row r="89" customFormat="false" ht="13.8" hidden="false" customHeight="false" outlineLevel="0" collapsed="false">
      <c r="A89" s="92" t="s">
        <v>508</v>
      </c>
      <c r="B89" s="92" t="s">
        <v>519</v>
      </c>
      <c r="C89" s="92" t="s">
        <v>649</v>
      </c>
      <c r="D89" s="92" t="s">
        <v>671</v>
      </c>
      <c r="E89" s="92" t="s">
        <v>638</v>
      </c>
      <c r="F89" s="92" t="s">
        <v>671</v>
      </c>
      <c r="G89" s="107" t="n">
        <v>0</v>
      </c>
      <c r="H89" s="94" t="n">
        <v>43831</v>
      </c>
      <c r="I89" s="94" t="n">
        <v>44196</v>
      </c>
      <c r="J89" s="95" t="n">
        <f aca="false">DATE(YEAR(H89)+1,MONTH(H89),DAY(H89))</f>
        <v>44197</v>
      </c>
      <c r="K89" s="96" t="n">
        <f aca="false">IF(H89&lt;=J89,VLOOKUP(DATEDIF(H89,I89,"m"),[1]Parameters!$L$2:$M$6,2,1),(DATEDIF(H89,I89,"m")+1)/12)</f>
        <v>1</v>
      </c>
      <c r="L89" s="22" t="n">
        <v>0.0071</v>
      </c>
      <c r="M89" s="109" t="n">
        <v>0.0047</v>
      </c>
      <c r="N89" s="106" t="n">
        <f aca="false">0.05% * F89</f>
        <v>0.0035</v>
      </c>
      <c r="O89" s="22" t="n">
        <f aca="false">(SUM(L89+M89+N89))*K89</f>
        <v>0.0153</v>
      </c>
      <c r="P89" s="21" t="s">
        <v>658</v>
      </c>
    </row>
    <row r="90" customFormat="false" ht="13.8" hidden="false" customHeight="false" outlineLevel="0" collapsed="false">
      <c r="A90" s="92" t="s">
        <v>508</v>
      </c>
      <c r="B90" s="92" t="s">
        <v>519</v>
      </c>
      <c r="C90" s="92" t="s">
        <v>649</v>
      </c>
      <c r="D90" s="92" t="s">
        <v>520</v>
      </c>
      <c r="E90" s="92" t="s">
        <v>638</v>
      </c>
      <c r="F90" s="92" t="s">
        <v>520</v>
      </c>
      <c r="G90" s="107" t="n">
        <v>0</v>
      </c>
      <c r="H90" s="94" t="n">
        <v>43831</v>
      </c>
      <c r="I90" s="94" t="n">
        <v>44196</v>
      </c>
      <c r="J90" s="95" t="n">
        <f aca="false">DATE(YEAR(H90)+1,MONTH(H90),DAY(H90))</f>
        <v>44197</v>
      </c>
      <c r="K90" s="96" t="n">
        <f aca="false">IF(H90&lt;=J90,VLOOKUP(DATEDIF(H90,I90,"m"),[1]Parameters!$L$2:$M$6,2,1),(DATEDIF(H90,I90,"m")+1)/12)</f>
        <v>1</v>
      </c>
      <c r="L90" s="22" t="n">
        <v>0.0083</v>
      </c>
      <c r="M90" s="109" t="n">
        <v>0.0055</v>
      </c>
      <c r="N90" s="106" t="n">
        <f aca="false">0.05% * F90</f>
        <v>0.004</v>
      </c>
      <c r="O90" s="22" t="n">
        <f aca="false">(SUM(L90+M90+N90))*K90</f>
        <v>0.0178</v>
      </c>
      <c r="P90" s="21" t="s">
        <v>658</v>
      </c>
    </row>
    <row r="91" customFormat="false" ht="13.8" hidden="false" customHeight="false" outlineLevel="0" collapsed="false">
      <c r="A91" s="92" t="s">
        <v>508</v>
      </c>
      <c r="B91" s="92" t="s">
        <v>527</v>
      </c>
      <c r="C91" s="92" t="s">
        <v>649</v>
      </c>
      <c r="D91" s="92" t="s">
        <v>663</v>
      </c>
      <c r="E91" s="92" t="s">
        <v>638</v>
      </c>
      <c r="F91" s="107" t="n">
        <v>5</v>
      </c>
      <c r="G91" s="107" t="n">
        <v>0</v>
      </c>
      <c r="H91" s="94" t="n">
        <v>43831</v>
      </c>
      <c r="I91" s="94" t="n">
        <v>44196</v>
      </c>
      <c r="J91" s="95" t="n">
        <f aca="false">DATE(YEAR(H91)+1,MONTH(H91),DAY(H91))</f>
        <v>44197</v>
      </c>
      <c r="K91" s="96" t="n">
        <f aca="false">IF(H91&lt;=J91,VLOOKUP(DATEDIF(H91,I91,"m"),[1]Parameters!$L$2:$M$6,2,1),(DATEDIF(H91,I91,"m")+1)/12)</f>
        <v>1</v>
      </c>
      <c r="L91" s="22" t="n">
        <v>0.005</v>
      </c>
      <c r="M91" s="109" t="n">
        <v>0.0033</v>
      </c>
      <c r="N91" s="106" t="n">
        <f aca="false">0.05% * F91</f>
        <v>0.0025</v>
      </c>
      <c r="O91" s="22" t="n">
        <f aca="false">(SUM(L91+M91+N91))*K91</f>
        <v>0.0108</v>
      </c>
      <c r="P91" s="21" t="s">
        <v>658</v>
      </c>
    </row>
    <row r="92" customFormat="false" ht="13.8" hidden="false" customHeight="false" outlineLevel="0" collapsed="false">
      <c r="A92" s="92" t="s">
        <v>508</v>
      </c>
      <c r="B92" s="92" t="s">
        <v>527</v>
      </c>
      <c r="C92" s="92" t="s">
        <v>649</v>
      </c>
      <c r="D92" s="92" t="s">
        <v>670</v>
      </c>
      <c r="E92" s="92" t="s">
        <v>638</v>
      </c>
      <c r="F92" s="92" t="s">
        <v>670</v>
      </c>
      <c r="G92" s="107" t="n">
        <v>0</v>
      </c>
      <c r="H92" s="94" t="n">
        <v>43831</v>
      </c>
      <c r="I92" s="94" t="n">
        <v>44196</v>
      </c>
      <c r="J92" s="95" t="n">
        <f aca="false">DATE(YEAR(H92)+1,MONTH(H92),DAY(H92))</f>
        <v>44197</v>
      </c>
      <c r="K92" s="96" t="n">
        <f aca="false">IF(H92&lt;=J92,VLOOKUP(DATEDIF(H92,I92,"m"),[1]Parameters!$L$2:$M$6,2,1),(DATEDIF(H92,I92,"m")+1)/12)</f>
        <v>1</v>
      </c>
      <c r="L92" s="22" t="n">
        <v>0.0061</v>
      </c>
      <c r="M92" s="109" t="n">
        <v>0.0041</v>
      </c>
      <c r="N92" s="106" t="n">
        <f aca="false">0.05% * F92</f>
        <v>0.003</v>
      </c>
      <c r="O92" s="22" t="n">
        <f aca="false">(SUM(L92+M92+N92))*K92</f>
        <v>0.0132</v>
      </c>
      <c r="P92" s="21" t="s">
        <v>658</v>
      </c>
    </row>
    <row r="93" customFormat="false" ht="13.8" hidden="false" customHeight="false" outlineLevel="0" collapsed="false">
      <c r="A93" s="92" t="s">
        <v>508</v>
      </c>
      <c r="B93" s="92" t="s">
        <v>527</v>
      </c>
      <c r="C93" s="92" t="s">
        <v>649</v>
      </c>
      <c r="D93" s="92" t="s">
        <v>671</v>
      </c>
      <c r="E93" s="92" t="s">
        <v>638</v>
      </c>
      <c r="F93" s="92" t="s">
        <v>671</v>
      </c>
      <c r="G93" s="107" t="n">
        <v>0</v>
      </c>
      <c r="H93" s="94" t="n">
        <v>43831</v>
      </c>
      <c r="I93" s="94" t="n">
        <v>44196</v>
      </c>
      <c r="J93" s="95" t="n">
        <f aca="false">DATE(YEAR(H93)+1,MONTH(H93),DAY(H93))</f>
        <v>44197</v>
      </c>
      <c r="K93" s="96" t="n">
        <f aca="false">IF(H93&lt;=J93,VLOOKUP(DATEDIF(H93,I93,"m"),[1]Parameters!$L$2:$M$6,2,1),(DATEDIF(H93,I93,"m")+1)/12)</f>
        <v>1</v>
      </c>
      <c r="L93" s="22" t="n">
        <v>0.0071</v>
      </c>
      <c r="M93" s="109" t="n">
        <v>0.0047</v>
      </c>
      <c r="N93" s="106" t="n">
        <f aca="false">0.05% * F93</f>
        <v>0.0035</v>
      </c>
      <c r="O93" s="22" t="n">
        <f aca="false">(SUM(L93+M93+N93))*K93</f>
        <v>0.0153</v>
      </c>
      <c r="P93" s="21" t="s">
        <v>658</v>
      </c>
    </row>
    <row r="94" customFormat="false" ht="13.8" hidden="false" customHeight="false" outlineLevel="0" collapsed="false">
      <c r="A94" s="92" t="s">
        <v>508</v>
      </c>
      <c r="B94" s="92" t="s">
        <v>527</v>
      </c>
      <c r="C94" s="92" t="s">
        <v>649</v>
      </c>
      <c r="D94" s="92" t="s">
        <v>520</v>
      </c>
      <c r="E94" s="92" t="s">
        <v>638</v>
      </c>
      <c r="F94" s="92" t="s">
        <v>520</v>
      </c>
      <c r="G94" s="107" t="n">
        <v>0</v>
      </c>
      <c r="H94" s="94" t="n">
        <v>43831</v>
      </c>
      <c r="I94" s="94" t="n">
        <v>44196</v>
      </c>
      <c r="J94" s="95" t="n">
        <f aca="false">DATE(YEAR(H94)+1,MONTH(H94),DAY(H94))</f>
        <v>44197</v>
      </c>
      <c r="K94" s="96" t="n">
        <f aca="false">IF(H94&lt;=J94,VLOOKUP(DATEDIF(H94,I94,"m"),[1]Parameters!$L$2:$M$6,2,1),(DATEDIF(H94,I94,"m")+1)/12)</f>
        <v>1</v>
      </c>
      <c r="L94" s="22" t="n">
        <v>0.0083</v>
      </c>
      <c r="M94" s="109" t="n">
        <v>0.0055</v>
      </c>
      <c r="N94" s="106" t="n">
        <f aca="false">0.05% * F94</f>
        <v>0.004</v>
      </c>
      <c r="O94" s="22" t="n">
        <f aca="false">(SUM(L94+M94+N94))*K94</f>
        <v>0.0178</v>
      </c>
      <c r="P94" s="21" t="s">
        <v>658</v>
      </c>
    </row>
    <row r="95" customFormat="false" ht="13.8" hidden="false" customHeight="false" outlineLevel="0" collapsed="false">
      <c r="A95" s="92" t="s">
        <v>508</v>
      </c>
      <c r="B95" s="92" t="s">
        <v>552</v>
      </c>
      <c r="C95" s="92" t="s">
        <v>649</v>
      </c>
      <c r="D95" s="92" t="s">
        <v>672</v>
      </c>
      <c r="E95" s="92" t="s">
        <v>638</v>
      </c>
      <c r="F95" s="92" t="s">
        <v>672</v>
      </c>
      <c r="G95" s="107" t="n">
        <v>0</v>
      </c>
      <c r="H95" s="94" t="n">
        <v>43831</v>
      </c>
      <c r="I95" s="94" t="n">
        <v>44196</v>
      </c>
      <c r="J95" s="95" t="n">
        <f aca="false">DATE(YEAR(H95)+1,MONTH(H95),DAY(H95))</f>
        <v>44197</v>
      </c>
      <c r="K95" s="96" t="n">
        <f aca="false">IF(H95&lt;=J95,VLOOKUP(DATEDIF(H95,I95,"m"),[1]Parameters!$L$2:$M$6,2,1),(DATEDIF(H95,I95,"m")+1)/12)</f>
        <v>1</v>
      </c>
      <c r="L95" s="22" t="n">
        <v>0.0093</v>
      </c>
      <c r="M95" s="109" t="n">
        <v>0.0062</v>
      </c>
      <c r="N95" s="106" t="n">
        <f aca="false">0.05% * F95</f>
        <v>0.0045</v>
      </c>
      <c r="O95" s="22" t="n">
        <f aca="false">(SUM(L95+M95+N95))*K95</f>
        <v>0.02</v>
      </c>
      <c r="P95" s="21" t="s">
        <v>658</v>
      </c>
    </row>
    <row r="96" customFormat="false" ht="13.8" hidden="false" customHeight="false" outlineLevel="0" collapsed="false">
      <c r="A96" s="92" t="s">
        <v>508</v>
      </c>
      <c r="B96" s="92" t="s">
        <v>552</v>
      </c>
      <c r="C96" s="92" t="s">
        <v>649</v>
      </c>
      <c r="D96" s="92" t="s">
        <v>673</v>
      </c>
      <c r="E96" s="92" t="s">
        <v>638</v>
      </c>
      <c r="F96" s="92" t="s">
        <v>673</v>
      </c>
      <c r="G96" s="107" t="n">
        <v>0</v>
      </c>
      <c r="H96" s="94" t="n">
        <v>43831</v>
      </c>
      <c r="I96" s="94" t="n">
        <v>44196</v>
      </c>
      <c r="J96" s="95" t="n">
        <f aca="false">DATE(YEAR(H96)+1,MONTH(H96),DAY(H96))</f>
        <v>44197</v>
      </c>
      <c r="K96" s="96" t="n">
        <f aca="false">IF(H96&lt;=J96,VLOOKUP(DATEDIF(H96,I96,"m"),[1]Parameters!$L$2:$M$6,2,1),(DATEDIF(H96,I96,"m")+1)/12)</f>
        <v>1</v>
      </c>
      <c r="L96" s="22" t="n">
        <v>0.01</v>
      </c>
      <c r="M96" s="109" t="n">
        <v>0.0067</v>
      </c>
      <c r="N96" s="106" t="n">
        <f aca="false">0.05% * F96</f>
        <v>0.005</v>
      </c>
      <c r="O96" s="22" t="n">
        <f aca="false">(SUM(L96+M96+N96))*K96</f>
        <v>0.0217</v>
      </c>
      <c r="P96" s="21" t="s">
        <v>658</v>
      </c>
    </row>
    <row r="97" customFormat="false" ht="13.8" hidden="false" customHeight="false" outlineLevel="0" collapsed="false">
      <c r="A97" s="92" t="s">
        <v>508</v>
      </c>
      <c r="B97" s="92" t="s">
        <v>552</v>
      </c>
      <c r="C97" s="92" t="s">
        <v>649</v>
      </c>
      <c r="D97" s="92" t="s">
        <v>674</v>
      </c>
      <c r="E97" s="92" t="s">
        <v>638</v>
      </c>
      <c r="F97" s="92" t="s">
        <v>674</v>
      </c>
      <c r="G97" s="107" t="n">
        <v>0</v>
      </c>
      <c r="H97" s="94" t="n">
        <v>43831</v>
      </c>
      <c r="I97" s="94" t="n">
        <v>44196</v>
      </c>
      <c r="J97" s="95" t="n">
        <f aca="false">DATE(YEAR(H97)+1,MONTH(H97),DAY(H97))</f>
        <v>44197</v>
      </c>
      <c r="K97" s="96" t="n">
        <f aca="false">IF(H97&lt;=J97,VLOOKUP(DATEDIF(H97,I97,"m"),[1]Parameters!$L$2:$M$6,2,1),(DATEDIF(H97,I97,"m")+1)/12)</f>
        <v>1</v>
      </c>
      <c r="L97" s="22" t="n">
        <v>0.0109</v>
      </c>
      <c r="M97" s="109" t="n">
        <v>0.0073</v>
      </c>
      <c r="N97" s="106" t="n">
        <f aca="false">0.05% * F97</f>
        <v>0.0055</v>
      </c>
      <c r="O97" s="22" t="n">
        <f aca="false">(SUM(L97+M97+N97))*K97</f>
        <v>0.0237</v>
      </c>
      <c r="P97" s="21" t="s">
        <v>658</v>
      </c>
    </row>
    <row r="98" customFormat="false" ht="13.8" hidden="false" customHeight="false" outlineLevel="0" collapsed="false">
      <c r="A98" s="92" t="s">
        <v>508</v>
      </c>
      <c r="B98" s="92" t="s">
        <v>552</v>
      </c>
      <c r="C98" s="92" t="s">
        <v>649</v>
      </c>
      <c r="D98" s="92" t="s">
        <v>675</v>
      </c>
      <c r="E98" s="92" t="s">
        <v>638</v>
      </c>
      <c r="F98" s="92" t="s">
        <v>675</v>
      </c>
      <c r="G98" s="107" t="n">
        <v>0</v>
      </c>
      <c r="H98" s="94" t="n">
        <v>43831</v>
      </c>
      <c r="I98" s="94" t="n">
        <v>44196</v>
      </c>
      <c r="J98" s="95" t="n">
        <f aca="false">DATE(YEAR(H98)+1,MONTH(H98),DAY(H98))</f>
        <v>44197</v>
      </c>
      <c r="K98" s="96" t="n">
        <f aca="false">IF(H98&lt;=J98,VLOOKUP(DATEDIF(H98,I98,"m"),[1]Parameters!$L$2:$M$6,2,1),(DATEDIF(H98,I98,"m")+1)/12)</f>
        <v>1</v>
      </c>
      <c r="L98" s="22" t="n">
        <v>0.012</v>
      </c>
      <c r="M98" s="109" t="n">
        <v>0.008</v>
      </c>
      <c r="N98" s="106" t="n">
        <f aca="false">0.05% * F98</f>
        <v>0.006</v>
      </c>
      <c r="O98" s="22" t="n">
        <f aca="false">(SUM(L98+M98+N98))*K98</f>
        <v>0.026</v>
      </c>
      <c r="P98" s="21" t="s">
        <v>658</v>
      </c>
    </row>
    <row r="99" customFormat="false" ht="13.8" hidden="false" customHeight="false" outlineLevel="0" collapsed="false">
      <c r="A99" s="92" t="s">
        <v>508</v>
      </c>
      <c r="B99" s="92" t="s">
        <v>552</v>
      </c>
      <c r="C99" s="92" t="s">
        <v>649</v>
      </c>
      <c r="D99" s="92" t="s">
        <v>676</v>
      </c>
      <c r="E99" s="92" t="s">
        <v>638</v>
      </c>
      <c r="F99" s="92" t="s">
        <v>676</v>
      </c>
      <c r="G99" s="107" t="n">
        <v>0</v>
      </c>
      <c r="H99" s="94" t="n">
        <v>43831</v>
      </c>
      <c r="I99" s="94" t="n">
        <v>44196</v>
      </c>
      <c r="J99" s="95" t="n">
        <f aca="false">DATE(YEAR(H99)+1,MONTH(H99),DAY(H99))</f>
        <v>44197</v>
      </c>
      <c r="K99" s="96" t="n">
        <f aca="false">IF(H99&lt;=J99,VLOOKUP(DATEDIF(H99,I99,"m"),[1]Parameters!$L$2:$M$6,2,1),(DATEDIF(H99,I99,"m")+1)/12)</f>
        <v>1</v>
      </c>
      <c r="L99" s="22" t="n">
        <v>0.0135</v>
      </c>
      <c r="M99" s="109" t="n">
        <v>0.009</v>
      </c>
      <c r="N99" s="106" t="n">
        <f aca="false">0.05% * F99</f>
        <v>0.0065</v>
      </c>
      <c r="O99" s="22" t="n">
        <f aca="false">(SUM(L99+M99+N99))*K99</f>
        <v>0.029</v>
      </c>
      <c r="P99" s="21" t="s">
        <v>658</v>
      </c>
    </row>
    <row r="100" customFormat="false" ht="13.8" hidden="false" customHeight="false" outlineLevel="0" collapsed="false">
      <c r="A100" s="92" t="s">
        <v>508</v>
      </c>
      <c r="B100" s="92" t="s">
        <v>552</v>
      </c>
      <c r="C100" s="92" t="s">
        <v>649</v>
      </c>
      <c r="D100" s="92" t="s">
        <v>677</v>
      </c>
      <c r="E100" s="92" t="s">
        <v>638</v>
      </c>
      <c r="F100" s="92" t="s">
        <v>677</v>
      </c>
      <c r="G100" s="107" t="n">
        <v>0</v>
      </c>
      <c r="H100" s="94" t="n">
        <v>43831</v>
      </c>
      <c r="I100" s="94" t="n">
        <v>44196</v>
      </c>
      <c r="J100" s="95" t="n">
        <f aca="false">DATE(YEAR(H100)+1,MONTH(H100),DAY(H100))</f>
        <v>44197</v>
      </c>
      <c r="K100" s="96" t="n">
        <f aca="false">IF(H100&lt;=J100,VLOOKUP(DATEDIF(H100,I100,"m"),[1]Parameters!$L$2:$M$6,2,1),(DATEDIF(H100,I100,"m")+1)/12)</f>
        <v>1</v>
      </c>
      <c r="L100" s="22" t="n">
        <v>0.0147</v>
      </c>
      <c r="M100" s="109" t="n">
        <v>0.0098</v>
      </c>
      <c r="N100" s="106" t="n">
        <f aca="false">0.05% * F100</f>
        <v>0.007</v>
      </c>
      <c r="O100" s="22" t="n">
        <f aca="false">(SUM(L100+M100+N100))*K100</f>
        <v>0.0315</v>
      </c>
      <c r="P100" s="21" t="s">
        <v>658</v>
      </c>
    </row>
    <row r="101" customFormat="false" ht="13.8" hidden="false" customHeight="false" outlineLevel="0" collapsed="false">
      <c r="A101" s="92" t="s">
        <v>508</v>
      </c>
      <c r="B101" s="92" t="s">
        <v>552</v>
      </c>
      <c r="C101" s="92" t="s">
        <v>649</v>
      </c>
      <c r="D101" s="92" t="s">
        <v>557</v>
      </c>
      <c r="E101" s="92" t="s">
        <v>638</v>
      </c>
      <c r="F101" s="92" t="s">
        <v>557</v>
      </c>
      <c r="G101" s="107" t="n">
        <v>0</v>
      </c>
      <c r="H101" s="94" t="n">
        <v>43831</v>
      </c>
      <c r="I101" s="94" t="n">
        <v>44196</v>
      </c>
      <c r="J101" s="95" t="n">
        <f aca="false">DATE(YEAR(H101)+1,MONTH(H101),DAY(H101))</f>
        <v>44197</v>
      </c>
      <c r="K101" s="96" t="n">
        <f aca="false">IF(H101&lt;=J101,VLOOKUP(DATEDIF(H101,I101,"m"),[1]Parameters!$L$2:$M$6,2,1),(DATEDIF(H101,I101,"m")+1)/12)</f>
        <v>1</v>
      </c>
      <c r="L101" s="22" t="n">
        <v>0.0158</v>
      </c>
      <c r="M101" s="109" t="n">
        <v>0.0105</v>
      </c>
      <c r="N101" s="106" t="n">
        <f aca="false">0.05% * F101</f>
        <v>0.0075</v>
      </c>
      <c r="O101" s="22" t="n">
        <f aca="false">(SUM(L101+M101+N101))*K101</f>
        <v>0.0338</v>
      </c>
      <c r="P101" s="21" t="s">
        <v>658</v>
      </c>
    </row>
    <row r="102" customFormat="false" ht="13.8" hidden="false" customHeight="false" outlineLevel="0" collapsed="false">
      <c r="A102" s="92" t="s">
        <v>508</v>
      </c>
      <c r="B102" s="92" t="s">
        <v>552</v>
      </c>
      <c r="C102" s="92" t="s">
        <v>649</v>
      </c>
      <c r="D102" s="92" t="s">
        <v>550</v>
      </c>
      <c r="E102" s="92" t="s">
        <v>638</v>
      </c>
      <c r="F102" s="92" t="s">
        <v>550</v>
      </c>
      <c r="G102" s="107" t="n">
        <v>0</v>
      </c>
      <c r="H102" s="94" t="n">
        <v>43831</v>
      </c>
      <c r="I102" s="94" t="n">
        <v>44196</v>
      </c>
      <c r="J102" s="95" t="n">
        <f aca="false">DATE(YEAR(H102)+1,MONTH(H102),DAY(H102))</f>
        <v>44197</v>
      </c>
      <c r="K102" s="96" t="n">
        <f aca="false">IF(H102&lt;=J102,VLOOKUP(DATEDIF(H102,I102,"m"),[1]Parameters!$L$2:$M$6,2,1),(DATEDIF(H102,I102,"m")+1)/12)</f>
        <v>1</v>
      </c>
      <c r="L102" s="22" t="n">
        <v>0.0201</v>
      </c>
      <c r="M102" s="109" t="n">
        <v>0.0135</v>
      </c>
      <c r="N102" s="106" t="n">
        <f aca="false">0.05% * F102</f>
        <v>0.008</v>
      </c>
      <c r="O102" s="22" t="n">
        <f aca="false">(SUM(L102+M102+N102))*K102</f>
        <v>0.0416</v>
      </c>
      <c r="P102" s="21" t="s">
        <v>658</v>
      </c>
    </row>
    <row r="103" customFormat="false" ht="13.8" hidden="false" customHeight="false" outlineLevel="0" collapsed="false">
      <c r="A103" s="92" t="s">
        <v>508</v>
      </c>
      <c r="B103" s="92" t="s">
        <v>552</v>
      </c>
      <c r="C103" s="92" t="s">
        <v>649</v>
      </c>
      <c r="D103" s="92" t="s">
        <v>678</v>
      </c>
      <c r="E103" s="92" t="s">
        <v>638</v>
      </c>
      <c r="F103" s="92" t="s">
        <v>678</v>
      </c>
      <c r="G103" s="107" t="n">
        <v>0</v>
      </c>
      <c r="H103" s="94" t="n">
        <v>43831</v>
      </c>
      <c r="I103" s="94" t="n">
        <v>44196</v>
      </c>
      <c r="J103" s="95" t="n">
        <f aca="false">DATE(YEAR(H103)+1,MONTH(H103),DAY(H103))</f>
        <v>44197</v>
      </c>
      <c r="K103" s="96" t="n">
        <f aca="false">IF(H103&lt;=J103,VLOOKUP(DATEDIF(H103,I103,"m"),[1]Parameters!$L$2:$M$6,2,1),(DATEDIF(H103,I103,"m")+1)/12)</f>
        <v>1</v>
      </c>
      <c r="L103" s="22" t="n">
        <v>0.0179</v>
      </c>
      <c r="M103" s="109" t="n">
        <v>0.0119</v>
      </c>
      <c r="N103" s="106" t="n">
        <f aca="false">0.05% * F103</f>
        <v>0.0085</v>
      </c>
      <c r="O103" s="22" t="n">
        <f aca="false">(SUM(L103+M103+N103))*K103</f>
        <v>0.0383</v>
      </c>
      <c r="P103" s="21" t="s">
        <v>658</v>
      </c>
    </row>
    <row r="104" customFormat="false" ht="13.8" hidden="false" customHeight="false" outlineLevel="0" collapsed="false">
      <c r="A104" s="92" t="s">
        <v>508</v>
      </c>
      <c r="B104" s="92" t="s">
        <v>552</v>
      </c>
      <c r="C104" s="92" t="s">
        <v>649</v>
      </c>
      <c r="D104" s="92" t="s">
        <v>679</v>
      </c>
      <c r="E104" s="92" t="s">
        <v>638</v>
      </c>
      <c r="F104" s="92" t="s">
        <v>679</v>
      </c>
      <c r="G104" s="107" t="n">
        <v>0</v>
      </c>
      <c r="H104" s="94" t="n">
        <v>43831</v>
      </c>
      <c r="I104" s="94" t="n">
        <v>44196</v>
      </c>
      <c r="J104" s="95" t="n">
        <f aca="false">DATE(YEAR(H104)+1,MONTH(H104),DAY(H104))</f>
        <v>44197</v>
      </c>
      <c r="K104" s="96" t="n">
        <f aca="false">IF(H104&lt;=J104,VLOOKUP(DATEDIF(H104,I104,"m"),[1]Parameters!$L$2:$M$6,2,1),(DATEDIF(H104,I104,"m")+1)/12)</f>
        <v>1</v>
      </c>
      <c r="L104" s="22" t="n">
        <v>0.0189</v>
      </c>
      <c r="M104" s="108" t="n">
        <v>0.0126</v>
      </c>
      <c r="N104" s="106" t="n">
        <f aca="false">0.05% * F104</f>
        <v>0.009</v>
      </c>
      <c r="O104" s="22" t="n">
        <f aca="false">(SUM(L104+M104+N104))*K104</f>
        <v>0.0405</v>
      </c>
      <c r="P104" s="21" t="s">
        <v>658</v>
      </c>
    </row>
    <row r="105" customFormat="false" ht="13.8" hidden="false" customHeight="false" outlineLevel="0" collapsed="false">
      <c r="A105" s="92" t="s">
        <v>508</v>
      </c>
      <c r="B105" s="92" t="s">
        <v>552</v>
      </c>
      <c r="C105" s="92" t="s">
        <v>649</v>
      </c>
      <c r="D105" s="92" t="s">
        <v>680</v>
      </c>
      <c r="E105" s="92" t="s">
        <v>638</v>
      </c>
      <c r="F105" s="92" t="s">
        <v>680</v>
      </c>
      <c r="G105" s="107" t="n">
        <v>2.1</v>
      </c>
      <c r="H105" s="94" t="n">
        <v>43831</v>
      </c>
      <c r="I105" s="94" t="n">
        <v>44196</v>
      </c>
      <c r="J105" s="95" t="n">
        <f aca="false">DATE(YEAR(H105)+1,MONTH(H105),DAY(H105))</f>
        <v>44197</v>
      </c>
      <c r="K105" s="96" t="n">
        <f aca="false">IF(H105&lt;=J105,VLOOKUP(DATEDIF(H105,I105,"m"),[1]Parameters!$L$2:$M$6,2,1),(DATEDIF(H105,I105,"m")+1)/12)</f>
        <v>1</v>
      </c>
      <c r="L105" s="22" t="n">
        <v>0.0201</v>
      </c>
      <c r="M105" s="109" t="n">
        <v>0.0134</v>
      </c>
      <c r="N105" s="106" t="n">
        <f aca="false">0.05% * F105</f>
        <v>0.0095</v>
      </c>
      <c r="O105" s="22" t="n">
        <f aca="false">(SUM(L105+M105+N105))*K105</f>
        <v>0.043</v>
      </c>
      <c r="P105" s="21" t="s">
        <v>658</v>
      </c>
    </row>
    <row r="106" customFormat="false" ht="13.8" hidden="false" customHeight="false" outlineLevel="0" collapsed="false">
      <c r="A106" s="92" t="s">
        <v>508</v>
      </c>
      <c r="B106" s="92" t="s">
        <v>552</v>
      </c>
      <c r="C106" s="92" t="s">
        <v>649</v>
      </c>
      <c r="D106" s="92" t="s">
        <v>681</v>
      </c>
      <c r="E106" s="92" t="s">
        <v>638</v>
      </c>
      <c r="F106" s="92" t="s">
        <v>681</v>
      </c>
      <c r="G106" s="107" t="n">
        <v>7.5</v>
      </c>
      <c r="H106" s="94" t="n">
        <v>43831</v>
      </c>
      <c r="I106" s="94" t="n">
        <v>44196</v>
      </c>
      <c r="J106" s="95" t="n">
        <f aca="false">DATE(YEAR(H106)+1,MONTH(H106),DAY(H106))</f>
        <v>44197</v>
      </c>
      <c r="K106" s="96" t="n">
        <f aca="false">IF(H106&lt;=J106,VLOOKUP(DATEDIF(H106,I106,"m"),[1]Parameters!$L$2:$M$6,2,1),(DATEDIF(H106,I106,"m")+1)/12)</f>
        <v>1</v>
      </c>
      <c r="L106" s="22" t="n">
        <v>0.0211</v>
      </c>
      <c r="M106" s="109" t="n">
        <v>0.0141</v>
      </c>
      <c r="N106" s="106" t="n">
        <f aca="false">0.05% * F106</f>
        <v>0.01</v>
      </c>
      <c r="O106" s="22" t="n">
        <f aca="false">(SUM(L106+M106+N106))*K106</f>
        <v>0.0452</v>
      </c>
      <c r="P106" s="21" t="s">
        <v>658</v>
      </c>
    </row>
    <row r="107" customFormat="false" ht="13.8" hidden="false" customHeight="false" outlineLevel="0" collapsed="false">
      <c r="A107" s="92" t="s">
        <v>508</v>
      </c>
      <c r="B107" s="92" t="s">
        <v>552</v>
      </c>
      <c r="C107" s="92" t="s">
        <v>649</v>
      </c>
      <c r="D107" s="92" t="s">
        <v>682</v>
      </c>
      <c r="E107" s="92" t="s">
        <v>638</v>
      </c>
      <c r="F107" s="92" t="s">
        <v>682</v>
      </c>
      <c r="G107" s="107" t="n">
        <v>13.5</v>
      </c>
      <c r="H107" s="94" t="n">
        <v>43831</v>
      </c>
      <c r="I107" s="94" t="n">
        <v>44196</v>
      </c>
      <c r="J107" s="95" t="n">
        <f aca="false">DATE(YEAR(H107)+1,MONTH(H107),DAY(H107))</f>
        <v>44197</v>
      </c>
      <c r="K107" s="96" t="n">
        <f aca="false">IF(H107&lt;=J107,VLOOKUP(DATEDIF(H107,I107,"m"),[1]Parameters!$L$2:$M$6,2,1),(DATEDIF(H107,I107,"m")+1)/12)</f>
        <v>1</v>
      </c>
      <c r="L107" s="22" t="n">
        <v>0.0222</v>
      </c>
      <c r="M107" s="109" t="n">
        <v>0.0148</v>
      </c>
      <c r="N107" s="106" t="n">
        <f aca="false">0.05% * F107</f>
        <v>0.0105</v>
      </c>
      <c r="O107" s="22" t="n">
        <f aca="false">(SUM(L107+M107+N107))*K107</f>
        <v>0.0475</v>
      </c>
      <c r="P107" s="21" t="s">
        <v>658</v>
      </c>
    </row>
    <row r="108" customFormat="false" ht="13.8" hidden="false" customHeight="false" outlineLevel="0" collapsed="false">
      <c r="A108" s="92" t="s">
        <v>508</v>
      </c>
      <c r="B108" s="92" t="s">
        <v>552</v>
      </c>
      <c r="C108" s="92" t="s">
        <v>649</v>
      </c>
      <c r="D108" s="92" t="s">
        <v>683</v>
      </c>
      <c r="E108" s="92" t="s">
        <v>638</v>
      </c>
      <c r="F108" s="92" t="s">
        <v>683</v>
      </c>
      <c r="G108" s="107" t="n">
        <v>15.5</v>
      </c>
      <c r="H108" s="94" t="n">
        <v>43831</v>
      </c>
      <c r="I108" s="94" t="n">
        <v>44196</v>
      </c>
      <c r="J108" s="95" t="n">
        <f aca="false">DATE(YEAR(H108)+1,MONTH(H108),DAY(H108))</f>
        <v>44197</v>
      </c>
      <c r="K108" s="96" t="n">
        <f aca="false">IF(H108&lt;=J108,VLOOKUP(DATEDIF(H108,I108,"m"),[1]Parameters!$L$2:$M$6,2,1),(DATEDIF(H108,I108,"m")+1)/12)</f>
        <v>1</v>
      </c>
      <c r="L108" s="22" t="n">
        <v>0.0232</v>
      </c>
      <c r="M108" s="109" t="n">
        <v>0.0155</v>
      </c>
      <c r="N108" s="106" t="n">
        <f aca="false">0.05% * F108</f>
        <v>0.011</v>
      </c>
      <c r="O108" s="22" t="n">
        <f aca="false">(SUM(L108+M108+N108))*K108</f>
        <v>0.0497</v>
      </c>
      <c r="P108" s="21" t="s">
        <v>658</v>
      </c>
    </row>
    <row r="109" customFormat="false" ht="13.8" hidden="false" customHeight="false" outlineLevel="0" collapsed="false">
      <c r="A109" s="92" t="s">
        <v>508</v>
      </c>
      <c r="B109" s="92" t="s">
        <v>552</v>
      </c>
      <c r="C109" s="92" t="s">
        <v>649</v>
      </c>
      <c r="D109" s="92" t="s">
        <v>684</v>
      </c>
      <c r="E109" s="92" t="s">
        <v>638</v>
      </c>
      <c r="F109" s="92" t="s">
        <v>684</v>
      </c>
      <c r="G109" s="107" t="n">
        <v>0</v>
      </c>
      <c r="H109" s="94" t="n">
        <v>43831</v>
      </c>
      <c r="I109" s="94" t="n">
        <v>44196</v>
      </c>
      <c r="J109" s="95" t="n">
        <f aca="false">DATE(YEAR(H109)+1,MONTH(H109),DAY(H109))</f>
        <v>44197</v>
      </c>
      <c r="K109" s="96" t="n">
        <f aca="false">IF(H109&lt;=J109,VLOOKUP(DATEDIF(H109,I109,"m"),[1]Parameters!$L$2:$M$6,2,1),(DATEDIF(H109,I109,"m")+1)/12)</f>
        <v>1</v>
      </c>
      <c r="L109" s="22" t="n">
        <v>0.0243</v>
      </c>
      <c r="M109" s="109" t="n">
        <v>0.0162</v>
      </c>
      <c r="N109" s="106" t="n">
        <f aca="false">0.05% * F109</f>
        <v>0.0115</v>
      </c>
      <c r="O109" s="22" t="n">
        <f aca="false">(SUM(L109+M109+N109))*K109</f>
        <v>0.052</v>
      </c>
      <c r="P109" s="21" t="s">
        <v>658</v>
      </c>
    </row>
    <row r="110" customFormat="false" ht="13.8" hidden="false" customHeight="false" outlineLevel="0" collapsed="false">
      <c r="A110" s="92" t="s">
        <v>508</v>
      </c>
      <c r="B110" s="92" t="s">
        <v>552</v>
      </c>
      <c r="C110" s="92" t="s">
        <v>649</v>
      </c>
      <c r="D110" s="92" t="s">
        <v>685</v>
      </c>
      <c r="E110" s="92" t="s">
        <v>638</v>
      </c>
      <c r="F110" s="92" t="s">
        <v>685</v>
      </c>
      <c r="G110" s="107" t="n">
        <v>0</v>
      </c>
      <c r="H110" s="94" t="n">
        <v>43831</v>
      </c>
      <c r="I110" s="94" t="n">
        <v>44196</v>
      </c>
      <c r="J110" s="95" t="n">
        <f aca="false">DATE(YEAR(H110)+1,MONTH(H110),DAY(H110))</f>
        <v>44197</v>
      </c>
      <c r="K110" s="96" t="n">
        <f aca="false">IF(H110&lt;=J110,VLOOKUP(DATEDIF(H110,I110,"m"),[1]Parameters!$L$2:$M$6,2,1),(DATEDIF(H110,I110,"m")+1)/12)</f>
        <v>1</v>
      </c>
      <c r="L110" s="22" t="n">
        <v>0.0306</v>
      </c>
      <c r="M110" s="109" t="n">
        <v>0.0204</v>
      </c>
      <c r="N110" s="106" t="n">
        <f aca="false">0.05% * F110</f>
        <v>0.012</v>
      </c>
      <c r="O110" s="22" t="n">
        <f aca="false">(SUM(L110+M110+N110))*K110</f>
        <v>0.063</v>
      </c>
      <c r="P110" s="21" t="s">
        <v>658</v>
      </c>
    </row>
    <row r="111" customFormat="false" ht="13.8" hidden="false" customHeight="false" outlineLevel="0" collapsed="false">
      <c r="A111" s="92" t="s">
        <v>508</v>
      </c>
      <c r="B111" s="92" t="s">
        <v>552</v>
      </c>
      <c r="C111" s="92" t="s">
        <v>649</v>
      </c>
      <c r="D111" s="92" t="s">
        <v>686</v>
      </c>
      <c r="E111" s="92" t="s">
        <v>638</v>
      </c>
      <c r="F111" s="92" t="s">
        <v>686</v>
      </c>
      <c r="G111" s="107" t="n">
        <v>0</v>
      </c>
      <c r="H111" s="94" t="n">
        <v>43831</v>
      </c>
      <c r="I111" s="94" t="n">
        <v>44196</v>
      </c>
      <c r="J111" s="95" t="n">
        <f aca="false">DATE(YEAR(H111)+1,MONTH(H111),DAY(H111))</f>
        <v>44197</v>
      </c>
      <c r="K111" s="96" t="n">
        <f aca="false">IF(H111&lt;=J111,VLOOKUP(DATEDIF(H111,I111,"m"),[1]Parameters!$L$2:$M$6,2,1),(DATEDIF(H111,I111,"m")+1)/12)</f>
        <v>1</v>
      </c>
      <c r="L111" s="22" t="n">
        <v>0.0317</v>
      </c>
      <c r="M111" s="109" t="n">
        <v>0.0212</v>
      </c>
      <c r="N111" s="106" t="n">
        <f aca="false">0.05% * F111</f>
        <v>0.0125</v>
      </c>
      <c r="O111" s="22" t="n">
        <f aca="false">(SUM(L111+M111+N111))*K111</f>
        <v>0.0654</v>
      </c>
      <c r="P111" s="21" t="s">
        <v>658</v>
      </c>
    </row>
    <row r="112" customFormat="false" ht="13.8" hidden="false" customHeight="false" outlineLevel="0" collapsed="false">
      <c r="A112" s="92" t="s">
        <v>508</v>
      </c>
      <c r="B112" s="92" t="s">
        <v>552</v>
      </c>
      <c r="C112" s="92" t="s">
        <v>649</v>
      </c>
      <c r="D112" s="92" t="s">
        <v>687</v>
      </c>
      <c r="E112" s="92" t="s">
        <v>638</v>
      </c>
      <c r="F112" s="107" t="n">
        <v>30</v>
      </c>
      <c r="G112" s="107" t="n">
        <v>0</v>
      </c>
      <c r="H112" s="94" t="n">
        <v>43831</v>
      </c>
      <c r="I112" s="94" t="n">
        <v>44196</v>
      </c>
      <c r="J112" s="95" t="n">
        <f aca="false">DATE(YEAR(H112)+1,MONTH(H112),DAY(H112))</f>
        <v>44197</v>
      </c>
      <c r="K112" s="96" t="n">
        <f aca="false">IF(H112&lt;=J112,VLOOKUP(DATEDIF(H112,I112,"m"),[1]Parameters!$L$2:$M$6,2,1),(DATEDIF(H112,I112,"m")+1)/12)</f>
        <v>1</v>
      </c>
      <c r="L112" s="106" t="n">
        <f aca="false">3.17% + (0.15% * (F112- 25))</f>
        <v>0.0392</v>
      </c>
      <c r="M112" s="106" t="n">
        <f aca="false">2.12% + (0.15% * (F112- 25))</f>
        <v>0.0287</v>
      </c>
      <c r="N112" s="106" t="n">
        <f aca="false">0.05% * F112</f>
        <v>0.015</v>
      </c>
      <c r="O112" s="22" t="n">
        <f aca="false">(SUM(L112+M112+N112))*K112</f>
        <v>0.0829</v>
      </c>
      <c r="P112" s="21" t="s">
        <v>658</v>
      </c>
    </row>
    <row r="113" customFormat="false" ht="13.8" hidden="false" customHeight="false" outlineLevel="0" collapsed="false">
      <c r="A113" s="92" t="s">
        <v>508</v>
      </c>
      <c r="B113" s="92" t="s">
        <v>523</v>
      </c>
      <c r="C113" s="92" t="s">
        <v>643</v>
      </c>
      <c r="D113" s="92" t="s">
        <v>663</v>
      </c>
      <c r="E113" s="92" t="s">
        <v>638</v>
      </c>
      <c r="F113" s="107" t="n">
        <v>5</v>
      </c>
      <c r="G113" s="107" t="n">
        <v>2</v>
      </c>
      <c r="H113" s="94" t="n">
        <v>43831</v>
      </c>
      <c r="I113" s="94" t="n">
        <v>44196</v>
      </c>
      <c r="J113" s="95" t="n">
        <f aca="false">DATE(YEAR(H113)+1,MONTH(H113),DAY(H113))</f>
        <v>44197</v>
      </c>
      <c r="K113" s="96" t="n">
        <f aca="false">IF(H113&lt;=J113,VLOOKUP(DATEDIF(H113,I113,"m"),[1]Parameters!$L$2:$M$6,2,1),(DATEDIF(H113,I113,"m")+1)/12)</f>
        <v>1</v>
      </c>
      <c r="L113" s="22" t="n">
        <v>0.0029</v>
      </c>
      <c r="M113" s="109" t="n">
        <v>0.0019</v>
      </c>
      <c r="N113" s="97" t="n">
        <v>0</v>
      </c>
      <c r="O113" s="22" t="n">
        <f aca="false">(SUM(L113+M113+N113))*K113</f>
        <v>0.0048</v>
      </c>
      <c r="P113" s="21" t="s">
        <v>658</v>
      </c>
    </row>
    <row r="114" customFormat="false" ht="13.8" hidden="false" customHeight="false" outlineLevel="0" collapsed="false">
      <c r="A114" s="92" t="s">
        <v>508</v>
      </c>
      <c r="B114" s="92" t="s">
        <v>523</v>
      </c>
      <c r="C114" s="92" t="s">
        <v>643</v>
      </c>
      <c r="D114" s="92" t="s">
        <v>669</v>
      </c>
      <c r="E114" s="92" t="s">
        <v>638</v>
      </c>
      <c r="F114" s="107" t="n">
        <v>11</v>
      </c>
      <c r="G114" s="107" t="n">
        <v>4</v>
      </c>
      <c r="H114" s="94" t="n">
        <v>43831</v>
      </c>
      <c r="I114" s="94" t="n">
        <v>44196</v>
      </c>
      <c r="J114" s="95" t="n">
        <f aca="false">DATE(YEAR(H114)+1,MONTH(H114),DAY(H114))</f>
        <v>44197</v>
      </c>
      <c r="K114" s="96" t="n">
        <f aca="false">IF(H114&lt;=J114,VLOOKUP(DATEDIF(H114,I114,"m"),[1]Parameters!$L$2:$M$6,2,1),(DATEDIF(H114,I114,"m")+1)/12)</f>
        <v>1</v>
      </c>
      <c r="L114" s="22" t="n">
        <v>0.0053</v>
      </c>
      <c r="M114" s="109" t="n">
        <v>0.0035</v>
      </c>
      <c r="N114" s="97" t="n">
        <v>0</v>
      </c>
      <c r="O114" s="22" t="n">
        <f aca="false">(SUM(L114+M114+N114))*K114</f>
        <v>0.0088</v>
      </c>
      <c r="P114" s="21" t="s">
        <v>658</v>
      </c>
    </row>
    <row r="115" customFormat="false" ht="13.8" hidden="false" customHeight="false" outlineLevel="0" collapsed="false">
      <c r="A115" s="92" t="s">
        <v>508</v>
      </c>
      <c r="B115" s="92" t="s">
        <v>523</v>
      </c>
      <c r="C115" s="92" t="s">
        <v>643</v>
      </c>
      <c r="D115" s="92" t="s">
        <v>668</v>
      </c>
      <c r="E115" s="92" t="s">
        <v>638</v>
      </c>
      <c r="F115" s="107" t="n">
        <v>12</v>
      </c>
      <c r="G115" s="107" t="n">
        <v>10</v>
      </c>
      <c r="H115" s="94" t="n">
        <v>43831</v>
      </c>
      <c r="I115" s="94" t="n">
        <v>44196</v>
      </c>
      <c r="J115" s="95" t="n">
        <f aca="false">DATE(YEAR(H115)+1,MONTH(H115),DAY(H115))</f>
        <v>44197</v>
      </c>
      <c r="K115" s="96" t="n">
        <f aca="false">IF(H115&lt;=J115,VLOOKUP(DATEDIF(H115,I115,"m"),[1]Parameters!$L$2:$M$6,2,1),(DATEDIF(H115,I115,"m")+1)/12)</f>
        <v>1</v>
      </c>
      <c r="L115" s="22" t="n">
        <v>0.0084</v>
      </c>
      <c r="M115" s="109" t="n">
        <v>0.0056</v>
      </c>
      <c r="N115" s="97" t="n">
        <v>0</v>
      </c>
      <c r="O115" s="22" t="n">
        <f aca="false">(SUM(L115+M115+N115))*K115</f>
        <v>0.014</v>
      </c>
      <c r="P115" s="21" t="s">
        <v>658</v>
      </c>
    </row>
    <row r="116" customFormat="false" ht="13.8" hidden="false" customHeight="false" outlineLevel="0" collapsed="false">
      <c r="A116" s="92" t="s">
        <v>508</v>
      </c>
      <c r="B116" s="92" t="s">
        <v>523</v>
      </c>
      <c r="C116" s="92" t="s">
        <v>643</v>
      </c>
      <c r="D116" s="92" t="s">
        <v>667</v>
      </c>
      <c r="E116" s="92" t="s">
        <v>638</v>
      </c>
      <c r="F116" s="107" t="n">
        <v>30</v>
      </c>
      <c r="G116" s="107" t="n">
        <v>16</v>
      </c>
      <c r="H116" s="94" t="n">
        <v>43831</v>
      </c>
      <c r="I116" s="94" t="n">
        <v>44196</v>
      </c>
      <c r="J116" s="95" t="n">
        <f aca="false">DATE(YEAR(H116)+1,MONTH(H116),DAY(H116))</f>
        <v>44197</v>
      </c>
      <c r="K116" s="96" t="n">
        <f aca="false">IF(H116&lt;=J116,VLOOKUP(DATEDIF(H116,I116,"m"),[1]Parameters!$L$2:$M$6,2,1),(DATEDIF(H116,I116,"m")+1)/12)</f>
        <v>1</v>
      </c>
      <c r="L116" s="22" t="n">
        <v>0.0121</v>
      </c>
      <c r="M116" s="109" t="n">
        <v>0.008</v>
      </c>
      <c r="N116" s="97" t="n">
        <v>0</v>
      </c>
      <c r="O116" s="22" t="n">
        <f aca="false">(SUM(L116+M116+N116))*K116</f>
        <v>0.0201</v>
      </c>
      <c r="P116" s="21" t="s">
        <v>658</v>
      </c>
    </row>
    <row r="117" customFormat="false" ht="13.8" hidden="false" customHeight="false" outlineLevel="0" collapsed="false">
      <c r="A117" s="92" t="s">
        <v>508</v>
      </c>
      <c r="B117" s="92" t="s">
        <v>523</v>
      </c>
      <c r="C117" s="92" t="s">
        <v>649</v>
      </c>
      <c r="D117" s="92" t="s">
        <v>663</v>
      </c>
      <c r="E117" s="92" t="s">
        <v>638</v>
      </c>
      <c r="F117" s="107" t="n">
        <v>5</v>
      </c>
      <c r="G117" s="107" t="n">
        <v>0</v>
      </c>
      <c r="H117" s="94" t="n">
        <v>43831</v>
      </c>
      <c r="I117" s="94" t="n">
        <v>44196</v>
      </c>
      <c r="J117" s="95" t="n">
        <f aca="false">DATE(YEAR(H117)+1,MONTH(H117),DAY(H117))</f>
        <v>44197</v>
      </c>
      <c r="K117" s="96" t="n">
        <f aca="false">IF(H117&lt;=J117,VLOOKUP(DATEDIF(H117,I117,"m"),[1]Parameters!$L$2:$M$6,2,1),(DATEDIF(H117,I117,"m")+1)/12)</f>
        <v>1</v>
      </c>
      <c r="L117" s="22" t="n">
        <v>0.005</v>
      </c>
      <c r="M117" s="109" t="n">
        <v>0.0033</v>
      </c>
      <c r="N117" s="97" t="n">
        <v>0</v>
      </c>
      <c r="O117" s="22" t="n">
        <f aca="false">(SUM(L117+M117+N117))*K117</f>
        <v>0.0083</v>
      </c>
      <c r="P117" s="21" t="s">
        <v>658</v>
      </c>
    </row>
    <row r="118" customFormat="false" ht="13.8" hidden="false" customHeight="false" outlineLevel="0" collapsed="false">
      <c r="A118" s="92" t="s">
        <v>508</v>
      </c>
      <c r="B118" s="92" t="s">
        <v>523</v>
      </c>
      <c r="C118" s="92" t="s">
        <v>649</v>
      </c>
      <c r="D118" s="92" t="s">
        <v>670</v>
      </c>
      <c r="E118" s="92" t="s">
        <v>638</v>
      </c>
      <c r="F118" s="92" t="s">
        <v>670</v>
      </c>
      <c r="G118" s="107" t="n">
        <v>0</v>
      </c>
      <c r="H118" s="94" t="n">
        <v>43831</v>
      </c>
      <c r="I118" s="94" t="n">
        <v>44196</v>
      </c>
      <c r="J118" s="95" t="n">
        <f aca="false">DATE(YEAR(H118)+1,MONTH(H118),DAY(H118))</f>
        <v>44197</v>
      </c>
      <c r="K118" s="96" t="n">
        <f aca="false">IF(H118&lt;=J118,VLOOKUP(DATEDIF(H118,I118,"m"),[1]Parameters!$L$2:$M$6,2,1),(DATEDIF(H118,I118,"m")+1)/12)</f>
        <v>1</v>
      </c>
      <c r="L118" s="22" t="n">
        <v>0.0061</v>
      </c>
      <c r="M118" s="109" t="n">
        <v>0.0041</v>
      </c>
      <c r="N118" s="97" t="n">
        <v>0</v>
      </c>
      <c r="O118" s="22" t="n">
        <f aca="false">(SUM(L118+M118+N118))*K118</f>
        <v>0.0102</v>
      </c>
      <c r="P118" s="21" t="s">
        <v>658</v>
      </c>
    </row>
    <row r="119" customFormat="false" ht="13.8" hidden="false" customHeight="false" outlineLevel="0" collapsed="false">
      <c r="A119" s="92" t="s">
        <v>508</v>
      </c>
      <c r="B119" s="92" t="s">
        <v>523</v>
      </c>
      <c r="C119" s="92" t="s">
        <v>649</v>
      </c>
      <c r="D119" s="92" t="s">
        <v>671</v>
      </c>
      <c r="E119" s="92" t="s">
        <v>638</v>
      </c>
      <c r="F119" s="92" t="s">
        <v>671</v>
      </c>
      <c r="G119" s="107" t="n">
        <v>0</v>
      </c>
      <c r="H119" s="94" t="n">
        <v>43831</v>
      </c>
      <c r="I119" s="94" t="n">
        <v>44196</v>
      </c>
      <c r="J119" s="95" t="n">
        <f aca="false">DATE(YEAR(H119)+1,MONTH(H119),DAY(H119))</f>
        <v>44197</v>
      </c>
      <c r="K119" s="96" t="n">
        <f aca="false">IF(H119&lt;=J119,VLOOKUP(DATEDIF(H119,I119,"m"),[1]Parameters!$L$2:$M$6,2,1),(DATEDIF(H119,I119,"m")+1)/12)</f>
        <v>1</v>
      </c>
      <c r="L119" s="22" t="n">
        <v>0.0071</v>
      </c>
      <c r="M119" s="109" t="n">
        <v>0.0047</v>
      </c>
      <c r="N119" s="97" t="n">
        <v>0</v>
      </c>
      <c r="O119" s="22" t="n">
        <f aca="false">(SUM(L119+M119+N119))*K119</f>
        <v>0.0118</v>
      </c>
      <c r="P119" s="21" t="s">
        <v>658</v>
      </c>
    </row>
    <row r="120" customFormat="false" ht="13.8" hidden="false" customHeight="false" outlineLevel="0" collapsed="false">
      <c r="A120" s="92" t="s">
        <v>508</v>
      </c>
      <c r="B120" s="92" t="s">
        <v>523</v>
      </c>
      <c r="C120" s="92" t="s">
        <v>649</v>
      </c>
      <c r="D120" s="92" t="s">
        <v>520</v>
      </c>
      <c r="E120" s="92" t="s">
        <v>638</v>
      </c>
      <c r="F120" s="92" t="s">
        <v>520</v>
      </c>
      <c r="G120" s="107" t="n">
        <v>0</v>
      </c>
      <c r="H120" s="94" t="n">
        <v>43831</v>
      </c>
      <c r="I120" s="94" t="n">
        <v>44196</v>
      </c>
      <c r="J120" s="95" t="n">
        <f aca="false">DATE(YEAR(H120)+1,MONTH(H120),DAY(H120))</f>
        <v>44197</v>
      </c>
      <c r="K120" s="96" t="n">
        <f aca="false">IF(H120&lt;=J120,VLOOKUP(DATEDIF(H120,I120,"m"),[1]Parameters!$L$2:$M$6,2,1),(DATEDIF(H120,I120,"m")+1)/12)</f>
        <v>1</v>
      </c>
      <c r="L120" s="22" t="n">
        <v>0.0083</v>
      </c>
      <c r="M120" s="109" t="n">
        <v>0.0055</v>
      </c>
      <c r="N120" s="97" t="n">
        <v>0</v>
      </c>
      <c r="O120" s="22" t="n">
        <f aca="false">(SUM(L120+M120+N120))*K120</f>
        <v>0.0138</v>
      </c>
      <c r="P120" s="21" t="s">
        <v>658</v>
      </c>
    </row>
    <row r="121" customFormat="false" ht="13.8" hidden="false" customHeight="false" outlineLevel="0" collapsed="false">
      <c r="A121" s="92" t="s">
        <v>508</v>
      </c>
      <c r="B121" s="92" t="s">
        <v>523</v>
      </c>
      <c r="C121" s="92" t="s">
        <v>649</v>
      </c>
      <c r="D121" s="92" t="s">
        <v>672</v>
      </c>
      <c r="E121" s="92" t="s">
        <v>638</v>
      </c>
      <c r="F121" s="92" t="s">
        <v>672</v>
      </c>
      <c r="G121" s="110" t="n">
        <v>2</v>
      </c>
      <c r="H121" s="94" t="n">
        <v>43831</v>
      </c>
      <c r="I121" s="94" t="n">
        <v>44196</v>
      </c>
      <c r="J121" s="95" t="n">
        <f aca="false">DATE(YEAR(H121)+1,MONTH(H121),DAY(H121))</f>
        <v>44197</v>
      </c>
      <c r="K121" s="96" t="n">
        <f aca="false">IF(H121&lt;=J121,VLOOKUP(DATEDIF(H121,I121,"m"),[1]Parameters!$L$2:$M$6,2,1),(DATEDIF(H121,I121,"m")+1)/12)</f>
        <v>1</v>
      </c>
      <c r="L121" s="22" t="n">
        <v>0.0093</v>
      </c>
      <c r="M121" s="111" t="n">
        <v>0.0062</v>
      </c>
      <c r="N121" s="97" t="n">
        <v>0</v>
      </c>
      <c r="O121" s="22" t="n">
        <f aca="false">(SUM(L121+M121+N121))*K121</f>
        <v>0.0155</v>
      </c>
      <c r="P121" s="21" t="s">
        <v>658</v>
      </c>
    </row>
    <row r="122" customFormat="false" ht="13.8" hidden="false" customHeight="false" outlineLevel="0" collapsed="false">
      <c r="A122" s="92" t="s">
        <v>508</v>
      </c>
      <c r="B122" s="92" t="s">
        <v>523</v>
      </c>
      <c r="C122" s="92" t="s">
        <v>649</v>
      </c>
      <c r="D122" s="92" t="s">
        <v>673</v>
      </c>
      <c r="E122" s="92" t="s">
        <v>638</v>
      </c>
      <c r="F122" s="92" t="s">
        <v>673</v>
      </c>
      <c r="G122" s="110" t="n">
        <v>5</v>
      </c>
      <c r="H122" s="94" t="n">
        <v>43831</v>
      </c>
      <c r="I122" s="94" t="n">
        <v>44196</v>
      </c>
      <c r="J122" s="95" t="n">
        <f aca="false">DATE(YEAR(H122)+1,MONTH(H122),DAY(H122))</f>
        <v>44197</v>
      </c>
      <c r="K122" s="96" t="n">
        <f aca="false">IF(H122&lt;=J122,VLOOKUP(DATEDIF(H122,I122,"m"),[1]Parameters!$L$2:$M$6,2,1),(DATEDIF(H122,I122,"m")+1)/12)</f>
        <v>1</v>
      </c>
      <c r="L122" s="22" t="n">
        <v>0.01</v>
      </c>
      <c r="M122" s="111" t="n">
        <v>0.0067</v>
      </c>
      <c r="N122" s="97" t="n">
        <v>0</v>
      </c>
      <c r="O122" s="22" t="n">
        <f aca="false">(SUM(L122+M122+N122))*K122</f>
        <v>0.0167</v>
      </c>
      <c r="P122" s="21" t="s">
        <v>658</v>
      </c>
    </row>
    <row r="123" customFormat="false" ht="13.8" hidden="false" customHeight="false" outlineLevel="0" collapsed="false">
      <c r="A123" s="92" t="s">
        <v>508</v>
      </c>
      <c r="B123" s="92" t="s">
        <v>523</v>
      </c>
      <c r="C123" s="92" t="s">
        <v>649</v>
      </c>
      <c r="D123" s="92" t="s">
        <v>674</v>
      </c>
      <c r="E123" s="92" t="s">
        <v>638</v>
      </c>
      <c r="F123" s="92" t="s">
        <v>674</v>
      </c>
      <c r="G123" s="107" t="n">
        <v>12</v>
      </c>
      <c r="H123" s="94" t="n">
        <v>43831</v>
      </c>
      <c r="I123" s="94" t="n">
        <v>44196</v>
      </c>
      <c r="J123" s="95" t="n">
        <f aca="false">DATE(YEAR(H123)+1,MONTH(H123),DAY(H123))</f>
        <v>44197</v>
      </c>
      <c r="K123" s="96" t="n">
        <f aca="false">IF(H123&lt;=J123,VLOOKUP(DATEDIF(H123,I123,"m"),[1]Parameters!$L$2:$M$6,2,1),(DATEDIF(H123,I123,"m")+1)/12)</f>
        <v>1</v>
      </c>
      <c r="L123" s="22" t="n">
        <v>0.0109</v>
      </c>
      <c r="M123" s="109" t="n">
        <v>0.0073</v>
      </c>
      <c r="N123" s="97" t="n">
        <v>0</v>
      </c>
      <c r="O123" s="22" t="n">
        <f aca="false">(SUM(L123+M123+N123))*K123</f>
        <v>0.0182</v>
      </c>
      <c r="P123" s="21" t="s">
        <v>658</v>
      </c>
    </row>
    <row r="124" customFormat="false" ht="13.8" hidden="false" customHeight="false" outlineLevel="0" collapsed="false">
      <c r="A124" s="92" t="s">
        <v>508</v>
      </c>
      <c r="B124" s="92" t="s">
        <v>523</v>
      </c>
      <c r="C124" s="92" t="s">
        <v>649</v>
      </c>
      <c r="D124" s="92" t="s">
        <v>675</v>
      </c>
      <c r="E124" s="92" t="s">
        <v>638</v>
      </c>
      <c r="F124" s="92" t="s">
        <v>675</v>
      </c>
      <c r="G124" s="107" t="n">
        <v>16</v>
      </c>
      <c r="H124" s="94" t="n">
        <v>43831</v>
      </c>
      <c r="I124" s="94" t="n">
        <v>44196</v>
      </c>
      <c r="J124" s="95" t="n">
        <f aca="false">DATE(YEAR(H124)+1,MONTH(H124),DAY(H124))</f>
        <v>44197</v>
      </c>
      <c r="K124" s="96" t="n">
        <f aca="false">IF(H124&lt;=J124,VLOOKUP(DATEDIF(H124,I124,"m"),[1]Parameters!$L$2:$M$6,2,1),(DATEDIF(H124,I124,"m")+1)/12)</f>
        <v>1</v>
      </c>
      <c r="L124" s="22" t="n">
        <v>0.012</v>
      </c>
      <c r="M124" s="109" t="n">
        <v>0.008</v>
      </c>
      <c r="N124" s="97" t="n">
        <v>0</v>
      </c>
      <c r="O124" s="22" t="n">
        <f aca="false">(SUM(L124+M124+N124))*K124</f>
        <v>0.02</v>
      </c>
      <c r="P124" s="21" t="s">
        <v>658</v>
      </c>
    </row>
    <row r="125" customFormat="false" ht="13.8" hidden="false" customHeight="false" outlineLevel="0" collapsed="false">
      <c r="A125" s="92" t="s">
        <v>508</v>
      </c>
      <c r="B125" s="92" t="s">
        <v>523</v>
      </c>
      <c r="C125" s="92" t="s">
        <v>649</v>
      </c>
      <c r="D125" s="92" t="s">
        <v>676</v>
      </c>
      <c r="E125" s="92" t="s">
        <v>638</v>
      </c>
      <c r="F125" s="92" t="s">
        <v>676</v>
      </c>
      <c r="G125" s="107" t="n">
        <v>0</v>
      </c>
      <c r="H125" s="94" t="n">
        <v>43831</v>
      </c>
      <c r="I125" s="94" t="n">
        <v>44196</v>
      </c>
      <c r="J125" s="95" t="n">
        <f aca="false">DATE(YEAR(H125)+1,MONTH(H125),DAY(H125))</f>
        <v>44197</v>
      </c>
      <c r="K125" s="96" t="n">
        <f aca="false">IF(H125&lt;=J125,VLOOKUP(DATEDIF(H125,I125,"m"),[1]Parameters!$L$2:$M$6,2,1),(DATEDIF(H125,I125,"m")+1)/12)</f>
        <v>1</v>
      </c>
      <c r="L125" s="22" t="n">
        <v>0.0135</v>
      </c>
      <c r="M125" s="109" t="n">
        <v>0.009</v>
      </c>
      <c r="N125" s="97" t="n">
        <v>0</v>
      </c>
      <c r="O125" s="22" t="n">
        <f aca="false">(SUM(L125+M125+N125))*K125</f>
        <v>0.0225</v>
      </c>
      <c r="P125" s="21" t="s">
        <v>658</v>
      </c>
    </row>
    <row r="126" customFormat="false" ht="13.8" hidden="false" customHeight="false" outlineLevel="0" collapsed="false">
      <c r="A126" s="92" t="s">
        <v>508</v>
      </c>
      <c r="B126" s="92" t="s">
        <v>523</v>
      </c>
      <c r="C126" s="92" t="s">
        <v>649</v>
      </c>
      <c r="D126" s="92" t="s">
        <v>677</v>
      </c>
      <c r="E126" s="92" t="s">
        <v>638</v>
      </c>
      <c r="F126" s="92" t="s">
        <v>677</v>
      </c>
      <c r="G126" s="107" t="n">
        <v>0</v>
      </c>
      <c r="H126" s="94" t="n">
        <v>43831</v>
      </c>
      <c r="I126" s="94" t="n">
        <v>44196</v>
      </c>
      <c r="J126" s="95" t="n">
        <f aca="false">DATE(YEAR(H126)+1,MONTH(H126),DAY(H126))</f>
        <v>44197</v>
      </c>
      <c r="K126" s="96" t="n">
        <f aca="false">IF(H126&lt;=J126,VLOOKUP(DATEDIF(H126,I126,"m"),[1]Parameters!$L$2:$M$6,2,1),(DATEDIF(H126,I126,"m")+1)/12)</f>
        <v>1</v>
      </c>
      <c r="L126" s="22" t="n">
        <v>0.0147</v>
      </c>
      <c r="M126" s="109" t="n">
        <v>0.0098</v>
      </c>
      <c r="N126" s="97" t="n">
        <v>0</v>
      </c>
      <c r="O126" s="22" t="n">
        <f aca="false">(SUM(L126+M126+N126))*K126</f>
        <v>0.0245</v>
      </c>
      <c r="P126" s="21" t="s">
        <v>658</v>
      </c>
    </row>
    <row r="127" customFormat="false" ht="13.8" hidden="false" customHeight="false" outlineLevel="0" collapsed="false">
      <c r="A127" s="92" t="s">
        <v>508</v>
      </c>
      <c r="B127" s="92" t="s">
        <v>523</v>
      </c>
      <c r="C127" s="92" t="s">
        <v>649</v>
      </c>
      <c r="D127" s="92" t="s">
        <v>557</v>
      </c>
      <c r="E127" s="92" t="s">
        <v>638</v>
      </c>
      <c r="F127" s="92" t="s">
        <v>557</v>
      </c>
      <c r="G127" s="107" t="n">
        <v>0</v>
      </c>
      <c r="H127" s="94" t="n">
        <v>43831</v>
      </c>
      <c r="I127" s="94" t="n">
        <v>44196</v>
      </c>
      <c r="J127" s="95" t="n">
        <f aca="false">DATE(YEAR(H127)+1,MONTH(H127),DAY(H127))</f>
        <v>44197</v>
      </c>
      <c r="K127" s="96" t="n">
        <f aca="false">IF(H127&lt;=J127,VLOOKUP(DATEDIF(H127,I127,"m"),[1]Parameters!$L$2:$M$6,2,1),(DATEDIF(H127,I127,"m")+1)/12)</f>
        <v>1</v>
      </c>
      <c r="L127" s="22" t="n">
        <v>0.0158</v>
      </c>
      <c r="M127" s="109" t="n">
        <v>0.0105</v>
      </c>
      <c r="N127" s="97" t="n">
        <v>0</v>
      </c>
      <c r="O127" s="22" t="n">
        <f aca="false">(SUM(L127+M127+N127))*K127</f>
        <v>0.0263</v>
      </c>
      <c r="P127" s="21" t="s">
        <v>658</v>
      </c>
    </row>
    <row r="128" customFormat="false" ht="13.8" hidden="false" customHeight="false" outlineLevel="0" collapsed="false">
      <c r="A128" s="92" t="s">
        <v>508</v>
      </c>
      <c r="B128" s="92" t="s">
        <v>523</v>
      </c>
      <c r="C128" s="92" t="s">
        <v>649</v>
      </c>
      <c r="D128" s="92" t="s">
        <v>550</v>
      </c>
      <c r="E128" s="92" t="s">
        <v>638</v>
      </c>
      <c r="F128" s="92" t="s">
        <v>550</v>
      </c>
      <c r="G128" s="100" t="n">
        <v>0</v>
      </c>
      <c r="H128" s="94" t="n">
        <v>43831</v>
      </c>
      <c r="I128" s="94" t="n">
        <v>44196</v>
      </c>
      <c r="J128" s="95" t="n">
        <f aca="false">DATE(YEAR(H128)+1,MONTH(H128),DAY(H128))</f>
        <v>44197</v>
      </c>
      <c r="K128" s="96" t="n">
        <f aca="false">IF(H128&lt;=J128,VLOOKUP(DATEDIF(H128,I128,"m"),[1]Parameters!$L$2:$M$6,2,1),(DATEDIF(H128,I128,"m")+1)/12)</f>
        <v>1</v>
      </c>
      <c r="L128" s="22" t="n">
        <v>0.0201</v>
      </c>
      <c r="M128" s="104" t="n">
        <v>0.0135</v>
      </c>
      <c r="N128" s="97" t="n">
        <v>0</v>
      </c>
      <c r="O128" s="22" t="n">
        <f aca="false">(SUM(L128+M128+N128))*K128</f>
        <v>0.0336</v>
      </c>
      <c r="P128" s="21" t="s">
        <v>658</v>
      </c>
    </row>
    <row r="129" customFormat="false" ht="13.8" hidden="false" customHeight="false" outlineLevel="0" collapsed="false">
      <c r="A129" s="92" t="s">
        <v>508</v>
      </c>
      <c r="B129" s="92" t="s">
        <v>523</v>
      </c>
      <c r="C129" s="92" t="s">
        <v>649</v>
      </c>
      <c r="D129" s="92" t="s">
        <v>678</v>
      </c>
      <c r="E129" s="92" t="s">
        <v>638</v>
      </c>
      <c r="F129" s="92" t="s">
        <v>678</v>
      </c>
      <c r="G129" s="107" t="n">
        <v>0</v>
      </c>
      <c r="H129" s="94" t="n">
        <v>43831</v>
      </c>
      <c r="I129" s="94" t="n">
        <v>44196</v>
      </c>
      <c r="J129" s="95" t="n">
        <f aca="false">DATE(YEAR(H129)+1,MONTH(H129),DAY(H129))</f>
        <v>44197</v>
      </c>
      <c r="K129" s="96" t="n">
        <f aca="false">IF(H129&lt;=J129,VLOOKUP(DATEDIF(H129,I129,"m"),[1]Parameters!$L$2:$M$6,2,1),(DATEDIF(H129,I129,"m")+1)/12)</f>
        <v>1</v>
      </c>
      <c r="L129" s="22" t="n">
        <v>0.0179</v>
      </c>
      <c r="M129" s="109" t="n">
        <v>0.0119</v>
      </c>
      <c r="N129" s="97" t="n">
        <v>0</v>
      </c>
      <c r="O129" s="22" t="n">
        <f aca="false">(SUM(L129+M129+N129))*K129</f>
        <v>0.0298</v>
      </c>
      <c r="P129" s="21" t="s">
        <v>658</v>
      </c>
    </row>
    <row r="130" customFormat="false" ht="13.8" hidden="false" customHeight="false" outlineLevel="0" collapsed="false">
      <c r="A130" s="92" t="s">
        <v>508</v>
      </c>
      <c r="B130" s="92" t="s">
        <v>523</v>
      </c>
      <c r="C130" s="92" t="s">
        <v>649</v>
      </c>
      <c r="D130" s="92" t="s">
        <v>679</v>
      </c>
      <c r="E130" s="92" t="s">
        <v>638</v>
      </c>
      <c r="F130" s="92" t="s">
        <v>679</v>
      </c>
      <c r="G130" s="107" t="n">
        <v>0</v>
      </c>
      <c r="H130" s="94" t="n">
        <v>43831</v>
      </c>
      <c r="I130" s="94" t="n">
        <v>44196</v>
      </c>
      <c r="J130" s="95" t="n">
        <f aca="false">DATE(YEAR(H130)+1,MONTH(H130),DAY(H130))</f>
        <v>44197</v>
      </c>
      <c r="K130" s="96" t="n">
        <f aca="false">IF(H130&lt;=J130,VLOOKUP(DATEDIF(H130,I130,"m"),[1]Parameters!$L$2:$M$6,2,1),(DATEDIF(H130,I130,"m")+1)/12)</f>
        <v>1</v>
      </c>
      <c r="L130" s="22" t="n">
        <v>0.0189</v>
      </c>
      <c r="M130" s="109" t="n">
        <v>0.0126</v>
      </c>
      <c r="N130" s="97" t="n">
        <v>0</v>
      </c>
      <c r="O130" s="22" t="n">
        <f aca="false">(SUM(L130+M130+N130))*K130</f>
        <v>0.0315</v>
      </c>
      <c r="P130" s="21" t="s">
        <v>658</v>
      </c>
    </row>
    <row r="131" customFormat="false" ht="13.8" hidden="false" customHeight="false" outlineLevel="0" collapsed="false">
      <c r="A131" s="92" t="s">
        <v>508</v>
      </c>
      <c r="B131" s="92" t="s">
        <v>523</v>
      </c>
      <c r="C131" s="92" t="s">
        <v>649</v>
      </c>
      <c r="D131" s="92" t="s">
        <v>680</v>
      </c>
      <c r="E131" s="92" t="s">
        <v>638</v>
      </c>
      <c r="F131" s="92" t="s">
        <v>680</v>
      </c>
      <c r="G131" s="107" t="n">
        <v>0</v>
      </c>
      <c r="H131" s="94" t="n">
        <v>43831</v>
      </c>
      <c r="I131" s="94" t="n">
        <v>44196</v>
      </c>
      <c r="J131" s="95" t="n">
        <f aca="false">DATE(YEAR(H131)+1,MONTH(H131),DAY(H131))</f>
        <v>44197</v>
      </c>
      <c r="K131" s="96" t="n">
        <f aca="false">IF(H131&lt;=J131,VLOOKUP(DATEDIF(H131,I131,"m"),[1]Parameters!$L$2:$M$6,2,1),(DATEDIF(H131,I131,"m")+1)/12)</f>
        <v>1</v>
      </c>
      <c r="L131" s="22" t="n">
        <v>0.0201</v>
      </c>
      <c r="M131" s="109" t="n">
        <v>0.0134</v>
      </c>
      <c r="N131" s="97" t="n">
        <v>0</v>
      </c>
      <c r="O131" s="22" t="n">
        <f aca="false">(SUM(L131+M131+N131))*K131</f>
        <v>0.0335</v>
      </c>
      <c r="P131" s="21" t="s">
        <v>658</v>
      </c>
    </row>
    <row r="132" customFormat="false" ht="13.8" hidden="false" customHeight="false" outlineLevel="0" collapsed="false">
      <c r="A132" s="92" t="s">
        <v>508</v>
      </c>
      <c r="B132" s="92" t="s">
        <v>523</v>
      </c>
      <c r="C132" s="92" t="s">
        <v>649</v>
      </c>
      <c r="D132" s="92" t="s">
        <v>681</v>
      </c>
      <c r="E132" s="92" t="s">
        <v>638</v>
      </c>
      <c r="F132" s="92" t="s">
        <v>681</v>
      </c>
      <c r="G132" s="107" t="n">
        <v>0</v>
      </c>
      <c r="H132" s="94" t="n">
        <v>43831</v>
      </c>
      <c r="I132" s="94" t="n">
        <v>44196</v>
      </c>
      <c r="J132" s="95" t="n">
        <f aca="false">DATE(YEAR(H132)+1,MONTH(H132),DAY(H132))</f>
        <v>44197</v>
      </c>
      <c r="K132" s="96" t="n">
        <f aca="false">IF(H132&lt;=J132,VLOOKUP(DATEDIF(H132,I132,"m"),[1]Parameters!$L$2:$M$6,2,1),(DATEDIF(H132,I132,"m")+1)/12)</f>
        <v>1</v>
      </c>
      <c r="L132" s="22" t="n">
        <v>0.0211</v>
      </c>
      <c r="M132" s="109" t="n">
        <v>0.0141</v>
      </c>
      <c r="N132" s="97" t="n">
        <v>0</v>
      </c>
      <c r="O132" s="22" t="n">
        <f aca="false">(SUM(L132+M132+N132))*K132</f>
        <v>0.0352</v>
      </c>
      <c r="P132" s="21" t="s">
        <v>658</v>
      </c>
    </row>
    <row r="133" customFormat="false" ht="13.8" hidden="false" customHeight="false" outlineLevel="0" collapsed="false">
      <c r="A133" s="92" t="s">
        <v>508</v>
      </c>
      <c r="B133" s="92" t="s">
        <v>523</v>
      </c>
      <c r="C133" s="92" t="s">
        <v>649</v>
      </c>
      <c r="D133" s="92" t="s">
        <v>682</v>
      </c>
      <c r="E133" s="92" t="s">
        <v>638</v>
      </c>
      <c r="F133" s="92" t="s">
        <v>682</v>
      </c>
      <c r="G133" s="107" t="n">
        <v>0</v>
      </c>
      <c r="H133" s="94" t="n">
        <v>43831</v>
      </c>
      <c r="I133" s="94" t="n">
        <v>44196</v>
      </c>
      <c r="J133" s="95" t="n">
        <f aca="false">DATE(YEAR(H133)+1,MONTH(H133),DAY(H133))</f>
        <v>44197</v>
      </c>
      <c r="K133" s="96" t="n">
        <f aca="false">IF(H133&lt;=J133,VLOOKUP(DATEDIF(H133,I133,"m"),[1]Parameters!$L$2:$M$6,2,1),(DATEDIF(H133,I133,"m")+1)/12)</f>
        <v>1</v>
      </c>
      <c r="L133" s="22" t="n">
        <v>0.0222</v>
      </c>
      <c r="M133" s="109" t="n">
        <v>0.0148</v>
      </c>
      <c r="N133" s="97" t="n">
        <v>0</v>
      </c>
      <c r="O133" s="22" t="n">
        <f aca="false">(SUM(L133+M133+N133))*K133</f>
        <v>0.037</v>
      </c>
      <c r="P133" s="21" t="s">
        <v>658</v>
      </c>
    </row>
    <row r="134" customFormat="false" ht="13.8" hidden="false" customHeight="false" outlineLevel="0" collapsed="false">
      <c r="A134" s="92" t="s">
        <v>508</v>
      </c>
      <c r="B134" s="92" t="s">
        <v>523</v>
      </c>
      <c r="C134" s="92" t="s">
        <v>649</v>
      </c>
      <c r="D134" s="92" t="s">
        <v>683</v>
      </c>
      <c r="E134" s="92" t="s">
        <v>638</v>
      </c>
      <c r="F134" s="92" t="s">
        <v>683</v>
      </c>
      <c r="G134" s="107" t="n">
        <v>0</v>
      </c>
      <c r="H134" s="94" t="n">
        <v>43831</v>
      </c>
      <c r="I134" s="94" t="n">
        <v>44196</v>
      </c>
      <c r="J134" s="95" t="n">
        <f aca="false">DATE(YEAR(H134)+1,MONTH(H134),DAY(H134))</f>
        <v>44197</v>
      </c>
      <c r="K134" s="96" t="n">
        <f aca="false">IF(H134&lt;=J134,VLOOKUP(DATEDIF(H134,I134,"m"),[1]Parameters!$L$2:$M$6,2,1),(DATEDIF(H134,I134,"m")+1)/12)</f>
        <v>1</v>
      </c>
      <c r="L134" s="22" t="n">
        <v>0.0232</v>
      </c>
      <c r="M134" s="109" t="n">
        <v>0.0155</v>
      </c>
      <c r="N134" s="97" t="n">
        <v>0</v>
      </c>
      <c r="O134" s="22" t="n">
        <f aca="false">(SUM(L134+M134+N134))*K134</f>
        <v>0.0387</v>
      </c>
      <c r="P134" s="21" t="s">
        <v>658</v>
      </c>
    </row>
    <row r="135" customFormat="false" ht="13.8" hidden="false" customHeight="false" outlineLevel="0" collapsed="false">
      <c r="A135" s="92" t="s">
        <v>508</v>
      </c>
      <c r="B135" s="92" t="s">
        <v>523</v>
      </c>
      <c r="C135" s="92" t="s">
        <v>649</v>
      </c>
      <c r="D135" s="92" t="s">
        <v>684</v>
      </c>
      <c r="E135" s="92" t="s">
        <v>638</v>
      </c>
      <c r="F135" s="92" t="s">
        <v>684</v>
      </c>
      <c r="G135" s="107" t="n">
        <v>0</v>
      </c>
      <c r="H135" s="94" t="n">
        <v>43831</v>
      </c>
      <c r="I135" s="94" t="n">
        <v>44196</v>
      </c>
      <c r="J135" s="95" t="n">
        <f aca="false">DATE(YEAR(H135)+1,MONTH(H135),DAY(H135))</f>
        <v>44197</v>
      </c>
      <c r="K135" s="96" t="n">
        <f aca="false">IF(H135&lt;=J135,VLOOKUP(DATEDIF(H135,I135,"m"),[1]Parameters!$L$2:$M$6,2,1),(DATEDIF(H135,I135,"m")+1)/12)</f>
        <v>1</v>
      </c>
      <c r="L135" s="22" t="n">
        <v>0.0243</v>
      </c>
      <c r="M135" s="109" t="n">
        <v>0.0162</v>
      </c>
      <c r="N135" s="97" t="n">
        <v>0</v>
      </c>
      <c r="O135" s="22" t="n">
        <f aca="false">(SUM(L135+M135+N135))*K135</f>
        <v>0.0405</v>
      </c>
      <c r="P135" s="21" t="s">
        <v>658</v>
      </c>
    </row>
    <row r="136" customFormat="false" ht="13.8" hidden="false" customHeight="false" outlineLevel="0" collapsed="false">
      <c r="A136" s="92" t="s">
        <v>508</v>
      </c>
      <c r="B136" s="92" t="s">
        <v>523</v>
      </c>
      <c r="C136" s="92" t="s">
        <v>649</v>
      </c>
      <c r="D136" s="92" t="s">
        <v>685</v>
      </c>
      <c r="E136" s="92" t="s">
        <v>638</v>
      </c>
      <c r="F136" s="92" t="s">
        <v>685</v>
      </c>
      <c r="G136" s="107" t="n">
        <v>0</v>
      </c>
      <c r="H136" s="94" t="n">
        <v>43831</v>
      </c>
      <c r="I136" s="94" t="n">
        <v>44196</v>
      </c>
      <c r="J136" s="95" t="n">
        <f aca="false">DATE(YEAR(H136)+1,MONTH(H136),DAY(H136))</f>
        <v>44197</v>
      </c>
      <c r="K136" s="96" t="n">
        <f aca="false">IF(H136&lt;=J136,VLOOKUP(DATEDIF(H136,I136,"m"),[1]Parameters!$L$2:$M$6,2,1),(DATEDIF(H136,I136,"m")+1)/12)</f>
        <v>1</v>
      </c>
      <c r="L136" s="22" t="n">
        <v>0.0306</v>
      </c>
      <c r="M136" s="109" t="n">
        <v>0.0204</v>
      </c>
      <c r="N136" s="97" t="n">
        <v>0</v>
      </c>
      <c r="O136" s="22" t="n">
        <f aca="false">(SUM(L136+M136+N136))*K136</f>
        <v>0.051</v>
      </c>
      <c r="P136" s="21" t="s">
        <v>658</v>
      </c>
    </row>
    <row r="137" customFormat="false" ht="13.8" hidden="false" customHeight="false" outlineLevel="0" collapsed="false">
      <c r="A137" s="92" t="s">
        <v>508</v>
      </c>
      <c r="B137" s="92" t="s">
        <v>523</v>
      </c>
      <c r="C137" s="92" t="s">
        <v>649</v>
      </c>
      <c r="D137" s="92" t="s">
        <v>686</v>
      </c>
      <c r="E137" s="92" t="s">
        <v>638</v>
      </c>
      <c r="F137" s="92" t="s">
        <v>686</v>
      </c>
      <c r="G137" s="107" t="n">
        <v>0</v>
      </c>
      <c r="H137" s="94" t="n">
        <v>43831</v>
      </c>
      <c r="I137" s="94" t="n">
        <v>44196</v>
      </c>
      <c r="J137" s="95" t="n">
        <f aca="false">DATE(YEAR(H137)+1,MONTH(H137),DAY(H137))</f>
        <v>44197</v>
      </c>
      <c r="K137" s="96" t="n">
        <f aca="false">IF(H137&lt;=J137,VLOOKUP(DATEDIF(H137,I137,"m"),[1]Parameters!$L$2:$M$6,2,1),(DATEDIF(H137,I137,"m")+1)/12)</f>
        <v>1</v>
      </c>
      <c r="L137" s="22" t="n">
        <v>0.0317</v>
      </c>
      <c r="M137" s="109" t="n">
        <v>0.0212</v>
      </c>
      <c r="N137" s="97" t="n">
        <v>0</v>
      </c>
      <c r="O137" s="22" t="n">
        <f aca="false">(SUM(L137+M137+N137))*K137</f>
        <v>0.0529</v>
      </c>
      <c r="P137" s="21" t="s">
        <v>658</v>
      </c>
    </row>
    <row r="138" customFormat="false" ht="13.8" hidden="false" customHeight="false" outlineLevel="0" collapsed="false">
      <c r="A138" s="92" t="s">
        <v>508</v>
      </c>
      <c r="B138" s="92" t="s">
        <v>523</v>
      </c>
      <c r="C138" s="92" t="s">
        <v>649</v>
      </c>
      <c r="D138" s="92" t="s">
        <v>687</v>
      </c>
      <c r="E138" s="92" t="s">
        <v>638</v>
      </c>
      <c r="F138" s="107" t="n">
        <v>40</v>
      </c>
      <c r="G138" s="107" t="n">
        <v>0</v>
      </c>
      <c r="H138" s="94" t="n">
        <v>43831</v>
      </c>
      <c r="I138" s="94" t="n">
        <v>44196</v>
      </c>
      <c r="J138" s="95" t="n">
        <f aca="false">DATE(YEAR(H138)+1,MONTH(H138),DAY(H138))</f>
        <v>44197</v>
      </c>
      <c r="K138" s="96" t="n">
        <f aca="false">IF(H138&lt;=J138,VLOOKUP(DATEDIF(H138,I138,"m"),[1]Parameters!$L$2:$M$6,2,1),(DATEDIF(H138,I138,"m")+1)/12)</f>
        <v>1</v>
      </c>
      <c r="L138" s="106" t="n">
        <f aca="false">3.17% + (0.15% * (F138- 25))</f>
        <v>0.0542</v>
      </c>
      <c r="M138" s="106" t="n">
        <f aca="false">2.12% + (0.15% * (F138- 25))</f>
        <v>0.0437</v>
      </c>
      <c r="N138" s="97" t="n">
        <v>0</v>
      </c>
      <c r="O138" s="22" t="n">
        <f aca="false">(SUM(L138+M138+N138))*K138</f>
        <v>0.0979</v>
      </c>
      <c r="P138" s="21" t="s">
        <v>658</v>
      </c>
    </row>
    <row r="139" customFormat="false" ht="13.8" hidden="false" customHeight="false" outlineLevel="0" collapsed="false">
      <c r="A139" s="92" t="s">
        <v>511</v>
      </c>
      <c r="B139" s="92" t="s">
        <v>544</v>
      </c>
      <c r="C139" s="92" t="s">
        <v>638</v>
      </c>
      <c r="D139" s="92" t="s">
        <v>638</v>
      </c>
      <c r="E139" s="92" t="s">
        <v>638</v>
      </c>
      <c r="F139" s="107" t="n">
        <v>19</v>
      </c>
      <c r="G139" s="107" t="n">
        <v>0</v>
      </c>
      <c r="H139" s="94" t="n">
        <v>43831</v>
      </c>
      <c r="I139" s="94" t="n">
        <v>44196</v>
      </c>
      <c r="J139" s="95" t="n">
        <f aca="false">DATE(YEAR(H139)+1,MONTH(H139),DAY(H139))</f>
        <v>44197</v>
      </c>
      <c r="K139" s="96" t="n">
        <f aca="false">IF(H139&lt;=J139,VLOOKUP(DATEDIF(H139,I139,"m"),[1]Parameters!$L$2:$M$6,2,1),(DATEDIF(H139,I139,"m")+1)/12)</f>
        <v>1</v>
      </c>
      <c r="L139" s="22" t="n">
        <v>0.0061</v>
      </c>
      <c r="M139" s="109" t="n">
        <v>0.0041</v>
      </c>
      <c r="N139" s="97" t="n">
        <v>0</v>
      </c>
      <c r="O139" s="22" t="n">
        <f aca="false">(SUM(L139+M139+N139))*K139</f>
        <v>0.0102</v>
      </c>
      <c r="P139" s="21" t="s">
        <v>658</v>
      </c>
    </row>
    <row r="140" customFormat="false" ht="13.8" hidden="false" customHeight="false" outlineLevel="0" collapsed="false">
      <c r="A140" s="92" t="s">
        <v>511</v>
      </c>
      <c r="B140" s="92" t="s">
        <v>523</v>
      </c>
      <c r="C140" s="92" t="s">
        <v>638</v>
      </c>
      <c r="D140" s="92" t="s">
        <v>638</v>
      </c>
      <c r="E140" s="92" t="s">
        <v>638</v>
      </c>
      <c r="F140" s="107" t="n">
        <v>20</v>
      </c>
      <c r="G140" s="107" t="n">
        <v>0</v>
      </c>
      <c r="H140" s="94" t="n">
        <v>43831</v>
      </c>
      <c r="I140" s="94" t="n">
        <v>44196</v>
      </c>
      <c r="J140" s="95" t="n">
        <f aca="false">DATE(YEAR(H140)+1,MONTH(H140),DAY(H140))</f>
        <v>44197</v>
      </c>
      <c r="K140" s="96" t="n">
        <f aca="false">IF(H140&lt;=J140,VLOOKUP(DATEDIF(H140,I140,"m"),[1]Parameters!$L$2:$M$6,2,1),(DATEDIF(H140,I140,"m")+1)/12)</f>
        <v>1</v>
      </c>
      <c r="L140" s="22" t="n">
        <v>0.0061</v>
      </c>
      <c r="M140" s="109" t="n">
        <v>0.0041</v>
      </c>
      <c r="N140" s="97" t="n">
        <v>0</v>
      </c>
      <c r="O140" s="22" t="n">
        <f aca="false">(SUM(L140+M140+N140))*K140</f>
        <v>0.0102</v>
      </c>
      <c r="P140" s="21" t="s">
        <v>658</v>
      </c>
    </row>
    <row r="141" customFormat="false" ht="13.8" hidden="false" customHeight="false" outlineLevel="0" collapsed="false">
      <c r="A141" s="92" t="s">
        <v>511</v>
      </c>
      <c r="B141" s="92" t="s">
        <v>535</v>
      </c>
      <c r="C141" s="92" t="s">
        <v>638</v>
      </c>
      <c r="D141" s="92" t="s">
        <v>638</v>
      </c>
      <c r="E141" s="92" t="s">
        <v>638</v>
      </c>
      <c r="F141" s="107" t="n">
        <v>21</v>
      </c>
      <c r="G141" s="107" t="n">
        <v>0</v>
      </c>
      <c r="H141" s="94" t="n">
        <v>43831</v>
      </c>
      <c r="I141" s="94" t="n">
        <v>44196</v>
      </c>
      <c r="J141" s="95" t="n">
        <f aca="false">DATE(YEAR(H141)+1,MONTH(H141),DAY(H141))</f>
        <v>44197</v>
      </c>
      <c r="K141" s="96" t="n">
        <f aca="false">IF(H141&lt;=J141,VLOOKUP(DATEDIF(H141,I141,"m"),[1]Parameters!$L$2:$M$6,2,1),(DATEDIF(H141,I141,"m")+1)/12)</f>
        <v>1</v>
      </c>
      <c r="L141" s="22" t="n">
        <v>0.0061</v>
      </c>
      <c r="M141" s="109" t="n">
        <v>0.0041</v>
      </c>
      <c r="N141" s="97" t="n">
        <v>0</v>
      </c>
      <c r="O141" s="22" t="n">
        <f aca="false">(SUM(L141+M141+N141))*K141</f>
        <v>0.0102</v>
      </c>
      <c r="P141" s="21" t="s">
        <v>658</v>
      </c>
    </row>
    <row r="144" customFormat="false" ht="13.8" hidden="false" customHeight="true" outlineLevel="0" collapsed="false">
      <c r="L144" s="112" t="s">
        <v>688</v>
      </c>
      <c r="M144" s="112"/>
    </row>
    <row r="146" customFormat="false" ht="13.8" hidden="false" customHeight="false" outlineLevel="0" collapsed="false">
      <c r="L146" s="22" t="n">
        <v>0.0317</v>
      </c>
    </row>
    <row r="147" customFormat="false" ht="13.8" hidden="false" customHeight="false" outlineLevel="0" collapsed="false">
      <c r="L147" s="22" t="n">
        <f aca="false">0.15%*20</f>
        <v>0.03</v>
      </c>
    </row>
    <row r="148" customFormat="false" ht="13.8" hidden="false" customHeight="false" outlineLevel="0" collapsed="false">
      <c r="L148" s="22" t="n">
        <f aca="false">L146+L147</f>
        <v>0.0617</v>
      </c>
    </row>
  </sheetData>
  <mergeCells count="1">
    <mergeCell ref="L144:M144"/>
  </mergeCells>
  <dataValidations count="2">
    <dataValidation allowBlank="true" operator="equal" showDropDown="false" showErrorMessage="true" showInputMessage="false" sqref="P1" type="none">
      <formula1>0</formula1>
      <formula2>0</formula2>
    </dataValidation>
    <dataValidation allowBlank="true" operator="equal" showDropDown="false" showErrorMessage="true" showInputMessage="false" sqref="P2:P141" type="none">
      <formula1>Parameters!$U$2:$U$3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Q54"/>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D25" activeCellId="0" sqref="D25"/>
    </sheetView>
  </sheetViews>
  <sheetFormatPr defaultColWidth="10.48828125" defaultRowHeight="13.8" zeroHeight="false" outlineLevelRow="0" outlineLevelCol="0"/>
  <cols>
    <col collapsed="false" customWidth="true" hidden="false" outlineLevel="0" max="1" min="1" style="0" width="39.16"/>
    <col collapsed="false" customWidth="true" hidden="false" outlineLevel="0" max="2" min="2" style="0" width="29.18"/>
    <col collapsed="false" customWidth="true" hidden="false" outlineLevel="0" max="3" min="3" style="0" width="47.17"/>
    <col collapsed="false" customWidth="true" hidden="false" outlineLevel="0" max="5" min="4" style="0" width="11.72"/>
    <col collapsed="false" customWidth="true" hidden="false" outlineLevel="0" max="16" min="16" style="0" width="13.29"/>
    <col collapsed="false" customWidth="true" hidden="false" outlineLevel="0" max="31" min="31" style="113" width="18.73"/>
    <col collapsed="false" customWidth="true" hidden="false" outlineLevel="0" max="32" min="32" style="0" width="30.7"/>
    <col collapsed="false" customWidth="true" hidden="false" outlineLevel="0" max="40" min="39" style="0" width="11.72"/>
  </cols>
  <sheetData>
    <row r="1" customFormat="false" ht="13.8" hidden="false" customHeight="false" outlineLevel="0" collapsed="false">
      <c r="C1" s="114" t="s">
        <v>689</v>
      </c>
    </row>
    <row r="2" customFormat="false" ht="16.5" hidden="false" customHeight="true" outlineLevel="0" collapsed="false">
      <c r="B2" s="115" t="s">
        <v>690</v>
      </c>
      <c r="C2" s="116" t="s">
        <v>691</v>
      </c>
      <c r="D2" s="116" t="s">
        <v>692</v>
      </c>
      <c r="E2" s="116"/>
      <c r="F2" s="116"/>
      <c r="G2" s="116"/>
      <c r="H2" s="116"/>
      <c r="I2" s="116"/>
      <c r="J2" s="116"/>
      <c r="K2" s="116"/>
      <c r="L2" s="116"/>
      <c r="M2" s="116"/>
      <c r="N2" s="116"/>
      <c r="O2" s="116"/>
      <c r="P2" s="86" t="s">
        <v>693</v>
      </c>
      <c r="Q2" s="116" t="s">
        <v>585</v>
      </c>
      <c r="R2" s="117" t="s">
        <v>586</v>
      </c>
      <c r="S2" s="117"/>
      <c r="T2" s="117"/>
      <c r="U2" s="117"/>
      <c r="V2" s="117"/>
      <c r="W2" s="117"/>
      <c r="X2" s="117" t="s">
        <v>588</v>
      </c>
      <c r="Y2" s="117"/>
      <c r="Z2" s="117"/>
      <c r="AA2" s="117"/>
      <c r="AB2" s="117"/>
      <c r="AC2" s="117"/>
      <c r="AD2" s="117" t="s">
        <v>694</v>
      </c>
      <c r="AE2" s="118" t="s">
        <v>695</v>
      </c>
      <c r="AF2" s="119" t="s">
        <v>696</v>
      </c>
      <c r="AG2" s="119"/>
      <c r="AH2" s="119"/>
      <c r="AI2" s="117" t="s">
        <v>594</v>
      </c>
      <c r="AJ2" s="117" t="s">
        <v>589</v>
      </c>
      <c r="AK2" s="117"/>
      <c r="AL2" s="117"/>
      <c r="AM2" s="117" t="s">
        <v>697</v>
      </c>
      <c r="AN2" s="117"/>
      <c r="AO2" s="117"/>
      <c r="AP2" s="117"/>
      <c r="AQ2" s="117"/>
    </row>
    <row r="3" customFormat="false" ht="13.8" hidden="false" customHeight="false" outlineLevel="0" collapsed="false">
      <c r="B3" s="115"/>
      <c r="C3" s="116"/>
      <c r="D3" s="116" t="s">
        <v>698</v>
      </c>
      <c r="E3" s="116"/>
      <c r="F3" s="116"/>
      <c r="G3" s="116"/>
      <c r="H3" s="116"/>
      <c r="I3" s="116"/>
      <c r="J3" s="116" t="s">
        <v>699</v>
      </c>
      <c r="K3" s="116"/>
      <c r="L3" s="116"/>
      <c r="M3" s="116"/>
      <c r="N3" s="116"/>
      <c r="O3" s="116"/>
      <c r="P3" s="86"/>
      <c r="Q3" s="116"/>
      <c r="R3" s="117"/>
      <c r="S3" s="117"/>
      <c r="T3" s="117"/>
      <c r="U3" s="117"/>
      <c r="V3" s="117"/>
      <c r="W3" s="117"/>
      <c r="X3" s="117"/>
      <c r="Y3" s="117"/>
      <c r="Z3" s="117"/>
      <c r="AA3" s="117"/>
      <c r="AB3" s="117"/>
      <c r="AC3" s="117"/>
      <c r="AD3" s="117"/>
      <c r="AE3" s="118"/>
      <c r="AF3" s="119"/>
      <c r="AG3" s="119"/>
      <c r="AH3" s="119"/>
      <c r="AI3" s="117"/>
      <c r="AJ3" s="117"/>
      <c r="AK3" s="117"/>
      <c r="AL3" s="117"/>
      <c r="AM3" s="117"/>
      <c r="AN3" s="117"/>
      <c r="AO3" s="117"/>
      <c r="AP3" s="117"/>
      <c r="AQ3" s="117"/>
    </row>
    <row r="4" customFormat="false" ht="13.8" hidden="false" customHeight="false" outlineLevel="0" collapsed="false">
      <c r="B4" s="115"/>
      <c r="C4" s="116"/>
      <c r="D4" s="116" t="s">
        <v>700</v>
      </c>
      <c r="E4" s="116"/>
      <c r="F4" s="116"/>
      <c r="G4" s="116"/>
      <c r="H4" s="116"/>
      <c r="I4" s="116"/>
      <c r="J4" s="116"/>
      <c r="K4" s="116"/>
      <c r="L4" s="116"/>
      <c r="M4" s="116"/>
      <c r="N4" s="116"/>
      <c r="O4" s="116"/>
      <c r="P4" s="86"/>
      <c r="Q4" s="116"/>
      <c r="R4" s="117"/>
      <c r="S4" s="117"/>
      <c r="T4" s="117"/>
      <c r="U4" s="117"/>
      <c r="V4" s="117"/>
      <c r="W4" s="117"/>
      <c r="X4" s="117"/>
      <c r="Y4" s="117"/>
      <c r="Z4" s="117"/>
      <c r="AA4" s="117"/>
      <c r="AB4" s="117"/>
      <c r="AC4" s="117"/>
      <c r="AD4" s="117"/>
      <c r="AE4" s="118"/>
      <c r="AF4" s="119"/>
      <c r="AG4" s="119"/>
      <c r="AH4" s="119"/>
      <c r="AI4" s="117"/>
      <c r="AJ4" s="117"/>
      <c r="AK4" s="117"/>
      <c r="AL4" s="117"/>
      <c r="AM4" s="117"/>
      <c r="AN4" s="117"/>
      <c r="AO4" s="117"/>
      <c r="AP4" s="117"/>
      <c r="AQ4" s="117"/>
    </row>
    <row r="5" customFormat="false" ht="105" hidden="false" customHeight="true" outlineLevel="0" collapsed="false">
      <c r="B5" s="115"/>
      <c r="C5" s="116"/>
      <c r="D5" s="120" t="s">
        <v>613</v>
      </c>
      <c r="E5" s="120" t="s">
        <v>613</v>
      </c>
      <c r="F5" s="120" t="s">
        <v>620</v>
      </c>
      <c r="G5" s="120" t="s">
        <v>621</v>
      </c>
      <c r="H5" s="120" t="s">
        <v>622</v>
      </c>
      <c r="I5" s="120" t="s">
        <v>622</v>
      </c>
      <c r="J5" s="120" t="s">
        <v>613</v>
      </c>
      <c r="K5" s="120" t="s">
        <v>613</v>
      </c>
      <c r="L5" s="120" t="s">
        <v>620</v>
      </c>
      <c r="M5" s="120" t="s">
        <v>621</v>
      </c>
      <c r="N5" s="120" t="s">
        <v>622</v>
      </c>
      <c r="O5" s="120" t="s">
        <v>622</v>
      </c>
      <c r="P5" s="86"/>
      <c r="Q5" s="116"/>
      <c r="R5" s="120" t="s">
        <v>613</v>
      </c>
      <c r="S5" s="120" t="s">
        <v>613</v>
      </c>
      <c r="T5" s="120" t="s">
        <v>620</v>
      </c>
      <c r="U5" s="120" t="s">
        <v>621</v>
      </c>
      <c r="V5" s="120" t="s">
        <v>701</v>
      </c>
      <c r="W5" s="120" t="s">
        <v>623</v>
      </c>
      <c r="X5" s="120" t="s">
        <v>613</v>
      </c>
      <c r="Y5" s="120" t="s">
        <v>613</v>
      </c>
      <c r="Z5" s="120" t="s">
        <v>620</v>
      </c>
      <c r="AA5" s="120" t="s">
        <v>702</v>
      </c>
      <c r="AB5" s="120" t="s">
        <v>702</v>
      </c>
      <c r="AC5" s="120" t="s">
        <v>702</v>
      </c>
      <c r="AD5" s="117"/>
      <c r="AE5" s="118"/>
      <c r="AF5" s="86" t="s">
        <v>703</v>
      </c>
      <c r="AG5" s="86"/>
      <c r="AH5" s="121" t="s">
        <v>704</v>
      </c>
      <c r="AI5" s="117"/>
      <c r="AJ5" s="120"/>
      <c r="AK5" s="120"/>
      <c r="AL5" s="120"/>
      <c r="AM5" s="120" t="s">
        <v>613</v>
      </c>
      <c r="AN5" s="120" t="s">
        <v>613</v>
      </c>
      <c r="AO5" s="120" t="s">
        <v>620</v>
      </c>
      <c r="AP5" s="120" t="s">
        <v>621</v>
      </c>
      <c r="AQ5" s="120" t="s">
        <v>622</v>
      </c>
    </row>
    <row r="6" customFormat="false" ht="78.75" hidden="false" customHeight="true" outlineLevel="0" collapsed="false">
      <c r="B6" s="115"/>
      <c r="C6" s="116"/>
      <c r="D6" s="120" t="s">
        <v>705</v>
      </c>
      <c r="E6" s="120" t="s">
        <v>706</v>
      </c>
      <c r="F6" s="120" t="s">
        <v>707</v>
      </c>
      <c r="G6" s="120" t="s">
        <v>708</v>
      </c>
      <c r="H6" s="120" t="s">
        <v>709</v>
      </c>
      <c r="I6" s="120" t="s">
        <v>710</v>
      </c>
      <c r="J6" s="120" t="s">
        <v>705</v>
      </c>
      <c r="K6" s="120" t="s">
        <v>706</v>
      </c>
      <c r="L6" s="120" t="s">
        <v>707</v>
      </c>
      <c r="M6" s="120" t="s">
        <v>708</v>
      </c>
      <c r="N6" s="120" t="s">
        <v>709</v>
      </c>
      <c r="O6" s="120" t="s">
        <v>710</v>
      </c>
      <c r="P6" s="86"/>
      <c r="Q6" s="122"/>
      <c r="R6" s="120" t="s">
        <v>705</v>
      </c>
      <c r="S6" s="120" t="s">
        <v>706</v>
      </c>
      <c r="T6" s="120" t="s">
        <v>707</v>
      </c>
      <c r="U6" s="120" t="s">
        <v>708</v>
      </c>
      <c r="V6" s="120" t="s">
        <v>711</v>
      </c>
      <c r="W6" s="120" t="s">
        <v>710</v>
      </c>
      <c r="X6" s="120" t="s">
        <v>705</v>
      </c>
      <c r="Y6" s="120" t="s">
        <v>706</v>
      </c>
      <c r="Z6" s="120" t="s">
        <v>707</v>
      </c>
      <c r="AA6" s="120" t="s">
        <v>712</v>
      </c>
      <c r="AB6" s="120" t="s">
        <v>712</v>
      </c>
      <c r="AC6" s="120" t="s">
        <v>710</v>
      </c>
      <c r="AD6" s="120"/>
      <c r="AE6" s="123"/>
      <c r="AF6" s="115" t="s">
        <v>713</v>
      </c>
      <c r="AG6" s="124" t="s">
        <v>714</v>
      </c>
      <c r="AH6" s="124"/>
      <c r="AI6" s="121"/>
      <c r="AJ6" s="120" t="s">
        <v>715</v>
      </c>
      <c r="AK6" s="120" t="s">
        <v>716</v>
      </c>
      <c r="AL6" s="120" t="s">
        <v>717</v>
      </c>
      <c r="AM6" s="120" t="s">
        <v>705</v>
      </c>
      <c r="AN6" s="120" t="s">
        <v>706</v>
      </c>
      <c r="AO6" s="120" t="s">
        <v>707</v>
      </c>
      <c r="AP6" s="120" t="s">
        <v>708</v>
      </c>
      <c r="AQ6" s="120" t="s">
        <v>709</v>
      </c>
    </row>
    <row r="7" customFormat="false" ht="13.8" hidden="false" customHeight="false" outlineLevel="0" collapsed="false">
      <c r="B7" s="125"/>
      <c r="C7" s="126"/>
      <c r="D7" s="127" t="s">
        <v>718</v>
      </c>
      <c r="E7" s="127" t="s">
        <v>719</v>
      </c>
      <c r="F7" s="127" t="s">
        <v>720</v>
      </c>
      <c r="G7" s="127" t="s">
        <v>721</v>
      </c>
      <c r="H7" s="127" t="s">
        <v>722</v>
      </c>
      <c r="I7" s="127" t="s">
        <v>723</v>
      </c>
      <c r="J7" s="127" t="s">
        <v>718</v>
      </c>
      <c r="K7" s="127" t="s">
        <v>719</v>
      </c>
      <c r="L7" s="127" t="s">
        <v>720</v>
      </c>
      <c r="M7" s="127" t="s">
        <v>721</v>
      </c>
      <c r="N7" s="127" t="s">
        <v>722</v>
      </c>
      <c r="O7" s="127" t="s">
        <v>723</v>
      </c>
      <c r="P7" s="86"/>
      <c r="Q7" s="122"/>
      <c r="R7" s="127" t="s">
        <v>718</v>
      </c>
      <c r="S7" s="127" t="s">
        <v>719</v>
      </c>
      <c r="T7" s="127" t="s">
        <v>720</v>
      </c>
      <c r="U7" s="127" t="s">
        <v>721</v>
      </c>
      <c r="V7" s="127" t="s">
        <v>722</v>
      </c>
      <c r="W7" s="120" t="s">
        <v>723</v>
      </c>
      <c r="X7" s="127" t="s">
        <v>718</v>
      </c>
      <c r="Y7" s="127" t="s">
        <v>719</v>
      </c>
      <c r="Z7" s="127" t="s">
        <v>720</v>
      </c>
      <c r="AA7" s="127" t="s">
        <v>721</v>
      </c>
      <c r="AB7" s="127" t="s">
        <v>722</v>
      </c>
      <c r="AC7" s="127" t="s">
        <v>723</v>
      </c>
      <c r="AD7" s="120"/>
      <c r="AE7" s="123"/>
      <c r="AF7" s="128"/>
      <c r="AG7" s="121"/>
      <c r="AH7" s="121"/>
      <c r="AI7" s="121"/>
      <c r="AJ7" s="91" t="s">
        <v>724</v>
      </c>
      <c r="AK7" s="91" t="s">
        <v>725</v>
      </c>
      <c r="AL7" s="91" t="s">
        <v>726</v>
      </c>
      <c r="AM7" s="127" t="s">
        <v>718</v>
      </c>
      <c r="AN7" s="127" t="s">
        <v>719</v>
      </c>
      <c r="AO7" s="127" t="s">
        <v>720</v>
      </c>
      <c r="AP7" s="127" t="s">
        <v>721</v>
      </c>
      <c r="AQ7" s="127" t="s">
        <v>722</v>
      </c>
    </row>
    <row r="8" customFormat="false" ht="15" hidden="false" customHeight="true" outlineLevel="0" collapsed="false">
      <c r="A8" s="0" t="str">
        <f aca="false">B8&amp;" "&amp;C8</f>
        <v>Xe chở hàng Rơ mooc thông thường</v>
      </c>
      <c r="B8" s="129" t="s">
        <v>512</v>
      </c>
      <c r="C8" s="130" t="s">
        <v>556</v>
      </c>
      <c r="D8" s="131" t="n">
        <v>0.011</v>
      </c>
      <c r="E8" s="131" t="n">
        <v>0.011</v>
      </c>
      <c r="F8" s="131" t="n">
        <v>0.012</v>
      </c>
      <c r="G8" s="131" t="n">
        <v>0.014</v>
      </c>
      <c r="H8" s="131" t="n">
        <v>0.018</v>
      </c>
      <c r="I8" s="131" t="n">
        <v>0.018</v>
      </c>
      <c r="J8" s="131" t="n">
        <v>0.011</v>
      </c>
      <c r="K8" s="131" t="n">
        <v>0.011</v>
      </c>
      <c r="L8" s="131" t="n">
        <v>0.012</v>
      </c>
      <c r="M8" s="131" t="n">
        <v>0.014</v>
      </c>
      <c r="N8" s="132" t="n">
        <v>0.018</v>
      </c>
      <c r="O8" s="132" t="n">
        <v>0.018</v>
      </c>
      <c r="P8" s="133" t="n">
        <v>500000</v>
      </c>
      <c r="Q8" s="132" t="n">
        <v>0.0005</v>
      </c>
      <c r="R8" s="131" t="n">
        <v>0</v>
      </c>
      <c r="S8" s="131" t="n">
        <v>0</v>
      </c>
      <c r="T8" s="134" t="n">
        <v>0.001</v>
      </c>
      <c r="U8" s="134" t="n">
        <v>0.0015</v>
      </c>
      <c r="V8" s="134" t="n">
        <v>0.002</v>
      </c>
      <c r="W8" s="135" t="n">
        <f aca="false">V8+0.1%</f>
        <v>0.003</v>
      </c>
      <c r="X8" s="134" t="n">
        <v>0.001</v>
      </c>
      <c r="Y8" s="134" t="n">
        <v>0.001</v>
      </c>
      <c r="Z8" s="134" t="n">
        <v>0.002</v>
      </c>
      <c r="AA8" s="135" t="n">
        <f aca="false">Z8+0.1%</f>
        <v>0.003</v>
      </c>
      <c r="AB8" s="135" t="n">
        <f aca="false">AA8+0.1%</f>
        <v>0.004</v>
      </c>
      <c r="AC8" s="135" t="n">
        <f aca="false">AA8+0.1%</f>
        <v>0.004</v>
      </c>
      <c r="AD8" s="134" t="n">
        <v>0</v>
      </c>
      <c r="AE8" s="135" t="n">
        <v>0.0025</v>
      </c>
      <c r="AF8" s="134" t="n">
        <v>0.0005</v>
      </c>
      <c r="AG8" s="134" t="n">
        <v>0.0005</v>
      </c>
      <c r="AH8" s="135" t="n">
        <f aca="false">AG8+0.1%</f>
        <v>0.0015</v>
      </c>
      <c r="AI8" s="134" t="n">
        <v>0.003</v>
      </c>
      <c r="AJ8" s="136" t="n">
        <v>0.05</v>
      </c>
      <c r="AK8" s="136" t="n">
        <v>0.05</v>
      </c>
      <c r="AL8" s="136" t="n">
        <v>0.05</v>
      </c>
      <c r="AM8" s="137" t="n">
        <v>0.0066</v>
      </c>
      <c r="AN8" s="137" t="n">
        <v>0.0066</v>
      </c>
      <c r="AO8" s="137" t="n">
        <v>0.0077</v>
      </c>
      <c r="AP8" s="137" t="n">
        <v>0.0088</v>
      </c>
      <c r="AQ8" s="137" t="n">
        <v>0.011</v>
      </c>
    </row>
    <row r="9" customFormat="false" ht="13.8" hidden="false" customHeight="false" outlineLevel="0" collapsed="false">
      <c r="A9" s="0" t="str">
        <f aca="false">B9&amp;" "&amp;C9</f>
        <v>Xe chở hàng Rơ mooc tự đổ</v>
      </c>
      <c r="B9" s="129" t="s">
        <v>512</v>
      </c>
      <c r="C9" s="130" t="s">
        <v>559</v>
      </c>
      <c r="D9" s="131" t="n">
        <v>0.025</v>
      </c>
      <c r="E9" s="131" t="n">
        <v>0.025</v>
      </c>
      <c r="F9" s="131" t="n">
        <v>0.028</v>
      </c>
      <c r="G9" s="131" t="n">
        <v>0.0375</v>
      </c>
      <c r="H9" s="131" t="n">
        <v>0.042</v>
      </c>
      <c r="I9" s="131" t="n">
        <v>0.042</v>
      </c>
      <c r="J9" s="131" t="n">
        <v>0.024</v>
      </c>
      <c r="K9" s="131" t="n">
        <v>0.024</v>
      </c>
      <c r="L9" s="131" t="n">
        <v>0.027</v>
      </c>
      <c r="M9" s="131" t="n">
        <v>0.029</v>
      </c>
      <c r="N9" s="132" t="n">
        <v>0.036</v>
      </c>
      <c r="O9" s="132" t="n">
        <v>0.036</v>
      </c>
      <c r="P9" s="133" t="n">
        <v>1000000</v>
      </c>
      <c r="Q9" s="132" t="n">
        <v>0.0005</v>
      </c>
      <c r="R9" s="131" t="n">
        <v>0</v>
      </c>
      <c r="S9" s="131" t="n">
        <v>0</v>
      </c>
      <c r="T9" s="134" t="n">
        <v>0.002</v>
      </c>
      <c r="U9" s="134" t="n">
        <v>0.003</v>
      </c>
      <c r="V9" s="135" t="n">
        <f aca="false">U9+0.1%</f>
        <v>0.004</v>
      </c>
      <c r="W9" s="135" t="n">
        <f aca="false">V9+0.1%</f>
        <v>0.005</v>
      </c>
      <c r="X9" s="134" t="n">
        <v>0.001</v>
      </c>
      <c r="Y9" s="134" t="n">
        <v>0.001</v>
      </c>
      <c r="Z9" s="134" t="n">
        <v>0.002</v>
      </c>
      <c r="AA9" s="135" t="n">
        <f aca="false">Z9+0.1%</f>
        <v>0.003</v>
      </c>
      <c r="AB9" s="135" t="n">
        <f aca="false">AA9+0.1%</f>
        <v>0.004</v>
      </c>
      <c r="AC9" s="135" t="n">
        <f aca="false">AA9+0.1%</f>
        <v>0.004</v>
      </c>
      <c r="AD9" s="134" t="n">
        <v>0</v>
      </c>
      <c r="AE9" s="135" t="n">
        <v>0.0025</v>
      </c>
      <c r="AF9" s="134" t="n">
        <v>0.0005</v>
      </c>
      <c r="AG9" s="134" t="n">
        <v>0.0005</v>
      </c>
      <c r="AH9" s="135" t="n">
        <f aca="false">AG9+0.1%</f>
        <v>0.0015</v>
      </c>
      <c r="AI9" s="134" t="n">
        <v>0.003</v>
      </c>
      <c r="AJ9" s="136" t="n">
        <v>0.05</v>
      </c>
      <c r="AK9" s="136" t="n">
        <v>0.05</v>
      </c>
      <c r="AL9" s="136" t="n">
        <v>0.05</v>
      </c>
      <c r="AM9" s="137" t="n">
        <v>0.0066</v>
      </c>
      <c r="AN9" s="137" t="n">
        <v>0.0066</v>
      </c>
      <c r="AO9" s="137" t="n">
        <v>0.0077</v>
      </c>
      <c r="AP9" s="137" t="n">
        <v>0.0088</v>
      </c>
      <c r="AQ9" s="137" t="n">
        <v>0.011</v>
      </c>
    </row>
    <row r="10" customFormat="false" ht="13.8" hidden="false" customHeight="false" outlineLevel="0" collapsed="false">
      <c r="A10" s="0" t="str">
        <f aca="false">B10&amp;" "&amp;C10</f>
        <v>Xe chở hàng Xe tải</v>
      </c>
      <c r="B10" s="129" t="s">
        <v>512</v>
      </c>
      <c r="C10" s="130" t="s">
        <v>569</v>
      </c>
      <c r="D10" s="131" t="n">
        <v>0.0175</v>
      </c>
      <c r="E10" s="131" t="n">
        <v>0.0185</v>
      </c>
      <c r="F10" s="131" t="n">
        <v>0.02</v>
      </c>
      <c r="G10" s="131" t="n">
        <v>0.03</v>
      </c>
      <c r="H10" s="131" t="n">
        <v>0.033</v>
      </c>
      <c r="I10" s="131" t="n">
        <v>0.033</v>
      </c>
      <c r="J10" s="131" t="n">
        <v>0.0175</v>
      </c>
      <c r="K10" s="131" t="n">
        <v>0.0175</v>
      </c>
      <c r="L10" s="131" t="n">
        <v>0.019</v>
      </c>
      <c r="M10" s="131" t="n">
        <v>0.021</v>
      </c>
      <c r="N10" s="132" t="n">
        <v>0.025</v>
      </c>
      <c r="O10" s="132" t="n">
        <v>0.025</v>
      </c>
      <c r="P10" s="133" t="n">
        <v>500000</v>
      </c>
      <c r="Q10" s="132" t="n">
        <v>0.0005</v>
      </c>
      <c r="R10" s="131" t="n">
        <v>0</v>
      </c>
      <c r="S10" s="131" t="n">
        <v>0</v>
      </c>
      <c r="T10" s="134" t="n">
        <v>0.0015</v>
      </c>
      <c r="U10" s="134" t="n">
        <v>0.0025</v>
      </c>
      <c r="V10" s="134" t="n">
        <v>0.0035</v>
      </c>
      <c r="W10" s="135" t="n">
        <f aca="false">V10+0.1%</f>
        <v>0.0045</v>
      </c>
      <c r="X10" s="134" t="n">
        <v>0.001</v>
      </c>
      <c r="Y10" s="134" t="n">
        <v>0.001</v>
      </c>
      <c r="Z10" s="134" t="n">
        <v>0.0015</v>
      </c>
      <c r="AA10" s="135" t="n">
        <f aca="false">Z10+0.1%</f>
        <v>0.0025</v>
      </c>
      <c r="AB10" s="135" t="n">
        <f aca="false">AA10+0.1%</f>
        <v>0.0035</v>
      </c>
      <c r="AC10" s="135" t="n">
        <f aca="false">AA10+0.1%</f>
        <v>0.0035</v>
      </c>
      <c r="AD10" s="134" t="n">
        <v>0</v>
      </c>
      <c r="AE10" s="135" t="n">
        <v>0.0025</v>
      </c>
      <c r="AF10" s="134" t="n">
        <v>0.0005</v>
      </c>
      <c r="AG10" s="134" t="n">
        <v>0.0005</v>
      </c>
      <c r="AH10" s="135" t="n">
        <f aca="false">AG10+0.1%</f>
        <v>0.0015</v>
      </c>
      <c r="AI10" s="134" t="n">
        <v>0.003</v>
      </c>
      <c r="AJ10" s="136" t="n">
        <v>0.05</v>
      </c>
      <c r="AK10" s="136" t="n">
        <v>0.05</v>
      </c>
      <c r="AL10" s="136" t="n">
        <v>0.05</v>
      </c>
      <c r="AM10" s="137" t="n">
        <v>0.0121</v>
      </c>
      <c r="AN10" s="137" t="n">
        <v>0.0121</v>
      </c>
      <c r="AO10" s="137" t="n">
        <v>0.0132</v>
      </c>
      <c r="AP10" s="137" t="n">
        <v>0.0143</v>
      </c>
      <c r="AQ10" s="137" t="n">
        <v>0.154</v>
      </c>
    </row>
    <row r="11" customFormat="false" ht="13.8" hidden="false" customHeight="false" outlineLevel="0" collapsed="false">
      <c r="A11" s="0" t="str">
        <f aca="false">B11&amp;" "&amp;C11</f>
        <v>Xe chở hàng Xe chở tiền</v>
      </c>
      <c r="B11" s="129" t="s">
        <v>512</v>
      </c>
      <c r="C11" s="130" t="s">
        <v>542</v>
      </c>
      <c r="D11" s="131" t="n">
        <v>0.0185</v>
      </c>
      <c r="E11" s="131" t="n">
        <v>0.0185</v>
      </c>
      <c r="F11" s="131" t="n">
        <v>0.02</v>
      </c>
      <c r="G11" s="131" t="n">
        <v>0.03</v>
      </c>
      <c r="H11" s="131" t="n">
        <v>0.033</v>
      </c>
      <c r="I11" s="131" t="n">
        <v>0.033</v>
      </c>
      <c r="J11" s="131" t="n">
        <v>0.0175</v>
      </c>
      <c r="K11" s="131" t="n">
        <v>0.0175</v>
      </c>
      <c r="L11" s="131" t="n">
        <v>0.019</v>
      </c>
      <c r="M11" s="131" t="n">
        <v>0.021</v>
      </c>
      <c r="N11" s="132" t="n">
        <v>0.025</v>
      </c>
      <c r="O11" s="132" t="n">
        <v>0.025</v>
      </c>
      <c r="P11" s="133" t="n">
        <v>500000</v>
      </c>
      <c r="Q11" s="132" t="n">
        <v>0.0005</v>
      </c>
      <c r="R11" s="131" t="n">
        <v>0</v>
      </c>
      <c r="S11" s="131" t="n">
        <v>0</v>
      </c>
      <c r="T11" s="134" t="n">
        <v>0.0015</v>
      </c>
      <c r="U11" s="134" t="n">
        <v>0.0025</v>
      </c>
      <c r="V11" s="134" t="n">
        <v>0.0035</v>
      </c>
      <c r="W11" s="135" t="n">
        <f aca="false">V11+0.1%</f>
        <v>0.0045</v>
      </c>
      <c r="X11" s="134" t="n">
        <v>0.001</v>
      </c>
      <c r="Y11" s="134" t="n">
        <v>0.001</v>
      </c>
      <c r="Z11" s="134" t="n">
        <v>0.0015</v>
      </c>
      <c r="AA11" s="135" t="n">
        <f aca="false">Z11+0.1%</f>
        <v>0.0025</v>
      </c>
      <c r="AB11" s="135" t="n">
        <f aca="false">AA11+0.1%</f>
        <v>0.0035</v>
      </c>
      <c r="AC11" s="135" t="n">
        <f aca="false">AA11+0.1%</f>
        <v>0.0035</v>
      </c>
      <c r="AD11" s="134" t="n">
        <v>0</v>
      </c>
      <c r="AE11" s="135" t="n">
        <v>0.0025</v>
      </c>
      <c r="AF11" s="134" t="n">
        <v>0.0005</v>
      </c>
      <c r="AG11" s="134" t="n">
        <v>0.0005</v>
      </c>
      <c r="AH11" s="135" t="n">
        <f aca="false">AG11+0.1%</f>
        <v>0.0015</v>
      </c>
      <c r="AI11" s="134" t="n">
        <v>0.003</v>
      </c>
      <c r="AJ11" s="136" t="n">
        <v>0.05</v>
      </c>
      <c r="AK11" s="136" t="n">
        <v>0.05</v>
      </c>
      <c r="AL11" s="136" t="n">
        <v>0.05</v>
      </c>
      <c r="AM11" s="137" t="n">
        <v>0.0121</v>
      </c>
      <c r="AN11" s="137" t="n">
        <v>0.0121</v>
      </c>
      <c r="AO11" s="137" t="n">
        <v>0.0132</v>
      </c>
      <c r="AP11" s="137" t="n">
        <v>0.0143</v>
      </c>
      <c r="AQ11" s="137" t="n">
        <v>0.154</v>
      </c>
    </row>
    <row r="12" customFormat="false" ht="13.8" hidden="false" customHeight="false" outlineLevel="0" collapsed="false">
      <c r="A12" s="0" t="str">
        <f aca="false">B12&amp;" "&amp;C12</f>
        <v>Xe chở hàng Xe cứu thương</v>
      </c>
      <c r="B12" s="129" t="s">
        <v>512</v>
      </c>
      <c r="C12" s="130" t="s">
        <v>539</v>
      </c>
      <c r="D12" s="131" t="n">
        <v>0.0185</v>
      </c>
      <c r="E12" s="131" t="n">
        <v>0.0185</v>
      </c>
      <c r="F12" s="131" t="n">
        <v>0.02</v>
      </c>
      <c r="G12" s="131" t="n">
        <v>0.03</v>
      </c>
      <c r="H12" s="131" t="n">
        <v>0.033</v>
      </c>
      <c r="I12" s="131" t="n">
        <v>0.033</v>
      </c>
      <c r="J12" s="131" t="n">
        <v>0.0175</v>
      </c>
      <c r="K12" s="131" t="n">
        <v>0.0175</v>
      </c>
      <c r="L12" s="131" t="n">
        <v>0.019</v>
      </c>
      <c r="M12" s="131" t="n">
        <v>0.021</v>
      </c>
      <c r="N12" s="132" t="n">
        <v>0.025</v>
      </c>
      <c r="O12" s="132" t="n">
        <v>0.025</v>
      </c>
      <c r="P12" s="133" t="n">
        <v>500000</v>
      </c>
      <c r="Q12" s="132" t="n">
        <v>0.0005</v>
      </c>
      <c r="R12" s="131" t="n">
        <v>0</v>
      </c>
      <c r="S12" s="131" t="n">
        <v>0</v>
      </c>
      <c r="T12" s="134" t="n">
        <v>0.0015</v>
      </c>
      <c r="U12" s="134" t="n">
        <v>0.0025</v>
      </c>
      <c r="V12" s="134" t="n">
        <v>0.0035</v>
      </c>
      <c r="W12" s="135" t="n">
        <f aca="false">V12+0.1%</f>
        <v>0.0045</v>
      </c>
      <c r="X12" s="134" t="n">
        <v>0.001</v>
      </c>
      <c r="Y12" s="134" t="n">
        <v>0.001</v>
      </c>
      <c r="Z12" s="134" t="n">
        <v>0.0015</v>
      </c>
      <c r="AA12" s="135" t="n">
        <f aca="false">Z12+0.1%</f>
        <v>0.0025</v>
      </c>
      <c r="AB12" s="135" t="n">
        <f aca="false">AA12+0.1%</f>
        <v>0.0035</v>
      </c>
      <c r="AC12" s="135" t="n">
        <f aca="false">AA12+0.1%</f>
        <v>0.0035</v>
      </c>
      <c r="AD12" s="134" t="n">
        <v>0</v>
      </c>
      <c r="AE12" s="135" t="n">
        <v>0.0025</v>
      </c>
      <c r="AF12" s="134" t="n">
        <v>0.0005</v>
      </c>
      <c r="AG12" s="134" t="n">
        <v>0.0005</v>
      </c>
      <c r="AH12" s="135" t="n">
        <f aca="false">AG12+0.1%</f>
        <v>0.0015</v>
      </c>
      <c r="AI12" s="134" t="n">
        <v>0.003</v>
      </c>
      <c r="AJ12" s="136" t="n">
        <v>0.05</v>
      </c>
      <c r="AK12" s="136" t="n">
        <v>0.05</v>
      </c>
      <c r="AL12" s="136" t="n">
        <v>0.05</v>
      </c>
      <c r="AM12" s="137" t="n">
        <v>0.0121</v>
      </c>
      <c r="AN12" s="137" t="n">
        <v>0.0121</v>
      </c>
      <c r="AO12" s="137" t="n">
        <v>0.0132</v>
      </c>
      <c r="AP12" s="137" t="n">
        <v>0.0143</v>
      </c>
      <c r="AQ12" s="137" t="n">
        <v>0.154</v>
      </c>
    </row>
    <row r="13" customFormat="false" ht="13.8" hidden="false" customHeight="false" outlineLevel="0" collapsed="false">
      <c r="A13" s="0" t="str">
        <f aca="false">B13&amp;" "&amp;C13</f>
        <v>Xe chở hàng Xe chuyên dùng còn lại</v>
      </c>
      <c r="B13" s="129" t="s">
        <v>512</v>
      </c>
      <c r="C13" s="130" t="s">
        <v>561</v>
      </c>
      <c r="D13" s="131" t="n">
        <v>0.0185</v>
      </c>
      <c r="E13" s="131" t="n">
        <v>0.0185</v>
      </c>
      <c r="F13" s="131" t="n">
        <v>0.02</v>
      </c>
      <c r="G13" s="131" t="n">
        <v>0.03</v>
      </c>
      <c r="H13" s="131" t="n">
        <v>0.033</v>
      </c>
      <c r="I13" s="131" t="n">
        <v>0.033</v>
      </c>
      <c r="J13" s="131" t="n">
        <v>0.0175</v>
      </c>
      <c r="K13" s="131" t="n">
        <v>0.0175</v>
      </c>
      <c r="L13" s="131" t="n">
        <v>0.019</v>
      </c>
      <c r="M13" s="131" t="n">
        <v>0.021</v>
      </c>
      <c r="N13" s="132" t="n">
        <v>0.025</v>
      </c>
      <c r="O13" s="132" t="n">
        <v>0.025</v>
      </c>
      <c r="P13" s="133" t="n">
        <v>500000</v>
      </c>
      <c r="Q13" s="132" t="n">
        <v>0.0005</v>
      </c>
      <c r="R13" s="131" t="n">
        <v>0</v>
      </c>
      <c r="S13" s="131" t="n">
        <v>0</v>
      </c>
      <c r="T13" s="134" t="n">
        <v>0.0015</v>
      </c>
      <c r="U13" s="134" t="n">
        <v>0.0025</v>
      </c>
      <c r="V13" s="134" t="n">
        <v>0.0035</v>
      </c>
      <c r="W13" s="135" t="n">
        <f aca="false">V13+0.1%</f>
        <v>0.0045</v>
      </c>
      <c r="X13" s="134" t="n">
        <v>0.001</v>
      </c>
      <c r="Y13" s="134" t="n">
        <v>0.001</v>
      </c>
      <c r="Z13" s="134" t="n">
        <v>0.0015</v>
      </c>
      <c r="AA13" s="135" t="n">
        <f aca="false">Z13+0.1%</f>
        <v>0.0025</v>
      </c>
      <c r="AB13" s="135" t="n">
        <f aca="false">AA13+0.1%</f>
        <v>0.0035</v>
      </c>
      <c r="AC13" s="135" t="n">
        <f aca="false">AA13+0.1%</f>
        <v>0.0035</v>
      </c>
      <c r="AD13" s="134" t="n">
        <v>0</v>
      </c>
      <c r="AE13" s="135" t="n">
        <v>0.0025</v>
      </c>
      <c r="AF13" s="134" t="n">
        <v>0.0005</v>
      </c>
      <c r="AG13" s="134" t="n">
        <v>0.0005</v>
      </c>
      <c r="AH13" s="135" t="n">
        <f aca="false">AG13+0.1%</f>
        <v>0.0015</v>
      </c>
      <c r="AI13" s="134" t="n">
        <v>0.003</v>
      </c>
      <c r="AJ13" s="136" t="n">
        <v>0.05</v>
      </c>
      <c r="AK13" s="136" t="n">
        <v>0.05</v>
      </c>
      <c r="AL13" s="136" t="n">
        <v>0.05</v>
      </c>
      <c r="AM13" s="137" t="n">
        <v>0.0121</v>
      </c>
      <c r="AN13" s="137" t="n">
        <v>0.0121</v>
      </c>
      <c r="AO13" s="137" t="n">
        <v>0.0132</v>
      </c>
      <c r="AP13" s="137" t="n">
        <v>0.0143</v>
      </c>
      <c r="AQ13" s="137" t="n">
        <v>0.154</v>
      </c>
    </row>
    <row r="14" customFormat="false" ht="13.8" hidden="false" customHeight="false" outlineLevel="0" collapsed="false">
      <c r="A14" s="0" t="str">
        <f aca="false">B14&amp;" "&amp;C14</f>
        <v>Xe chở hàng Xe đông lạnh</v>
      </c>
      <c r="B14" s="129" t="s">
        <v>512</v>
      </c>
      <c r="C14" s="130" t="s">
        <v>565</v>
      </c>
      <c r="D14" s="131" t="n">
        <v>0.025</v>
      </c>
      <c r="E14" s="131" t="n">
        <v>0.025</v>
      </c>
      <c r="F14" s="131" t="n">
        <v>0.028</v>
      </c>
      <c r="G14" s="131" t="n">
        <v>0.0375</v>
      </c>
      <c r="H14" s="131" t="n">
        <v>0.042</v>
      </c>
      <c r="I14" s="131" t="n">
        <v>0.042</v>
      </c>
      <c r="J14" s="131" t="n">
        <v>0.024</v>
      </c>
      <c r="K14" s="131" t="n">
        <v>0.024</v>
      </c>
      <c r="L14" s="131" t="n">
        <v>0.027</v>
      </c>
      <c r="M14" s="131" t="n">
        <v>0.029</v>
      </c>
      <c r="N14" s="132" t="n">
        <v>0.036</v>
      </c>
      <c r="O14" s="132" t="n">
        <v>0.036</v>
      </c>
      <c r="P14" s="133" t="n">
        <v>1000000</v>
      </c>
      <c r="Q14" s="132" t="n">
        <v>0.0005</v>
      </c>
      <c r="R14" s="131" t="n">
        <v>0</v>
      </c>
      <c r="S14" s="131" t="n">
        <v>0</v>
      </c>
      <c r="T14" s="134" t="n">
        <v>0.002</v>
      </c>
      <c r="U14" s="134" t="n">
        <v>0.003</v>
      </c>
      <c r="V14" s="135" t="n">
        <f aca="false">U14+0.1%</f>
        <v>0.004</v>
      </c>
      <c r="W14" s="135" t="n">
        <f aca="false">V14+0.1%</f>
        <v>0.005</v>
      </c>
      <c r="X14" s="134" t="n">
        <v>0.001</v>
      </c>
      <c r="Y14" s="134" t="n">
        <v>0.001</v>
      </c>
      <c r="Z14" s="134" t="n">
        <v>0.002</v>
      </c>
      <c r="AA14" s="135" t="n">
        <f aca="false">Z14+0.1%</f>
        <v>0.003</v>
      </c>
      <c r="AB14" s="135" t="n">
        <f aca="false">AA14+0.1%</f>
        <v>0.004</v>
      </c>
      <c r="AC14" s="135" t="n">
        <f aca="false">AA14+0.1%</f>
        <v>0.004</v>
      </c>
      <c r="AD14" s="134" t="n">
        <v>0</v>
      </c>
      <c r="AE14" s="135" t="n">
        <v>0.0025</v>
      </c>
      <c r="AF14" s="134" t="n">
        <v>0.0005</v>
      </c>
      <c r="AG14" s="134" t="n">
        <v>0.0005</v>
      </c>
      <c r="AH14" s="135" t="n">
        <f aca="false">AG14+0.1%</f>
        <v>0.0015</v>
      </c>
      <c r="AI14" s="134" t="n">
        <v>0.003</v>
      </c>
      <c r="AJ14" s="136" t="n">
        <v>0.05</v>
      </c>
      <c r="AK14" s="136" t="n">
        <v>0.05</v>
      </c>
      <c r="AL14" s="136" t="n">
        <v>0.05</v>
      </c>
      <c r="AM14" s="137" t="n">
        <v>0.0165</v>
      </c>
      <c r="AN14" s="137" t="n">
        <v>0.0165</v>
      </c>
      <c r="AO14" s="137" t="n">
        <v>0.0176</v>
      </c>
      <c r="AP14" s="137" t="n">
        <v>0.0187</v>
      </c>
      <c r="AQ14" s="137" t="n">
        <v>0.0209</v>
      </c>
    </row>
    <row r="15" customFormat="false" ht="13.8" hidden="false" customHeight="false" outlineLevel="0" collapsed="false">
      <c r="A15" s="0" t="str">
        <f aca="false">B15&amp;" "&amp;C15</f>
        <v>Xe chở hàng Xe đầu kéo</v>
      </c>
      <c r="B15" s="129" t="s">
        <v>512</v>
      </c>
      <c r="C15" s="130" t="s">
        <v>563</v>
      </c>
      <c r="D15" s="131" t="n">
        <v>0.025</v>
      </c>
      <c r="E15" s="131" t="n">
        <v>0.025</v>
      </c>
      <c r="F15" s="131" t="n">
        <v>0.028</v>
      </c>
      <c r="G15" s="131" t="n">
        <v>0.0375</v>
      </c>
      <c r="H15" s="131" t="n">
        <v>0.042</v>
      </c>
      <c r="I15" s="131" t="n">
        <v>0.042</v>
      </c>
      <c r="J15" s="131" t="n">
        <v>0.024</v>
      </c>
      <c r="K15" s="131" t="n">
        <v>0.024</v>
      </c>
      <c r="L15" s="131" t="n">
        <v>0.027</v>
      </c>
      <c r="M15" s="131" t="n">
        <v>0.029</v>
      </c>
      <c r="N15" s="132" t="n">
        <v>0.036</v>
      </c>
      <c r="O15" s="132" t="n">
        <v>0.036</v>
      </c>
      <c r="P15" s="133" t="n">
        <v>1000000</v>
      </c>
      <c r="Q15" s="132" t="n">
        <v>0.0005</v>
      </c>
      <c r="R15" s="131" t="n">
        <v>0</v>
      </c>
      <c r="S15" s="131" t="n">
        <v>0</v>
      </c>
      <c r="T15" s="134" t="n">
        <v>0.002</v>
      </c>
      <c r="U15" s="134" t="n">
        <v>0.003</v>
      </c>
      <c r="V15" s="135" t="n">
        <f aca="false">U15+0.1%</f>
        <v>0.004</v>
      </c>
      <c r="W15" s="135" t="n">
        <f aca="false">V15+0.1%</f>
        <v>0.005</v>
      </c>
      <c r="X15" s="134" t="n">
        <v>0.001</v>
      </c>
      <c r="Y15" s="134" t="n">
        <v>0.001</v>
      </c>
      <c r="Z15" s="134" t="n">
        <v>0.002</v>
      </c>
      <c r="AA15" s="135" t="n">
        <f aca="false">Z15+0.1%</f>
        <v>0.003</v>
      </c>
      <c r="AB15" s="135" t="n">
        <f aca="false">AA15+0.1%</f>
        <v>0.004</v>
      </c>
      <c r="AC15" s="135" t="n">
        <f aca="false">AA15+0.1%</f>
        <v>0.004</v>
      </c>
      <c r="AD15" s="134" t="n">
        <v>0</v>
      </c>
      <c r="AE15" s="135" t="n">
        <v>0.0025</v>
      </c>
      <c r="AF15" s="134" t="n">
        <v>0.0005</v>
      </c>
      <c r="AG15" s="134" t="n">
        <v>0.0005</v>
      </c>
      <c r="AH15" s="135" t="n">
        <f aca="false">AG15+0.1%</f>
        <v>0.0015</v>
      </c>
      <c r="AI15" s="134" t="n">
        <v>0.003</v>
      </c>
      <c r="AJ15" s="136" t="n">
        <v>0.05</v>
      </c>
      <c r="AK15" s="136" t="n">
        <v>0.05</v>
      </c>
      <c r="AL15" s="136" t="n">
        <v>0.05</v>
      </c>
      <c r="AM15" s="137" t="n">
        <v>0.0165</v>
      </c>
      <c r="AN15" s="137" t="n">
        <v>0.0165</v>
      </c>
      <c r="AO15" s="137" t="n">
        <v>0.0176</v>
      </c>
      <c r="AP15" s="137" t="n">
        <v>0.0187</v>
      </c>
      <c r="AQ15" s="137" t="n">
        <v>0.0209</v>
      </c>
    </row>
    <row r="16" customFormat="false" ht="13.8" hidden="false" customHeight="false" outlineLevel="0" collapsed="false">
      <c r="A16" s="0" t="str">
        <f aca="false">B16&amp;" "&amp;C16</f>
        <v>Xe chở hàng Xe hoạt động trong vùng khai thác khoáng sản</v>
      </c>
      <c r="B16" s="129" t="s">
        <v>512</v>
      </c>
      <c r="C16" s="130" t="s">
        <v>523</v>
      </c>
      <c r="D16" s="131" t="n">
        <v>0.025</v>
      </c>
      <c r="E16" s="131" t="n">
        <v>0.025</v>
      </c>
      <c r="F16" s="131" t="n">
        <v>0.028</v>
      </c>
      <c r="G16" s="131" t="n">
        <v>0.045</v>
      </c>
      <c r="H16" s="131" t="n">
        <v>0.05</v>
      </c>
      <c r="I16" s="131" t="n">
        <v>0.05</v>
      </c>
      <c r="J16" s="131" t="n">
        <v>0.024</v>
      </c>
      <c r="K16" s="131" t="n">
        <v>0.024</v>
      </c>
      <c r="L16" s="131" t="n">
        <v>0.026</v>
      </c>
      <c r="M16" s="131" t="n">
        <v>0.028</v>
      </c>
      <c r="N16" s="132" t="n">
        <v>0.03</v>
      </c>
      <c r="O16" s="132" t="n">
        <v>0.03</v>
      </c>
      <c r="P16" s="133" t="n">
        <v>500000</v>
      </c>
      <c r="Q16" s="132" t="n">
        <v>0.0005</v>
      </c>
      <c r="R16" s="131" t="n">
        <v>0</v>
      </c>
      <c r="S16" s="131" t="n">
        <v>0</v>
      </c>
      <c r="T16" s="134" t="n">
        <v>0.0015</v>
      </c>
      <c r="U16" s="134" t="n">
        <v>0.0025</v>
      </c>
      <c r="V16" s="134" t="n">
        <v>0.0035</v>
      </c>
      <c r="W16" s="135" t="n">
        <f aca="false">V16+0.1%</f>
        <v>0.0045</v>
      </c>
      <c r="X16" s="134" t="n">
        <v>0.001</v>
      </c>
      <c r="Y16" s="134" t="n">
        <v>0.001</v>
      </c>
      <c r="Z16" s="134" t="n">
        <v>0.0015</v>
      </c>
      <c r="AA16" s="135" t="n">
        <f aca="false">Z16+0.1%</f>
        <v>0.0025</v>
      </c>
      <c r="AB16" s="135" t="n">
        <f aca="false">AA16+0.1%</f>
        <v>0.0035</v>
      </c>
      <c r="AC16" s="135" t="n">
        <f aca="false">AA16+0.1%</f>
        <v>0.0035</v>
      </c>
      <c r="AD16" s="134" t="n">
        <v>0</v>
      </c>
      <c r="AE16" s="135" t="n">
        <v>0.0025</v>
      </c>
      <c r="AF16" s="134" t="n">
        <v>0.0005</v>
      </c>
      <c r="AG16" s="134" t="n">
        <v>0.0005</v>
      </c>
      <c r="AH16" s="135" t="n">
        <f aca="false">AG16+0.1%</f>
        <v>0.0015</v>
      </c>
      <c r="AI16" s="134" t="n">
        <v>0.003</v>
      </c>
      <c r="AJ16" s="136" t="n">
        <v>0.05</v>
      </c>
      <c r="AK16" s="136" t="n">
        <v>0.05</v>
      </c>
      <c r="AL16" s="136" t="n">
        <v>0.05</v>
      </c>
      <c r="AM16" s="137" t="n">
        <v>0.0165</v>
      </c>
      <c r="AN16" s="137" t="n">
        <v>0.0165</v>
      </c>
      <c r="AO16" s="137" t="n">
        <v>0.0176</v>
      </c>
      <c r="AP16" s="137" t="n">
        <v>0.0187</v>
      </c>
      <c r="AQ16" s="137" t="n">
        <v>0.0209</v>
      </c>
    </row>
    <row r="17" customFormat="false" ht="13.8" hidden="false" customHeight="false" outlineLevel="0" collapsed="false">
      <c r="A17" s="0" t="str">
        <f aca="false">B17&amp;" "&amp;C17</f>
        <v>Xe chở hàng Xe tập lái</v>
      </c>
      <c r="B17" s="129" t="s">
        <v>512</v>
      </c>
      <c r="C17" s="130" t="s">
        <v>533</v>
      </c>
      <c r="D17" s="131" t="n">
        <v>0.032</v>
      </c>
      <c r="E17" s="131" t="n">
        <v>0.032</v>
      </c>
      <c r="F17" s="131" t="n">
        <v>0.038</v>
      </c>
      <c r="G17" s="136" t="n">
        <v>0.055</v>
      </c>
      <c r="H17" s="136" t="n">
        <v>0.06</v>
      </c>
      <c r="I17" s="136" t="n">
        <v>0.06</v>
      </c>
      <c r="J17" s="131" t="n">
        <v>0.028</v>
      </c>
      <c r="K17" s="131" t="n">
        <v>0.028</v>
      </c>
      <c r="L17" s="131" t="n">
        <v>0.035</v>
      </c>
      <c r="M17" s="131" t="n">
        <v>0.05</v>
      </c>
      <c r="N17" s="138" t="n">
        <v>0.055</v>
      </c>
      <c r="O17" s="138" t="n">
        <v>0.055</v>
      </c>
      <c r="P17" s="133" t="s">
        <v>727</v>
      </c>
      <c r="Q17" s="132" t="n">
        <v>0.0005</v>
      </c>
      <c r="R17" s="131" t="n">
        <v>0</v>
      </c>
      <c r="S17" s="131" t="n">
        <v>0</v>
      </c>
      <c r="T17" s="134" t="n">
        <v>0.003</v>
      </c>
      <c r="U17" s="134" t="n">
        <v>0.004</v>
      </c>
      <c r="V17" s="135" t="n">
        <f aca="false">U17+0.1%</f>
        <v>0.005</v>
      </c>
      <c r="W17" s="135" t="n">
        <f aca="false">V17+0.1%</f>
        <v>0.006</v>
      </c>
      <c r="X17" s="134" t="n">
        <v>0.0025</v>
      </c>
      <c r="Y17" s="134" t="n">
        <v>0.0025</v>
      </c>
      <c r="Z17" s="135" t="n">
        <f aca="false">Y17+0.1%</f>
        <v>0.0035</v>
      </c>
      <c r="AA17" s="135" t="n">
        <f aca="false">Z17+0.1%</f>
        <v>0.0045</v>
      </c>
      <c r="AB17" s="135" t="n">
        <f aca="false">AA17+0.1%</f>
        <v>0.0055</v>
      </c>
      <c r="AC17" s="135" t="n">
        <f aca="false">AA17+0.1%</f>
        <v>0.0055</v>
      </c>
      <c r="AD17" s="134" t="n">
        <v>0</v>
      </c>
      <c r="AE17" s="135" t="n">
        <v>0.0025</v>
      </c>
      <c r="AF17" s="134" t="n">
        <v>0.0005</v>
      </c>
      <c r="AG17" s="134" t="n">
        <v>0.0005</v>
      </c>
      <c r="AH17" s="135" t="n">
        <f aca="false">AG17+0.1%</f>
        <v>0.0015</v>
      </c>
      <c r="AI17" s="134" t="n">
        <v>0.003</v>
      </c>
      <c r="AJ17" s="136" t="n">
        <v>0.05</v>
      </c>
      <c r="AK17" s="136" t="n">
        <v>0.05</v>
      </c>
      <c r="AL17" s="136" t="n">
        <v>0.05</v>
      </c>
      <c r="AM17" s="139" t="n">
        <v>0.0099</v>
      </c>
      <c r="AN17" s="139" t="n">
        <v>0.0099</v>
      </c>
      <c r="AO17" s="139" t="n">
        <v>0.011</v>
      </c>
      <c r="AP17" s="139" t="n">
        <v>0.0121</v>
      </c>
      <c r="AQ17" s="139" t="n">
        <v>0.0132</v>
      </c>
    </row>
    <row r="18" customFormat="false" ht="13.8" hidden="false" customHeight="false" outlineLevel="0" collapsed="false">
      <c r="A18" s="0" t="str">
        <f aca="false">B18&amp;" "&amp;C18</f>
        <v>Xe chở hàng Xe hoạt động trong nội cảng, khu công nghiệp, sân bay</v>
      </c>
      <c r="B18" s="129" t="s">
        <v>512</v>
      </c>
      <c r="C18" s="130" t="s">
        <v>535</v>
      </c>
      <c r="D18" s="131" t="n">
        <v>0.025</v>
      </c>
      <c r="E18" s="131" t="n">
        <v>0.025</v>
      </c>
      <c r="F18" s="131" t="n">
        <v>0.0275</v>
      </c>
      <c r="G18" s="131" t="n">
        <v>0.041</v>
      </c>
      <c r="H18" s="131" t="n">
        <v>0.044</v>
      </c>
      <c r="I18" s="131" t="n">
        <v>0.044</v>
      </c>
      <c r="J18" s="131" t="n">
        <v>0.015</v>
      </c>
      <c r="K18" s="131" t="n">
        <v>0.015</v>
      </c>
      <c r="L18" s="131" t="n">
        <v>0.016</v>
      </c>
      <c r="M18" s="131" t="n">
        <v>0.0175</v>
      </c>
      <c r="N18" s="132" t="n">
        <v>0.019</v>
      </c>
      <c r="O18" s="132" t="n">
        <v>0.019</v>
      </c>
      <c r="P18" s="133" t="n">
        <v>500000</v>
      </c>
      <c r="Q18" s="132" t="n">
        <v>0.0005</v>
      </c>
      <c r="R18" s="131" t="n">
        <v>0</v>
      </c>
      <c r="S18" s="131" t="n">
        <v>0</v>
      </c>
      <c r="T18" s="134" t="n">
        <v>0.001</v>
      </c>
      <c r="U18" s="134" t="n">
        <v>0.002</v>
      </c>
      <c r="V18" s="134" t="n">
        <v>0.003</v>
      </c>
      <c r="W18" s="135" t="n">
        <f aca="false">V18+0.1%</f>
        <v>0.004</v>
      </c>
      <c r="X18" s="134" t="n">
        <v>0.001</v>
      </c>
      <c r="Y18" s="134" t="n">
        <v>0.001</v>
      </c>
      <c r="Z18" s="134" t="n">
        <v>0.0015</v>
      </c>
      <c r="AA18" s="135" t="n">
        <f aca="false">Z18+0.1%</f>
        <v>0.0025</v>
      </c>
      <c r="AB18" s="135" t="n">
        <f aca="false">AA18+0.1%</f>
        <v>0.0035</v>
      </c>
      <c r="AC18" s="135" t="n">
        <f aca="false">AA18+0.1%</f>
        <v>0.0035</v>
      </c>
      <c r="AD18" s="134" t="n">
        <v>0</v>
      </c>
      <c r="AE18" s="135" t="n">
        <v>0.0025</v>
      </c>
      <c r="AF18" s="134" t="n">
        <v>0.0015</v>
      </c>
      <c r="AG18" s="134" t="n">
        <v>0.0005</v>
      </c>
      <c r="AH18" s="135" t="n">
        <f aca="false">AG18+0.1%</f>
        <v>0.0015</v>
      </c>
      <c r="AI18" s="134" t="n">
        <v>0.003</v>
      </c>
      <c r="AJ18" s="136" t="n">
        <v>0.05</v>
      </c>
      <c r="AK18" s="136" t="n">
        <v>0.05</v>
      </c>
      <c r="AL18" s="136" t="n">
        <v>0.05</v>
      </c>
      <c r="AM18" s="139" t="n">
        <v>0.0099</v>
      </c>
      <c r="AN18" s="139" t="n">
        <v>0.0099</v>
      </c>
      <c r="AO18" s="139" t="n">
        <v>0.011</v>
      </c>
      <c r="AP18" s="139" t="n">
        <v>0.0121</v>
      </c>
      <c r="AQ18" s="139" t="n">
        <v>0.0132</v>
      </c>
    </row>
    <row r="19" customFormat="false" ht="13.8" hidden="false" customHeight="false" outlineLevel="0" collapsed="false">
      <c r="A19" s="0" t="str">
        <f aca="false">B19&amp;" "&amp;C19</f>
        <v>Xe chở người Xe không kinh doanh đến 08 chỗ</v>
      </c>
      <c r="B19" s="140" t="s">
        <v>728</v>
      </c>
      <c r="C19" s="141" t="s">
        <v>537</v>
      </c>
      <c r="D19" s="142" t="n">
        <v>0.0175</v>
      </c>
      <c r="E19" s="142" t="n">
        <v>0.0175</v>
      </c>
      <c r="F19" s="142" t="n">
        <v>0.019</v>
      </c>
      <c r="G19" s="142" t="n">
        <v>0.022</v>
      </c>
      <c r="H19" s="142" t="n">
        <v>0.025</v>
      </c>
      <c r="I19" s="142" t="n">
        <v>0.025</v>
      </c>
      <c r="J19" s="142" t="n">
        <v>0.015</v>
      </c>
      <c r="K19" s="142" t="n">
        <v>0.015</v>
      </c>
      <c r="L19" s="142" t="n">
        <v>0.016</v>
      </c>
      <c r="M19" s="142" t="n">
        <v>0.0175</v>
      </c>
      <c r="N19" s="143" t="n">
        <v>0.019</v>
      </c>
      <c r="O19" s="143" t="n">
        <v>0.019</v>
      </c>
      <c r="P19" s="144" t="n">
        <v>500000</v>
      </c>
      <c r="Q19" s="143" t="n">
        <v>0.0005</v>
      </c>
      <c r="R19" s="142" t="n">
        <v>0</v>
      </c>
      <c r="S19" s="142" t="n">
        <v>0</v>
      </c>
      <c r="T19" s="145" t="n">
        <v>0.001</v>
      </c>
      <c r="U19" s="145" t="n">
        <v>0.002</v>
      </c>
      <c r="V19" s="145" t="n">
        <v>0.003</v>
      </c>
      <c r="W19" s="146" t="n">
        <f aca="false">V19+0.1%</f>
        <v>0.004</v>
      </c>
      <c r="X19" s="145" t="n">
        <v>0.0015</v>
      </c>
      <c r="Y19" s="145" t="n">
        <v>0.0015</v>
      </c>
      <c r="Z19" s="145" t="n">
        <v>0.002</v>
      </c>
      <c r="AA19" s="146" t="n">
        <f aca="false">Z19+0.1%</f>
        <v>0.003</v>
      </c>
      <c r="AB19" s="146" t="n">
        <f aca="false">AA19+0.1%</f>
        <v>0.004</v>
      </c>
      <c r="AC19" s="135" t="n">
        <f aca="false">AA19+0.1%</f>
        <v>0.004</v>
      </c>
      <c r="AD19" s="145" t="n">
        <v>0</v>
      </c>
      <c r="AE19" s="145" t="n">
        <v>0.0015</v>
      </c>
      <c r="AF19" s="145" t="n">
        <v>0.0015</v>
      </c>
      <c r="AG19" s="145" t="n">
        <v>0.0005</v>
      </c>
      <c r="AH19" s="146" t="n">
        <f aca="false">AG19+0.1%</f>
        <v>0.0015</v>
      </c>
      <c r="AI19" s="145" t="n">
        <v>0.003</v>
      </c>
      <c r="AJ19" s="147" t="n">
        <v>0.04</v>
      </c>
      <c r="AK19" s="148" t="n">
        <v>0.05</v>
      </c>
      <c r="AL19" s="148" t="n">
        <v>0.05</v>
      </c>
      <c r="AM19" s="149" t="n">
        <v>0.0099</v>
      </c>
      <c r="AN19" s="149" t="n">
        <v>0.0099</v>
      </c>
      <c r="AO19" s="149" t="n">
        <v>0.011</v>
      </c>
      <c r="AP19" s="149" t="n">
        <v>0.0121</v>
      </c>
      <c r="AQ19" s="149" t="n">
        <v>0.0132</v>
      </c>
    </row>
    <row r="20" customFormat="false" ht="13.8" hidden="false" customHeight="false" outlineLevel="0" collapsed="false">
      <c r="A20" s="0" t="str">
        <f aca="false">B20&amp;" "&amp;C20</f>
        <v>Xe chở người Xe không kinh doanh trên 08 chỗ</v>
      </c>
      <c r="B20" s="140" t="s">
        <v>728</v>
      </c>
      <c r="C20" s="141" t="s">
        <v>525</v>
      </c>
      <c r="D20" s="142" t="n">
        <v>0.016</v>
      </c>
      <c r="E20" s="142" t="n">
        <v>0.016</v>
      </c>
      <c r="F20" s="142" t="n">
        <v>0.017</v>
      </c>
      <c r="G20" s="142" t="n">
        <v>0.019</v>
      </c>
      <c r="H20" s="142" t="n">
        <v>0.021</v>
      </c>
      <c r="I20" s="142" t="n">
        <v>0.021</v>
      </c>
      <c r="J20" s="142" t="n">
        <v>0.015</v>
      </c>
      <c r="K20" s="142" t="n">
        <v>0.015</v>
      </c>
      <c r="L20" s="142" t="n">
        <v>0.016</v>
      </c>
      <c r="M20" s="142" t="n">
        <v>0.0175</v>
      </c>
      <c r="N20" s="143" t="n">
        <v>0.019</v>
      </c>
      <c r="O20" s="143" t="n">
        <v>0.019</v>
      </c>
      <c r="P20" s="144" t="n">
        <v>500000</v>
      </c>
      <c r="Q20" s="143" t="n">
        <v>0.0005</v>
      </c>
      <c r="R20" s="142" t="n">
        <v>0</v>
      </c>
      <c r="S20" s="142" t="n">
        <v>0</v>
      </c>
      <c r="T20" s="145" t="n">
        <v>0.001</v>
      </c>
      <c r="U20" s="145" t="n">
        <v>0.002</v>
      </c>
      <c r="V20" s="145" t="n">
        <v>0.003</v>
      </c>
      <c r="W20" s="146" t="n">
        <f aca="false">V20+0.1%</f>
        <v>0.004</v>
      </c>
      <c r="X20" s="145" t="n">
        <v>0.0015</v>
      </c>
      <c r="Y20" s="145" t="n">
        <v>0.0015</v>
      </c>
      <c r="Z20" s="145" t="n">
        <v>0.002</v>
      </c>
      <c r="AA20" s="146" t="n">
        <f aca="false">Z20+0.1%</f>
        <v>0.003</v>
      </c>
      <c r="AB20" s="146" t="n">
        <f aca="false">AA20+0.1%</f>
        <v>0.004</v>
      </c>
      <c r="AC20" s="135" t="n">
        <f aca="false">AA20+0.1%</f>
        <v>0.004</v>
      </c>
      <c r="AD20" s="145" t="n">
        <v>0</v>
      </c>
      <c r="AE20" s="145" t="n">
        <v>0.0015</v>
      </c>
      <c r="AF20" s="145" t="n">
        <v>0.0005</v>
      </c>
      <c r="AG20" s="145" t="n">
        <v>0.0005</v>
      </c>
      <c r="AH20" s="146" t="n">
        <f aca="false">AG20+0.1%</f>
        <v>0.0015</v>
      </c>
      <c r="AI20" s="145" t="n">
        <v>0.003</v>
      </c>
      <c r="AJ20" s="147" t="n">
        <v>0.04</v>
      </c>
      <c r="AK20" s="147" t="n">
        <v>0.035</v>
      </c>
      <c r="AL20" s="147" t="n">
        <v>0.03</v>
      </c>
      <c r="AM20" s="149" t="n">
        <v>0.0099</v>
      </c>
      <c r="AN20" s="149" t="n">
        <v>0.0099</v>
      </c>
      <c r="AO20" s="149" t="n">
        <v>0.011</v>
      </c>
      <c r="AP20" s="149" t="n">
        <v>0.0121</v>
      </c>
      <c r="AQ20" s="149" t="n">
        <v>0.0132</v>
      </c>
    </row>
    <row r="21" customFormat="false" ht="13.8" hidden="false" customHeight="false" outlineLevel="0" collapsed="false">
      <c r="A21" s="0" t="str">
        <f aca="false">B21&amp;" "&amp;C21</f>
        <v>Xe chở người Xe bus</v>
      </c>
      <c r="B21" s="140" t="s">
        <v>728</v>
      </c>
      <c r="C21" s="150" t="s">
        <v>549</v>
      </c>
      <c r="D21" s="142" t="n">
        <v>0.017</v>
      </c>
      <c r="E21" s="142" t="n">
        <v>0.017</v>
      </c>
      <c r="F21" s="142" t="n">
        <v>0.019</v>
      </c>
      <c r="G21" s="142" t="n">
        <v>0.041</v>
      </c>
      <c r="H21" s="142" t="n">
        <v>0.044</v>
      </c>
      <c r="I21" s="142" t="n">
        <v>0.044</v>
      </c>
      <c r="J21" s="142" t="n">
        <v>0.015</v>
      </c>
      <c r="K21" s="142" t="n">
        <v>0.015</v>
      </c>
      <c r="L21" s="142" t="n">
        <v>0.016</v>
      </c>
      <c r="M21" s="142" t="n">
        <v>0.0175</v>
      </c>
      <c r="N21" s="143" t="n">
        <v>0.019</v>
      </c>
      <c r="O21" s="143" t="n">
        <v>0.019</v>
      </c>
      <c r="P21" s="144" t="n">
        <v>500000</v>
      </c>
      <c r="Q21" s="143" t="n">
        <v>0.0005</v>
      </c>
      <c r="R21" s="142" t="n">
        <v>0</v>
      </c>
      <c r="S21" s="142" t="n">
        <v>0</v>
      </c>
      <c r="T21" s="145" t="n">
        <v>0.001</v>
      </c>
      <c r="U21" s="145" t="n">
        <v>0.002</v>
      </c>
      <c r="V21" s="145" t="n">
        <v>0.003</v>
      </c>
      <c r="W21" s="146" t="n">
        <f aca="false">V21+0.1%</f>
        <v>0.004</v>
      </c>
      <c r="X21" s="145" t="n">
        <v>0.001</v>
      </c>
      <c r="Y21" s="145" t="n">
        <v>0.001</v>
      </c>
      <c r="Z21" s="145" t="n">
        <v>0.0015</v>
      </c>
      <c r="AA21" s="146" t="n">
        <f aca="false">Z21+0.1%</f>
        <v>0.0025</v>
      </c>
      <c r="AB21" s="146" t="n">
        <f aca="false">AA21+0.1%</f>
        <v>0.0035</v>
      </c>
      <c r="AC21" s="135" t="n">
        <f aca="false">AA21+0.1%</f>
        <v>0.0035</v>
      </c>
      <c r="AD21" s="145" t="n">
        <v>0</v>
      </c>
      <c r="AE21" s="145" t="n">
        <v>0.0015</v>
      </c>
      <c r="AF21" s="145" t="n">
        <v>0.0005</v>
      </c>
      <c r="AG21" s="145" t="n">
        <v>0.0005</v>
      </c>
      <c r="AH21" s="146" t="n">
        <f aca="false">AG21+0.1%</f>
        <v>0.0015</v>
      </c>
      <c r="AI21" s="145" t="n">
        <v>0.003</v>
      </c>
      <c r="AJ21" s="148" t="n">
        <v>0.05</v>
      </c>
      <c r="AK21" s="148" t="n">
        <v>0.05</v>
      </c>
      <c r="AL21" s="148" t="n">
        <v>0.05</v>
      </c>
      <c r="AM21" s="149" t="n">
        <v>0.0099</v>
      </c>
      <c r="AN21" s="149" t="n">
        <v>0.0099</v>
      </c>
      <c r="AO21" s="149" t="n">
        <v>0.011</v>
      </c>
      <c r="AP21" s="149" t="n">
        <v>0.0121</v>
      </c>
      <c r="AQ21" s="149" t="n">
        <v>0.0132</v>
      </c>
    </row>
    <row r="22" customFormat="false" ht="13.8" hidden="false" customHeight="false" outlineLevel="0" collapsed="false">
      <c r="A22" s="0" t="str">
        <f aca="false">B22&amp;" "&amp;C22</f>
        <v>Xe chở người Xe hoạt động trong nội cảng, khu công nghiệp, sân bay</v>
      </c>
      <c r="B22" s="140" t="s">
        <v>728</v>
      </c>
      <c r="C22" s="150" t="s">
        <v>535</v>
      </c>
      <c r="D22" s="142" t="n">
        <v>0.025</v>
      </c>
      <c r="E22" s="142" t="n">
        <v>0.025</v>
      </c>
      <c r="F22" s="142" t="n">
        <v>0.0275</v>
      </c>
      <c r="G22" s="142" t="n">
        <v>0.041</v>
      </c>
      <c r="H22" s="142" t="n">
        <v>0.044</v>
      </c>
      <c r="I22" s="142" t="n">
        <v>0.044</v>
      </c>
      <c r="J22" s="142" t="n">
        <v>0.015</v>
      </c>
      <c r="K22" s="142" t="n">
        <v>0.015</v>
      </c>
      <c r="L22" s="142" t="n">
        <v>0.016</v>
      </c>
      <c r="M22" s="142" t="n">
        <v>0.0175</v>
      </c>
      <c r="N22" s="143" t="n">
        <v>0.019</v>
      </c>
      <c r="O22" s="143" t="n">
        <v>0.019</v>
      </c>
      <c r="P22" s="144" t="n">
        <v>500000</v>
      </c>
      <c r="Q22" s="143" t="n">
        <v>0.0005</v>
      </c>
      <c r="R22" s="142" t="n">
        <v>0</v>
      </c>
      <c r="S22" s="142" t="n">
        <v>0</v>
      </c>
      <c r="T22" s="145" t="n">
        <v>0.001</v>
      </c>
      <c r="U22" s="145" t="n">
        <v>0.002</v>
      </c>
      <c r="V22" s="145" t="n">
        <v>0.003</v>
      </c>
      <c r="W22" s="146" t="n">
        <f aca="false">V22+0.1%</f>
        <v>0.004</v>
      </c>
      <c r="X22" s="145" t="n">
        <v>0.001</v>
      </c>
      <c r="Y22" s="145" t="n">
        <v>0.001</v>
      </c>
      <c r="Z22" s="145" t="n">
        <v>0.0015</v>
      </c>
      <c r="AA22" s="146" t="n">
        <f aca="false">Z22+0.1%</f>
        <v>0.0025</v>
      </c>
      <c r="AB22" s="146" t="n">
        <f aca="false">AA22+0.1%</f>
        <v>0.0035</v>
      </c>
      <c r="AC22" s="135" t="n">
        <f aca="false">AA22+0.1%</f>
        <v>0.0035</v>
      </c>
      <c r="AD22" s="145" t="n">
        <v>0</v>
      </c>
      <c r="AE22" s="146" t="n">
        <v>0.0025</v>
      </c>
      <c r="AF22" s="145" t="n">
        <v>0.0015</v>
      </c>
      <c r="AG22" s="145" t="n">
        <v>0.0005</v>
      </c>
      <c r="AH22" s="146" t="n">
        <f aca="false">AG22+0.1%</f>
        <v>0.0015</v>
      </c>
      <c r="AI22" s="145" t="n">
        <v>0.003</v>
      </c>
      <c r="AJ22" s="148" t="n">
        <v>0.05</v>
      </c>
      <c r="AK22" s="148" t="n">
        <v>0.05</v>
      </c>
      <c r="AL22" s="148" t="n">
        <v>0.05</v>
      </c>
      <c r="AM22" s="149" t="n">
        <v>0.0099</v>
      </c>
      <c r="AN22" s="149" t="n">
        <v>0.0099</v>
      </c>
      <c r="AO22" s="149" t="n">
        <v>0.011</v>
      </c>
      <c r="AP22" s="149" t="n">
        <v>0.0121</v>
      </c>
      <c r="AQ22" s="149" t="n">
        <v>0.0132</v>
      </c>
    </row>
    <row r="23" customFormat="false" ht="13.8" hidden="false" customHeight="false" outlineLevel="0" collapsed="false">
      <c r="A23" s="0" t="str">
        <f aca="false">B23&amp;" "&amp;C23</f>
        <v>Xe chở người Xe kinh doanh vận tải hành khách liên tỉnh, Xe giường nằm</v>
      </c>
      <c r="B23" s="140" t="s">
        <v>728</v>
      </c>
      <c r="C23" s="141" t="s">
        <v>554</v>
      </c>
      <c r="D23" s="142" t="n">
        <v>0.027</v>
      </c>
      <c r="E23" s="142" t="n">
        <v>0.027</v>
      </c>
      <c r="F23" s="142" t="n">
        <v>0.029</v>
      </c>
      <c r="G23" s="142" t="n">
        <v>0.052</v>
      </c>
      <c r="H23" s="148" t="n">
        <v>0.06</v>
      </c>
      <c r="I23" s="148" t="n">
        <v>0.06</v>
      </c>
      <c r="J23" s="142" t="n">
        <v>0.022</v>
      </c>
      <c r="K23" s="142" t="n">
        <v>0.022</v>
      </c>
      <c r="L23" s="142" t="n">
        <v>0.025</v>
      </c>
      <c r="M23" s="142" t="n">
        <v>0.027</v>
      </c>
      <c r="N23" s="143" t="n">
        <v>0.03</v>
      </c>
      <c r="O23" s="143" t="n">
        <v>0.03</v>
      </c>
      <c r="P23" s="144" t="n">
        <v>1000000</v>
      </c>
      <c r="Q23" s="143" t="n">
        <v>0.0005</v>
      </c>
      <c r="R23" s="142" t="n">
        <v>0</v>
      </c>
      <c r="S23" s="142" t="n">
        <v>0</v>
      </c>
      <c r="T23" s="145" t="n">
        <v>0.002</v>
      </c>
      <c r="U23" s="145" t="n">
        <v>0.003</v>
      </c>
      <c r="V23" s="146" t="n">
        <f aca="false">U23+0.1%</f>
        <v>0.004</v>
      </c>
      <c r="W23" s="146" t="n">
        <f aca="false">V23+0.1%</f>
        <v>0.005</v>
      </c>
      <c r="X23" s="145" t="n">
        <v>0.001</v>
      </c>
      <c r="Y23" s="145" t="n">
        <v>0.001</v>
      </c>
      <c r="Z23" s="145" t="n">
        <v>0.002</v>
      </c>
      <c r="AA23" s="146" t="n">
        <f aca="false">Z23+0.1%</f>
        <v>0.003</v>
      </c>
      <c r="AB23" s="146" t="n">
        <f aca="false">AA23+0.1%</f>
        <v>0.004</v>
      </c>
      <c r="AC23" s="135" t="n">
        <f aca="false">AA23+0.1%</f>
        <v>0.004</v>
      </c>
      <c r="AD23" s="145" t="n">
        <v>0</v>
      </c>
      <c r="AE23" s="146" t="n">
        <v>0.0025</v>
      </c>
      <c r="AF23" s="145" t="n">
        <v>0.0005</v>
      </c>
      <c r="AG23" s="145" t="n">
        <v>0.0005</v>
      </c>
      <c r="AH23" s="146" t="n">
        <f aca="false">AG23+0.1%</f>
        <v>0.0015</v>
      </c>
      <c r="AI23" s="145" t="n">
        <v>0.003</v>
      </c>
      <c r="AJ23" s="148" t="n">
        <v>0.05</v>
      </c>
      <c r="AK23" s="147" t="n">
        <v>0.035</v>
      </c>
      <c r="AL23" s="147" t="n">
        <v>0.03</v>
      </c>
      <c r="AM23" s="149" t="n">
        <v>0.0132</v>
      </c>
      <c r="AN23" s="149" t="n">
        <v>0.0132</v>
      </c>
      <c r="AO23" s="149" t="n">
        <v>0.0143</v>
      </c>
      <c r="AP23" s="149" t="n">
        <v>0.0154</v>
      </c>
      <c r="AQ23" s="149" t="n">
        <v>0.0165</v>
      </c>
    </row>
    <row r="24" customFormat="false" ht="13.8" hidden="false" customHeight="false" outlineLevel="0" collapsed="false">
      <c r="A24" s="0" t="str">
        <f aca="false">B24&amp;" "&amp;C24</f>
        <v>Xe chở người Xe taxi truyền thống</v>
      </c>
      <c r="B24" s="140" t="s">
        <v>728</v>
      </c>
      <c r="C24" s="151" t="s">
        <v>531</v>
      </c>
      <c r="D24" s="142" t="n">
        <v>0.036</v>
      </c>
      <c r="E24" s="142" t="n">
        <v>0.036</v>
      </c>
      <c r="F24" s="142" t="n">
        <v>0.038</v>
      </c>
      <c r="G24" s="148" t="n">
        <v>0.055</v>
      </c>
      <c r="H24" s="148" t="n">
        <v>0.06</v>
      </c>
      <c r="I24" s="148" t="n">
        <v>0.06</v>
      </c>
      <c r="J24" s="142" t="n">
        <v>0.026</v>
      </c>
      <c r="K24" s="142" t="n">
        <v>0.026</v>
      </c>
      <c r="L24" s="142" t="n">
        <v>0.037</v>
      </c>
      <c r="M24" s="142" t="n">
        <v>0.053</v>
      </c>
      <c r="N24" s="148" t="n">
        <v>0.055</v>
      </c>
      <c r="O24" s="148" t="n">
        <v>0.055</v>
      </c>
      <c r="P24" s="144" t="s">
        <v>727</v>
      </c>
      <c r="Q24" s="143" t="n">
        <v>0.0005</v>
      </c>
      <c r="R24" s="142" t="n">
        <v>0</v>
      </c>
      <c r="S24" s="142" t="n">
        <v>0</v>
      </c>
      <c r="T24" s="145" t="n">
        <v>0.004</v>
      </c>
      <c r="U24" s="146" t="n">
        <f aca="false">T24+0.1%</f>
        <v>0.005</v>
      </c>
      <c r="V24" s="146" t="n">
        <f aca="false">U24+0.1%</f>
        <v>0.006</v>
      </c>
      <c r="W24" s="146" t="n">
        <f aca="false">V24+0.1%</f>
        <v>0.007</v>
      </c>
      <c r="X24" s="146" t="n">
        <v>0.0025</v>
      </c>
      <c r="Y24" s="146" t="n">
        <v>0.0025</v>
      </c>
      <c r="Z24" s="146" t="n">
        <f aca="false">Y24+0.1%</f>
        <v>0.0035</v>
      </c>
      <c r="AA24" s="146" t="n">
        <f aca="false">Z24+0.1%</f>
        <v>0.0045</v>
      </c>
      <c r="AB24" s="146" t="n">
        <f aca="false">AA24+0.1%</f>
        <v>0.0055</v>
      </c>
      <c r="AC24" s="135" t="n">
        <f aca="false">AA24+0.1%</f>
        <v>0.0055</v>
      </c>
      <c r="AD24" s="145" t="n">
        <v>0</v>
      </c>
      <c r="AE24" s="146" t="n">
        <v>0.0025</v>
      </c>
      <c r="AF24" s="145" t="n">
        <v>0.002</v>
      </c>
      <c r="AG24" s="145" t="n">
        <v>0.002</v>
      </c>
      <c r="AH24" s="146" t="n">
        <f aca="false">AG24+0.1%</f>
        <v>0.003</v>
      </c>
      <c r="AI24" s="145" t="n">
        <v>0.003</v>
      </c>
      <c r="AJ24" s="148" t="n">
        <v>0.05</v>
      </c>
      <c r="AK24" s="148" t="n">
        <v>0.05</v>
      </c>
      <c r="AL24" s="148" t="n">
        <v>0.05</v>
      </c>
      <c r="AM24" s="149" t="n">
        <v>0.0176</v>
      </c>
      <c r="AN24" s="149" t="n">
        <v>0.0176</v>
      </c>
      <c r="AO24" s="149" t="n">
        <v>0.0187</v>
      </c>
      <c r="AP24" s="149" t="n">
        <v>0.0198</v>
      </c>
      <c r="AQ24" s="149" t="n">
        <v>0.0209</v>
      </c>
    </row>
    <row r="25" customFormat="false" ht="13.8" hidden="false" customHeight="false" outlineLevel="0" collapsed="false">
      <c r="A25" s="0" t="str">
        <f aca="false">B25&amp;" "&amp;C25</f>
        <v>Xe chở người Xe taxi công nghệ</v>
      </c>
      <c r="B25" s="140" t="s">
        <v>728</v>
      </c>
      <c r="C25" s="151" t="s">
        <v>729</v>
      </c>
      <c r="D25" s="142" t="n">
        <v>0.036</v>
      </c>
      <c r="E25" s="142" t="n">
        <v>0.036</v>
      </c>
      <c r="F25" s="142" t="n">
        <v>0.038</v>
      </c>
      <c r="G25" s="148" t="n">
        <v>0.055</v>
      </c>
      <c r="H25" s="148" t="n">
        <v>0.06</v>
      </c>
      <c r="I25" s="148" t="n">
        <v>0.06</v>
      </c>
      <c r="J25" s="142" t="n">
        <v>0.026</v>
      </c>
      <c r="K25" s="142" t="n">
        <v>0.026</v>
      </c>
      <c r="L25" s="142" t="n">
        <v>0.037</v>
      </c>
      <c r="M25" s="142" t="n">
        <v>0.053</v>
      </c>
      <c r="N25" s="148" t="n">
        <v>0.055</v>
      </c>
      <c r="O25" s="148" t="n">
        <v>0.055</v>
      </c>
      <c r="P25" s="144" t="s">
        <v>727</v>
      </c>
      <c r="Q25" s="143" t="n">
        <v>0.0005</v>
      </c>
      <c r="R25" s="142" t="n">
        <v>0</v>
      </c>
      <c r="S25" s="142" t="n">
        <v>0</v>
      </c>
      <c r="T25" s="145" t="n">
        <v>0.003</v>
      </c>
      <c r="U25" s="145" t="n">
        <v>0.004</v>
      </c>
      <c r="V25" s="146" t="n">
        <f aca="false">U25+0.1%</f>
        <v>0.005</v>
      </c>
      <c r="W25" s="146" t="n">
        <f aca="false">V25+0.1%</f>
        <v>0.006</v>
      </c>
      <c r="X25" s="146" t="n">
        <v>0.0025</v>
      </c>
      <c r="Y25" s="146" t="n">
        <v>0.0025</v>
      </c>
      <c r="Z25" s="146" t="n">
        <f aca="false">Y25+0.1%</f>
        <v>0.0035</v>
      </c>
      <c r="AA25" s="146" t="n">
        <f aca="false">Z25+0.1%</f>
        <v>0.0045</v>
      </c>
      <c r="AB25" s="146" t="n">
        <f aca="false">AA25+0.1%</f>
        <v>0.0055</v>
      </c>
      <c r="AC25" s="135" t="n">
        <f aca="false">AA25+0.1%</f>
        <v>0.0055</v>
      </c>
      <c r="AD25" s="145" t="n">
        <v>0</v>
      </c>
      <c r="AE25" s="146" t="n">
        <v>0.0025</v>
      </c>
      <c r="AF25" s="145" t="n">
        <v>0.002</v>
      </c>
      <c r="AG25" s="145" t="n">
        <v>0.002</v>
      </c>
      <c r="AH25" s="146" t="n">
        <f aca="false">AG25+0.1%</f>
        <v>0.003</v>
      </c>
      <c r="AI25" s="145" t="n">
        <v>0.003</v>
      </c>
      <c r="AJ25" s="148" t="n">
        <v>0.05</v>
      </c>
      <c r="AK25" s="148" t="n">
        <v>0.05</v>
      </c>
      <c r="AL25" s="148" t="n">
        <v>0.05</v>
      </c>
      <c r="AM25" s="149" t="n">
        <v>0.011</v>
      </c>
      <c r="AN25" s="149" t="n">
        <v>0.011</v>
      </c>
      <c r="AO25" s="149" t="n">
        <v>0.0121</v>
      </c>
      <c r="AP25" s="149" t="n">
        <v>0.0132</v>
      </c>
      <c r="AQ25" s="149" t="n">
        <v>0.0143</v>
      </c>
    </row>
    <row r="26" customFormat="false" ht="13.8" hidden="false" customHeight="false" outlineLevel="0" collapsed="false">
      <c r="A26" s="0" t="str">
        <f aca="false">B26&amp;" "&amp;C26</f>
        <v>Xe chở người Xe tập lái</v>
      </c>
      <c r="B26" s="140" t="s">
        <v>728</v>
      </c>
      <c r="C26" s="150" t="s">
        <v>533</v>
      </c>
      <c r="D26" s="142" t="n">
        <v>0.032</v>
      </c>
      <c r="E26" s="142" t="n">
        <v>0.032</v>
      </c>
      <c r="F26" s="142" t="n">
        <v>0.038</v>
      </c>
      <c r="G26" s="148" t="n">
        <v>0.055</v>
      </c>
      <c r="H26" s="148" t="n">
        <v>0.06</v>
      </c>
      <c r="I26" s="148" t="n">
        <v>0.06</v>
      </c>
      <c r="J26" s="142" t="n">
        <v>0.028</v>
      </c>
      <c r="K26" s="142" t="n">
        <v>0.028</v>
      </c>
      <c r="L26" s="142" t="n">
        <v>0.035</v>
      </c>
      <c r="M26" s="142" t="n">
        <v>0.05</v>
      </c>
      <c r="N26" s="148" t="n">
        <v>0.055</v>
      </c>
      <c r="O26" s="148" t="n">
        <v>0.055</v>
      </c>
      <c r="P26" s="144" t="s">
        <v>727</v>
      </c>
      <c r="Q26" s="143" t="n">
        <v>0.0005</v>
      </c>
      <c r="R26" s="142" t="n">
        <v>0</v>
      </c>
      <c r="S26" s="142" t="n">
        <v>0</v>
      </c>
      <c r="T26" s="145" t="n">
        <v>0.003</v>
      </c>
      <c r="U26" s="145" t="n">
        <v>0.004</v>
      </c>
      <c r="V26" s="146" t="n">
        <f aca="false">U26+0.1%</f>
        <v>0.005</v>
      </c>
      <c r="W26" s="146" t="n">
        <f aca="false">V26+0.1%</f>
        <v>0.006</v>
      </c>
      <c r="X26" s="145" t="n">
        <v>0.0025</v>
      </c>
      <c r="Y26" s="145" t="n">
        <v>0.0025</v>
      </c>
      <c r="Z26" s="146" t="n">
        <f aca="false">Y26+0.1%</f>
        <v>0.0035</v>
      </c>
      <c r="AA26" s="146" t="n">
        <f aca="false">Z26+0.1%</f>
        <v>0.0045</v>
      </c>
      <c r="AB26" s="146" t="n">
        <f aca="false">AA26+0.1%</f>
        <v>0.0055</v>
      </c>
      <c r="AC26" s="135" t="n">
        <f aca="false">AA26+0.1%</f>
        <v>0.0055</v>
      </c>
      <c r="AD26" s="145" t="n">
        <v>0</v>
      </c>
      <c r="AE26" s="146" t="n">
        <v>0.0025</v>
      </c>
      <c r="AF26" s="145" t="n">
        <v>0.0005</v>
      </c>
      <c r="AG26" s="145" t="n">
        <v>0.0005</v>
      </c>
      <c r="AH26" s="146" t="n">
        <f aca="false">AG26+0.1%</f>
        <v>0.0015</v>
      </c>
      <c r="AI26" s="145" t="n">
        <v>0.003</v>
      </c>
      <c r="AJ26" s="148" t="n">
        <v>0.05</v>
      </c>
      <c r="AK26" s="148" t="n">
        <v>0.05</v>
      </c>
      <c r="AL26" s="148" t="n">
        <v>0.05</v>
      </c>
      <c r="AM26" s="149" t="n">
        <v>0.0099</v>
      </c>
      <c r="AN26" s="149" t="n">
        <v>0.0099</v>
      </c>
      <c r="AO26" s="149" t="n">
        <v>0.011</v>
      </c>
      <c r="AP26" s="149" t="n">
        <v>0.0121</v>
      </c>
      <c r="AQ26" s="149" t="n">
        <v>0.0132</v>
      </c>
    </row>
    <row r="27" customFormat="false" ht="13.8" hidden="false" customHeight="false" outlineLevel="0" collapsed="false">
      <c r="A27" s="0" t="str">
        <f aca="false">B27&amp;" "&amp;C27</f>
        <v>Xe chở người Xe cho thuê tự lái</v>
      </c>
      <c r="B27" s="140" t="s">
        <v>728</v>
      </c>
      <c r="C27" s="151" t="s">
        <v>519</v>
      </c>
      <c r="D27" s="142" t="n">
        <v>0.0352</v>
      </c>
      <c r="E27" s="142" t="n">
        <v>0.0352</v>
      </c>
      <c r="F27" s="142" t="n">
        <v>0.038</v>
      </c>
      <c r="G27" s="148" t="n">
        <v>0.055</v>
      </c>
      <c r="H27" s="148" t="n">
        <v>0.06</v>
      </c>
      <c r="I27" s="148" t="n">
        <v>0.06</v>
      </c>
      <c r="J27" s="142" t="n">
        <v>0.026</v>
      </c>
      <c r="K27" s="142" t="n">
        <v>0.026</v>
      </c>
      <c r="L27" s="142" t="n">
        <v>0.035</v>
      </c>
      <c r="M27" s="142" t="n">
        <v>0.05</v>
      </c>
      <c r="N27" s="148" t="n">
        <v>0.055</v>
      </c>
      <c r="O27" s="148" t="n">
        <v>0.055</v>
      </c>
      <c r="P27" s="144" t="s">
        <v>727</v>
      </c>
      <c r="Q27" s="143" t="n">
        <v>0.0005</v>
      </c>
      <c r="R27" s="142" t="n">
        <v>0</v>
      </c>
      <c r="S27" s="142" t="n">
        <v>0</v>
      </c>
      <c r="T27" s="145" t="n">
        <v>0.004</v>
      </c>
      <c r="U27" s="146" t="n">
        <f aca="false">T27+0.1%</f>
        <v>0.005</v>
      </c>
      <c r="V27" s="146" t="n">
        <f aca="false">U27+0.1%</f>
        <v>0.006</v>
      </c>
      <c r="W27" s="146" t="n">
        <f aca="false">V27+0.1%</f>
        <v>0.007</v>
      </c>
      <c r="X27" s="146" t="n">
        <v>0.0025</v>
      </c>
      <c r="Y27" s="146" t="n">
        <v>0.0025</v>
      </c>
      <c r="Z27" s="146" t="n">
        <f aca="false">Y27+0.1%</f>
        <v>0.0035</v>
      </c>
      <c r="AA27" s="146" t="n">
        <f aca="false">Z27+0.1%</f>
        <v>0.0045</v>
      </c>
      <c r="AB27" s="146" t="n">
        <f aca="false">AA27+0.1%</f>
        <v>0.0055</v>
      </c>
      <c r="AC27" s="135" t="n">
        <f aca="false">AA27+0.1%</f>
        <v>0.0055</v>
      </c>
      <c r="AD27" s="145" t="n">
        <v>0</v>
      </c>
      <c r="AE27" s="146" t="n">
        <v>0.0025</v>
      </c>
      <c r="AF27" s="145" t="n">
        <v>0.002</v>
      </c>
      <c r="AG27" s="145" t="n">
        <v>0.002</v>
      </c>
      <c r="AH27" s="146" t="n">
        <f aca="false">AG27+0.1%</f>
        <v>0.003</v>
      </c>
      <c r="AI27" s="145" t="n">
        <v>0.003</v>
      </c>
      <c r="AJ27" s="148" t="n">
        <v>0.05</v>
      </c>
      <c r="AK27" s="148" t="n">
        <v>0.05</v>
      </c>
      <c r="AL27" s="148" t="n">
        <v>0.05</v>
      </c>
      <c r="AM27" s="149" t="n">
        <v>0.011</v>
      </c>
      <c r="AN27" s="149" t="n">
        <v>0.011</v>
      </c>
      <c r="AO27" s="149" t="n">
        <v>0.0121</v>
      </c>
      <c r="AP27" s="149" t="n">
        <v>0.0132</v>
      </c>
      <c r="AQ27" s="149" t="n">
        <v>0.0143</v>
      </c>
    </row>
    <row r="28" customFormat="false" ht="13.8" hidden="false" customHeight="false" outlineLevel="0" collapsed="false">
      <c r="A28" s="0" t="str">
        <f aca="false">B28&amp;" "&amp;C28</f>
        <v>Xe chở người Xe kinh doanh chở người đến 08 chỗ</v>
      </c>
      <c r="B28" s="140" t="s">
        <v>728</v>
      </c>
      <c r="C28" s="141" t="s">
        <v>527</v>
      </c>
      <c r="D28" s="142" t="n">
        <v>0.028</v>
      </c>
      <c r="E28" s="142" t="n">
        <v>0.028</v>
      </c>
      <c r="F28" s="142" t="n">
        <v>0.032</v>
      </c>
      <c r="G28" s="142" t="n">
        <v>0.052</v>
      </c>
      <c r="H28" s="148" t="n">
        <v>0.06</v>
      </c>
      <c r="I28" s="148" t="n">
        <v>0.06</v>
      </c>
      <c r="J28" s="142" t="n">
        <v>0.022</v>
      </c>
      <c r="K28" s="142" t="n">
        <v>0.022</v>
      </c>
      <c r="L28" s="142" t="n">
        <v>0.025</v>
      </c>
      <c r="M28" s="142" t="n">
        <v>0.027</v>
      </c>
      <c r="N28" s="143" t="n">
        <v>0.03</v>
      </c>
      <c r="O28" s="143" t="n">
        <v>0.03</v>
      </c>
      <c r="P28" s="144" t="s">
        <v>727</v>
      </c>
      <c r="Q28" s="143" t="n">
        <v>0.0005</v>
      </c>
      <c r="R28" s="142" t="n">
        <v>0</v>
      </c>
      <c r="S28" s="142" t="n">
        <v>0</v>
      </c>
      <c r="T28" s="145" t="n">
        <v>0.002</v>
      </c>
      <c r="U28" s="145" t="n">
        <v>0.003</v>
      </c>
      <c r="V28" s="146" t="n">
        <f aca="false">U28+0.1%</f>
        <v>0.004</v>
      </c>
      <c r="W28" s="146" t="n">
        <f aca="false">V28+0.1%</f>
        <v>0.005</v>
      </c>
      <c r="X28" s="145" t="n">
        <v>0.0025</v>
      </c>
      <c r="Y28" s="145" t="n">
        <v>0.0025</v>
      </c>
      <c r="Z28" s="146" t="n">
        <f aca="false">Y28+0.1%</f>
        <v>0.0035</v>
      </c>
      <c r="AA28" s="146" t="n">
        <f aca="false">Z28+0.1%</f>
        <v>0.0045</v>
      </c>
      <c r="AB28" s="146" t="n">
        <f aca="false">AA28+0.1%</f>
        <v>0.0055</v>
      </c>
      <c r="AC28" s="135" t="n">
        <f aca="false">AA28+0.1%</f>
        <v>0.0055</v>
      </c>
      <c r="AD28" s="145" t="n">
        <v>0</v>
      </c>
      <c r="AE28" s="146" t="n">
        <v>0.0025</v>
      </c>
      <c r="AF28" s="145" t="n">
        <v>0.0015</v>
      </c>
      <c r="AG28" s="145" t="n">
        <v>0.0005</v>
      </c>
      <c r="AH28" s="146" t="n">
        <f aca="false">AG28+0.1%</f>
        <v>0.0015</v>
      </c>
      <c r="AI28" s="145" t="n">
        <v>0.003</v>
      </c>
      <c r="AJ28" s="147" t="n">
        <v>0.04</v>
      </c>
      <c r="AK28" s="148" t="n">
        <v>0.05</v>
      </c>
      <c r="AL28" s="148" t="n">
        <v>0.05</v>
      </c>
      <c r="AM28" s="149" t="n">
        <v>0.011</v>
      </c>
      <c r="AN28" s="149" t="n">
        <v>0.011</v>
      </c>
      <c r="AO28" s="149" t="n">
        <v>0.0121</v>
      </c>
      <c r="AP28" s="149" t="n">
        <v>0.0132</v>
      </c>
      <c r="AQ28" s="149" t="n">
        <v>0.0143</v>
      </c>
    </row>
    <row r="29" customFormat="false" ht="13.8" hidden="false" customHeight="false" outlineLevel="0" collapsed="false">
      <c r="A29" s="0" t="str">
        <f aca="false">B29&amp;" "&amp;C29</f>
        <v>Xe chở người Xe kinh doanh chở người còn lại</v>
      </c>
      <c r="B29" s="140" t="s">
        <v>728</v>
      </c>
      <c r="C29" s="141" t="s">
        <v>552</v>
      </c>
      <c r="D29" s="142" t="n">
        <v>0.028</v>
      </c>
      <c r="E29" s="142" t="n">
        <v>0.028</v>
      </c>
      <c r="F29" s="142" t="n">
        <v>0.032</v>
      </c>
      <c r="G29" s="142" t="n">
        <v>0.044</v>
      </c>
      <c r="H29" s="142" t="n">
        <v>0.048</v>
      </c>
      <c r="I29" s="142" t="n">
        <v>0.048</v>
      </c>
      <c r="J29" s="142" t="n">
        <v>0.017</v>
      </c>
      <c r="K29" s="142" t="n">
        <v>0.017</v>
      </c>
      <c r="L29" s="142" t="n">
        <v>0.019</v>
      </c>
      <c r="M29" s="142" t="n">
        <v>0.021</v>
      </c>
      <c r="N29" s="143" t="n">
        <v>0.025</v>
      </c>
      <c r="O29" s="143" t="n">
        <v>0.025</v>
      </c>
      <c r="P29" s="144" t="n">
        <v>500000</v>
      </c>
      <c r="Q29" s="143" t="n">
        <v>0.0005</v>
      </c>
      <c r="R29" s="142" t="n">
        <v>0</v>
      </c>
      <c r="S29" s="142" t="n">
        <v>0</v>
      </c>
      <c r="T29" s="145" t="n">
        <v>0.002</v>
      </c>
      <c r="U29" s="145" t="n">
        <v>0.003</v>
      </c>
      <c r="V29" s="146" t="n">
        <f aca="false">U29+0.1%</f>
        <v>0.004</v>
      </c>
      <c r="W29" s="146" t="n">
        <f aca="false">V29+0.1%</f>
        <v>0.005</v>
      </c>
      <c r="X29" s="145" t="n">
        <v>0.0015</v>
      </c>
      <c r="Y29" s="145" t="n">
        <v>0.0015</v>
      </c>
      <c r="Z29" s="145" t="n">
        <v>0.002</v>
      </c>
      <c r="AA29" s="146" t="n">
        <f aca="false">Z29+0.1%</f>
        <v>0.003</v>
      </c>
      <c r="AB29" s="146" t="n">
        <f aca="false">AA29+0.1%</f>
        <v>0.004</v>
      </c>
      <c r="AC29" s="135" t="n">
        <f aca="false">AA29+0.1%</f>
        <v>0.004</v>
      </c>
      <c r="AD29" s="145" t="n">
        <v>0</v>
      </c>
      <c r="AE29" s="146" t="n">
        <v>0.0025</v>
      </c>
      <c r="AF29" s="145" t="n">
        <v>0.0005</v>
      </c>
      <c r="AG29" s="145" t="n">
        <v>0.0005</v>
      </c>
      <c r="AH29" s="146" t="n">
        <f aca="false">AG29+0.1%</f>
        <v>0.0015</v>
      </c>
      <c r="AI29" s="145" t="n">
        <v>0.003</v>
      </c>
      <c r="AJ29" s="147" t="n">
        <v>0.04</v>
      </c>
      <c r="AK29" s="147" t="n">
        <v>0.035</v>
      </c>
      <c r="AL29" s="147" t="n">
        <v>0.03</v>
      </c>
      <c r="AM29" s="149" t="n">
        <v>0.011</v>
      </c>
      <c r="AN29" s="149" t="n">
        <v>0.011</v>
      </c>
      <c r="AO29" s="149" t="n">
        <v>0.0121</v>
      </c>
      <c r="AP29" s="149" t="n">
        <v>0.0132</v>
      </c>
      <c r="AQ29" s="149" t="n">
        <v>0.0143</v>
      </c>
    </row>
    <row r="30" customFormat="false" ht="13.8" hidden="false" customHeight="false" outlineLevel="0" collapsed="false">
      <c r="A30" s="0" t="str">
        <f aca="false">B30&amp;" "&amp;C30</f>
        <v>Xe chở người Xe hoạt động trong vùng khai thác khoáng sản</v>
      </c>
      <c r="B30" s="140" t="s">
        <v>728</v>
      </c>
      <c r="C30" s="150" t="s">
        <v>523</v>
      </c>
      <c r="D30" s="152" t="n">
        <v>0.025</v>
      </c>
      <c r="E30" s="152" t="n">
        <v>0.025</v>
      </c>
      <c r="F30" s="152" t="n">
        <v>0.028</v>
      </c>
      <c r="G30" s="152" t="n">
        <v>0.045</v>
      </c>
      <c r="H30" s="152" t="n">
        <v>0.05</v>
      </c>
      <c r="I30" s="152" t="n">
        <v>0.05</v>
      </c>
      <c r="J30" s="152" t="n">
        <v>0.024</v>
      </c>
      <c r="K30" s="152" t="n">
        <v>0.024</v>
      </c>
      <c r="L30" s="152" t="n">
        <v>0.026</v>
      </c>
      <c r="M30" s="152" t="n">
        <v>0.028</v>
      </c>
      <c r="N30" s="153" t="n">
        <v>0.03</v>
      </c>
      <c r="O30" s="153" t="n">
        <v>0.03</v>
      </c>
      <c r="P30" s="154" t="n">
        <v>500000</v>
      </c>
      <c r="Q30" s="153" t="n">
        <v>0.0005</v>
      </c>
      <c r="R30" s="152" t="n">
        <v>0</v>
      </c>
      <c r="S30" s="152" t="n">
        <v>0</v>
      </c>
      <c r="T30" s="155" t="n">
        <v>0.0015</v>
      </c>
      <c r="U30" s="155" t="n">
        <v>0.0025</v>
      </c>
      <c r="V30" s="155" t="n">
        <v>0.0035</v>
      </c>
      <c r="W30" s="156" t="n">
        <f aca="false">V30+0.1%</f>
        <v>0.0045</v>
      </c>
      <c r="X30" s="155" t="n">
        <v>0.001</v>
      </c>
      <c r="Y30" s="155" t="n">
        <v>0.001</v>
      </c>
      <c r="Z30" s="155" t="n">
        <v>0.0015</v>
      </c>
      <c r="AA30" s="146" t="n">
        <f aca="false">Z30+0.1%</f>
        <v>0.0025</v>
      </c>
      <c r="AB30" s="146" t="n">
        <f aca="false">AA30+0.1%</f>
        <v>0.0035</v>
      </c>
      <c r="AC30" s="135" t="n">
        <f aca="false">AA30+0.1%</f>
        <v>0.0035</v>
      </c>
      <c r="AD30" s="155" t="n">
        <v>0</v>
      </c>
      <c r="AE30" s="156" t="n">
        <v>0.0025</v>
      </c>
      <c r="AF30" s="155" t="n">
        <v>0.0005</v>
      </c>
      <c r="AG30" s="155" t="n">
        <v>0.0005</v>
      </c>
      <c r="AH30" s="156" t="n">
        <f aca="false">AG30+0.1%</f>
        <v>0.0015</v>
      </c>
      <c r="AI30" s="155" t="n">
        <v>0.003</v>
      </c>
      <c r="AJ30" s="148" t="n">
        <v>0.05</v>
      </c>
      <c r="AK30" s="148" t="n">
        <v>0.05</v>
      </c>
      <c r="AL30" s="148" t="n">
        <v>0.05</v>
      </c>
      <c r="AM30" s="157" t="n">
        <v>0.0165</v>
      </c>
      <c r="AN30" s="157" t="n">
        <v>0.0165</v>
      </c>
      <c r="AO30" s="157" t="n">
        <v>0.0176</v>
      </c>
      <c r="AP30" s="157" t="n">
        <v>0.0187</v>
      </c>
      <c r="AQ30" s="157" t="n">
        <v>0.0209</v>
      </c>
    </row>
    <row r="31" customFormat="false" ht="13.8" hidden="false" customHeight="false" outlineLevel="0" collapsed="false">
      <c r="A31" s="0" t="str">
        <f aca="false">B31&amp;" "&amp;C31</f>
        <v>Xe vừa chở người vừa chở hàng Xe bán tải (pickup, minivan)</v>
      </c>
      <c r="B31" s="158" t="s">
        <v>511</v>
      </c>
      <c r="C31" s="159" t="s">
        <v>544</v>
      </c>
      <c r="D31" s="160" t="n">
        <v>0.028</v>
      </c>
      <c r="E31" s="160" t="n">
        <v>0.028</v>
      </c>
      <c r="F31" s="160" t="n">
        <v>0.032</v>
      </c>
      <c r="G31" s="160" t="n">
        <v>0.052</v>
      </c>
      <c r="H31" s="160" t="s">
        <v>730</v>
      </c>
      <c r="I31" s="160" t="s">
        <v>730</v>
      </c>
      <c r="J31" s="161" t="n">
        <v>0.0175</v>
      </c>
      <c r="K31" s="161" t="n">
        <v>0.0175</v>
      </c>
      <c r="L31" s="161" t="n">
        <v>0.019</v>
      </c>
      <c r="M31" s="161" t="n">
        <v>0.021</v>
      </c>
      <c r="N31" s="162" t="n">
        <v>0.025</v>
      </c>
      <c r="O31" s="162" t="n">
        <v>0.025</v>
      </c>
      <c r="P31" s="163" t="n">
        <v>500000</v>
      </c>
      <c r="Q31" s="164" t="n">
        <v>0.0005</v>
      </c>
      <c r="R31" s="160" t="n">
        <v>0</v>
      </c>
      <c r="S31" s="160" t="n">
        <v>0</v>
      </c>
      <c r="T31" s="165" t="n">
        <v>0.002</v>
      </c>
      <c r="U31" s="165" t="n">
        <v>0.003</v>
      </c>
      <c r="V31" s="166" t="n">
        <f aca="false">U31+0.1%</f>
        <v>0.004</v>
      </c>
      <c r="W31" s="166" t="n">
        <f aca="false">V31+0.1%</f>
        <v>0.005</v>
      </c>
      <c r="X31" s="165" t="n">
        <v>0.0015</v>
      </c>
      <c r="Y31" s="165" t="n">
        <v>0.0015</v>
      </c>
      <c r="Z31" s="165" t="n">
        <v>0.002</v>
      </c>
      <c r="AA31" s="167" t="n">
        <v>0.01</v>
      </c>
      <c r="AB31" s="167" t="n">
        <v>0.01</v>
      </c>
      <c r="AC31" s="135" t="n">
        <f aca="false">AA31+0.1%</f>
        <v>0.011</v>
      </c>
      <c r="AD31" s="165" t="n">
        <v>0</v>
      </c>
      <c r="AE31" s="166" t="n">
        <v>0.0025</v>
      </c>
      <c r="AF31" s="165" t="n">
        <v>0.0005</v>
      </c>
      <c r="AG31" s="165" t="n">
        <v>0.0005</v>
      </c>
      <c r="AH31" s="166" t="n">
        <f aca="false">AG31+0.1%</f>
        <v>0.0015</v>
      </c>
      <c r="AI31" s="165" t="n">
        <v>0.003</v>
      </c>
      <c r="AJ31" s="168" t="n">
        <v>0.05</v>
      </c>
      <c r="AK31" s="168" t="n">
        <v>0.05</v>
      </c>
      <c r="AL31" s="168" t="n">
        <v>0.05</v>
      </c>
      <c r="AM31" s="169" t="n">
        <v>0.0121</v>
      </c>
      <c r="AN31" s="169" t="n">
        <v>0.0121</v>
      </c>
      <c r="AO31" s="169" t="n">
        <v>0.0132</v>
      </c>
      <c r="AP31" s="169" t="n">
        <v>0.0143</v>
      </c>
      <c r="AQ31" s="169" t="n">
        <v>0.0154</v>
      </c>
    </row>
    <row r="32" customFormat="false" ht="13.8" hidden="false" customHeight="false" outlineLevel="0" collapsed="false">
      <c r="A32" s="0" t="str">
        <f aca="false">B32&amp;" "&amp;C32</f>
        <v>Xe vừa chở người vừa chở hàng Xe hoạt động trong vùng khai thác khoáng sản</v>
      </c>
      <c r="B32" s="170" t="s">
        <v>511</v>
      </c>
      <c r="C32" s="171" t="s">
        <v>523</v>
      </c>
      <c r="D32" s="172" t="n">
        <v>0.025</v>
      </c>
      <c r="E32" s="172" t="n">
        <v>0.025</v>
      </c>
      <c r="F32" s="172" t="n">
        <v>0.028</v>
      </c>
      <c r="G32" s="172" t="n">
        <v>0.045</v>
      </c>
      <c r="H32" s="172" t="n">
        <v>0.05</v>
      </c>
      <c r="I32" s="172" t="n">
        <v>0.05</v>
      </c>
      <c r="J32" s="173" t="n">
        <v>0.024</v>
      </c>
      <c r="K32" s="173" t="n">
        <v>0.024</v>
      </c>
      <c r="L32" s="173" t="n">
        <v>0.026</v>
      </c>
      <c r="M32" s="173" t="n">
        <v>0.028</v>
      </c>
      <c r="N32" s="174" t="n">
        <v>0.03</v>
      </c>
      <c r="O32" s="174" t="n">
        <v>0.03</v>
      </c>
      <c r="P32" s="175" t="n">
        <v>500000</v>
      </c>
      <c r="Q32" s="176" t="n">
        <v>0.0005</v>
      </c>
      <c r="R32" s="172" t="n">
        <v>0</v>
      </c>
      <c r="S32" s="172" t="n">
        <v>0</v>
      </c>
      <c r="T32" s="177" t="n">
        <v>0.0015</v>
      </c>
      <c r="U32" s="177" t="n">
        <v>0.0025</v>
      </c>
      <c r="V32" s="177" t="n">
        <v>0.0035</v>
      </c>
      <c r="W32" s="178" t="n">
        <f aca="false">V32+0.1%</f>
        <v>0.0045</v>
      </c>
      <c r="X32" s="177" t="n">
        <v>0.001</v>
      </c>
      <c r="Y32" s="177" t="n">
        <v>0.001</v>
      </c>
      <c r="Z32" s="177" t="n">
        <v>0.0015</v>
      </c>
      <c r="AA32" s="167" t="n">
        <v>0.01</v>
      </c>
      <c r="AB32" s="167" t="n">
        <v>0.01</v>
      </c>
      <c r="AC32" s="135" t="n">
        <f aca="false">AA32+0.1%</f>
        <v>0.011</v>
      </c>
      <c r="AD32" s="177" t="n">
        <v>0</v>
      </c>
      <c r="AE32" s="178" t="n">
        <v>0.0025</v>
      </c>
      <c r="AF32" s="177" t="n">
        <v>0.0005</v>
      </c>
      <c r="AG32" s="177" t="n">
        <v>0.0005</v>
      </c>
      <c r="AH32" s="178" t="n">
        <f aca="false">AG32+0.1%</f>
        <v>0.0015</v>
      </c>
      <c r="AI32" s="177" t="n">
        <v>0.003</v>
      </c>
      <c r="AJ32" s="168" t="n">
        <v>0.05</v>
      </c>
      <c r="AK32" s="168" t="n">
        <v>0.05</v>
      </c>
      <c r="AL32" s="168" t="n">
        <v>0.05</v>
      </c>
      <c r="AM32" s="179" t="n">
        <v>0.0165</v>
      </c>
      <c r="AN32" s="179" t="n">
        <v>0.0165</v>
      </c>
      <c r="AO32" s="179" t="n">
        <v>0.0176</v>
      </c>
      <c r="AP32" s="179" t="n">
        <v>0.0187</v>
      </c>
      <c r="AQ32" s="179" t="n">
        <v>0.0209</v>
      </c>
    </row>
    <row r="33" customFormat="false" ht="13.8" hidden="false" customHeight="false" outlineLevel="0" collapsed="false">
      <c r="A33" s="0" t="str">
        <f aca="false">B33&amp;" "&amp;C33</f>
        <v>Xe vừa chở người vừa chở hàng Xe hoạt động trong nội cảng, khu công nghiệp, sân bay</v>
      </c>
      <c r="B33" s="170" t="s">
        <v>511</v>
      </c>
      <c r="C33" s="171" t="s">
        <v>535</v>
      </c>
      <c r="D33" s="172" t="n">
        <v>0.025</v>
      </c>
      <c r="E33" s="172" t="n">
        <v>0.025</v>
      </c>
      <c r="F33" s="172" t="n">
        <v>0.0275</v>
      </c>
      <c r="G33" s="172" t="n">
        <v>0.041</v>
      </c>
      <c r="H33" s="172" t="n">
        <v>0.044</v>
      </c>
      <c r="I33" s="172" t="n">
        <v>0.044</v>
      </c>
      <c r="J33" s="173" t="n">
        <v>0.015</v>
      </c>
      <c r="K33" s="173" t="n">
        <v>0.015</v>
      </c>
      <c r="L33" s="173" t="n">
        <v>0.016</v>
      </c>
      <c r="M33" s="173" t="n">
        <v>0.0175</v>
      </c>
      <c r="N33" s="174" t="n">
        <v>0.019</v>
      </c>
      <c r="O33" s="174" t="n">
        <v>0.019</v>
      </c>
      <c r="P33" s="175" t="n">
        <v>500000</v>
      </c>
      <c r="Q33" s="176" t="n">
        <v>0.0005</v>
      </c>
      <c r="R33" s="172" t="n">
        <v>0</v>
      </c>
      <c r="S33" s="172" t="n">
        <v>0</v>
      </c>
      <c r="T33" s="177" t="n">
        <v>0.001</v>
      </c>
      <c r="U33" s="177" t="n">
        <v>0.002</v>
      </c>
      <c r="V33" s="177" t="n">
        <v>0.003</v>
      </c>
      <c r="W33" s="178" t="n">
        <f aca="false">V33+0.1%</f>
        <v>0.004</v>
      </c>
      <c r="X33" s="177" t="n">
        <v>0.001</v>
      </c>
      <c r="Y33" s="177" t="n">
        <v>0.001</v>
      </c>
      <c r="Z33" s="177" t="n">
        <v>0.0015</v>
      </c>
      <c r="AA33" s="167" t="n">
        <v>0.01</v>
      </c>
      <c r="AB33" s="167" t="n">
        <v>0.01</v>
      </c>
      <c r="AC33" s="135" t="n">
        <f aca="false">AA33+0.1%</f>
        <v>0.011</v>
      </c>
      <c r="AD33" s="177" t="n">
        <v>0</v>
      </c>
      <c r="AE33" s="178" t="n">
        <v>0.0025</v>
      </c>
      <c r="AF33" s="177" t="n">
        <v>0.0015</v>
      </c>
      <c r="AG33" s="177" t="n">
        <v>0.0005</v>
      </c>
      <c r="AH33" s="178" t="n">
        <f aca="false">AG33+0.1%</f>
        <v>0.0015</v>
      </c>
      <c r="AI33" s="177" t="n">
        <v>0.003</v>
      </c>
      <c r="AJ33" s="168" t="n">
        <v>0.05</v>
      </c>
      <c r="AK33" s="168" t="n">
        <v>0.05</v>
      </c>
      <c r="AL33" s="168" t="n">
        <v>0.05</v>
      </c>
      <c r="AM33" s="179" t="n">
        <v>0.0099</v>
      </c>
      <c r="AN33" s="179" t="n">
        <v>0.0099</v>
      </c>
      <c r="AO33" s="179" t="n">
        <v>0.011</v>
      </c>
      <c r="AP33" s="179" t="n">
        <v>0.0121</v>
      </c>
      <c r="AQ33" s="179" t="n">
        <v>0.0132</v>
      </c>
    </row>
    <row r="34" customFormat="false" ht="13.8" hidden="false" customHeight="false" outlineLevel="0" collapsed="false">
      <c r="C34" s="180" t="s">
        <v>731</v>
      </c>
      <c r="D34" s="181"/>
      <c r="E34" s="181"/>
      <c r="F34" s="181"/>
      <c r="G34" s="181"/>
      <c r="H34" s="181"/>
      <c r="I34" s="181"/>
      <c r="J34" s="182"/>
      <c r="K34" s="182"/>
      <c r="L34" s="182"/>
      <c r="M34" s="182"/>
      <c r="N34" s="183"/>
      <c r="O34" s="183"/>
      <c r="P34" s="184"/>
      <c r="Q34" s="185"/>
      <c r="R34" s="181"/>
      <c r="S34" s="181"/>
      <c r="T34" s="186"/>
      <c r="U34" s="186"/>
      <c r="V34" s="186"/>
      <c r="W34" s="186"/>
      <c r="X34" s="186"/>
      <c r="Y34" s="186"/>
      <c r="Z34" s="186"/>
      <c r="AA34" s="186"/>
      <c r="AB34" s="186"/>
      <c r="AC34" s="186"/>
      <c r="AD34" s="186"/>
      <c r="AE34" s="186"/>
      <c r="AF34" s="186"/>
      <c r="AG34" s="186"/>
      <c r="AH34" s="186"/>
      <c r="AI34" s="186"/>
      <c r="AJ34" s="181"/>
      <c r="AK34" s="186"/>
      <c r="AL34" s="186"/>
      <c r="AM34" s="181"/>
      <c r="AN34" s="181"/>
      <c r="AO34" s="181"/>
      <c r="AP34" s="181"/>
      <c r="AQ34" s="181"/>
    </row>
    <row r="35" customFormat="false" ht="52.4" hidden="false" customHeight="false" outlineLevel="0" collapsed="false">
      <c r="C35" s="187" t="s">
        <v>732</v>
      </c>
      <c r="D35" s="181"/>
      <c r="E35" s="181"/>
      <c r="F35" s="181"/>
      <c r="G35" s="181"/>
      <c r="H35" s="181"/>
      <c r="I35" s="181"/>
      <c r="J35" s="182"/>
      <c r="K35" s="182"/>
      <c r="L35" s="182"/>
      <c r="M35" s="188"/>
      <c r="N35" s="183"/>
      <c r="O35" s="183"/>
      <c r="P35" s="184"/>
      <c r="Q35" s="185"/>
      <c r="R35" s="181"/>
      <c r="S35" s="181"/>
      <c r="T35" s="186"/>
      <c r="U35" s="186"/>
      <c r="V35" s="186"/>
      <c r="W35" s="186"/>
      <c r="X35" s="186"/>
      <c r="Y35" s="186"/>
      <c r="Z35" s="186"/>
      <c r="AA35" s="186"/>
      <c r="AB35" s="186"/>
      <c r="AC35" s="186"/>
      <c r="AD35" s="186"/>
      <c r="AE35" s="186"/>
      <c r="AF35" s="186"/>
      <c r="AG35" s="186"/>
      <c r="AH35" s="186"/>
      <c r="AI35" s="186"/>
      <c r="AJ35" s="181"/>
      <c r="AK35" s="186"/>
      <c r="AL35" s="186"/>
      <c r="AM35" s="181"/>
      <c r="AN35" s="181"/>
      <c r="AO35" s="181"/>
      <c r="AP35" s="181"/>
      <c r="AQ35" s="181"/>
    </row>
    <row r="36" customFormat="false" ht="31.9" hidden="false" customHeight="false" outlineLevel="0" collapsed="false">
      <c r="C36" s="187" t="s">
        <v>733</v>
      </c>
      <c r="D36" s="181"/>
      <c r="E36" s="181"/>
      <c r="F36" s="181"/>
      <c r="G36" s="181"/>
      <c r="H36" s="181"/>
      <c r="I36" s="181"/>
      <c r="J36" s="182"/>
      <c r="K36" s="182"/>
      <c r="L36" s="182"/>
      <c r="M36" s="182"/>
      <c r="N36" s="183"/>
      <c r="O36" s="183"/>
      <c r="P36" s="184"/>
      <c r="Q36" s="185"/>
      <c r="R36" s="181"/>
      <c r="S36" s="181"/>
      <c r="T36" s="186"/>
      <c r="U36" s="186"/>
      <c r="V36" s="186"/>
      <c r="W36" s="186"/>
      <c r="X36" s="186"/>
      <c r="Y36" s="186"/>
      <c r="Z36" s="186"/>
      <c r="AA36" s="186"/>
      <c r="AB36" s="186"/>
      <c r="AC36" s="186"/>
      <c r="AD36" s="186"/>
      <c r="AE36" s="186"/>
      <c r="AF36" s="186"/>
      <c r="AG36" s="186"/>
      <c r="AH36" s="186"/>
      <c r="AI36" s="186"/>
      <c r="AJ36" s="181"/>
      <c r="AK36" s="186"/>
      <c r="AL36" s="186"/>
      <c r="AM36" s="181"/>
      <c r="AN36" s="181"/>
      <c r="AO36" s="181"/>
      <c r="AP36" s="181"/>
      <c r="AQ36" s="181"/>
    </row>
    <row r="37" customFormat="false" ht="13.8" hidden="false" customHeight="false" outlineLevel="0" collapsed="false">
      <c r="C37" s="180"/>
      <c r="D37" s="181"/>
      <c r="E37" s="181"/>
      <c r="F37" s="181"/>
      <c r="G37" s="181"/>
      <c r="H37" s="181"/>
      <c r="I37" s="181"/>
      <c r="J37" s="182"/>
      <c r="K37" s="182"/>
      <c r="L37" s="182"/>
      <c r="M37" s="182"/>
      <c r="N37" s="183"/>
      <c r="O37" s="183"/>
      <c r="P37" s="184"/>
      <c r="Q37" s="185"/>
      <c r="R37" s="181"/>
      <c r="S37" s="181"/>
      <c r="T37" s="186"/>
      <c r="U37" s="186"/>
      <c r="V37" s="186"/>
      <c r="W37" s="186"/>
      <c r="X37" s="186"/>
      <c r="Y37" s="186"/>
      <c r="Z37" s="186"/>
      <c r="AA37" s="186"/>
      <c r="AB37" s="186"/>
      <c r="AC37" s="186"/>
      <c r="AD37" s="186"/>
      <c r="AE37" s="186"/>
      <c r="AF37" s="186"/>
      <c r="AG37" s="186"/>
      <c r="AH37" s="186"/>
      <c r="AI37" s="186"/>
      <c r="AJ37" s="181"/>
      <c r="AK37" s="186"/>
      <c r="AL37" s="186"/>
      <c r="AM37" s="181"/>
      <c r="AN37" s="181"/>
      <c r="AO37" s="181"/>
      <c r="AP37" s="181"/>
      <c r="AQ37" s="181"/>
    </row>
    <row r="39" s="114" customFormat="true" ht="13.8" hidden="false" customHeight="false" outlineLevel="0" collapsed="false">
      <c r="C39" s="189" t="s">
        <v>734</v>
      </c>
      <c r="AE39" s="190"/>
    </row>
    <row r="40" customFormat="false" ht="13.8" hidden="false" customHeight="false" outlineLevel="0" collapsed="false">
      <c r="C40" s="189" t="s">
        <v>587</v>
      </c>
    </row>
    <row r="41" customFormat="false" ht="13.8" hidden="false" customHeight="false" outlineLevel="0" collapsed="false">
      <c r="C41" s="180" t="s">
        <v>735</v>
      </c>
      <c r="D41" s="0" t="s">
        <v>638</v>
      </c>
    </row>
    <row r="42" customFormat="false" ht="13.8" hidden="false" customHeight="false" outlineLevel="0" collapsed="false">
      <c r="C42" s="191" t="s">
        <v>736</v>
      </c>
      <c r="D42" s="192" t="s">
        <v>737</v>
      </c>
      <c r="AD42" s="113"/>
      <c r="AE42" s="0"/>
    </row>
    <row r="43" customFormat="false" ht="13.8" hidden="false" customHeight="false" outlineLevel="0" collapsed="false">
      <c r="C43" s="193" t="n">
        <v>9000000</v>
      </c>
      <c r="D43" s="194" t="n">
        <v>1400000</v>
      </c>
      <c r="AD43" s="113"/>
      <c r="AE43" s="0"/>
    </row>
    <row r="44" customFormat="false" ht="13.8" hidden="false" customHeight="false" outlineLevel="0" collapsed="false">
      <c r="C44" s="193" t="n">
        <v>15000000</v>
      </c>
      <c r="D44" s="194" t="n">
        <v>2000000</v>
      </c>
      <c r="AD44" s="113"/>
      <c r="AE44" s="0"/>
    </row>
    <row r="45" customFormat="false" ht="13.8" hidden="false" customHeight="false" outlineLevel="0" collapsed="false">
      <c r="C45" s="193" t="n">
        <v>21000000</v>
      </c>
      <c r="D45" s="194" t="n">
        <v>3400000</v>
      </c>
      <c r="AD45" s="113"/>
      <c r="AE45" s="0"/>
    </row>
    <row r="46" customFormat="false" ht="13.8" hidden="false" customHeight="false" outlineLevel="0" collapsed="false">
      <c r="C46" s="195" t="s">
        <v>738</v>
      </c>
      <c r="D46" s="19"/>
      <c r="AD46" s="113"/>
      <c r="AE46" s="0"/>
    </row>
    <row r="47" customFormat="false" ht="13.8" hidden="false" customHeight="false" outlineLevel="0" collapsed="false">
      <c r="C47" s="180"/>
    </row>
    <row r="48" customFormat="false" ht="13.8" hidden="false" customHeight="false" outlineLevel="0" collapsed="false">
      <c r="C48" s="180"/>
    </row>
    <row r="49" customFormat="false" ht="13.8" hidden="false" customHeight="false" outlineLevel="0" collapsed="false">
      <c r="C49" s="180" t="s">
        <v>590</v>
      </c>
    </row>
    <row r="50" customFormat="false" ht="13.8" hidden="false" customHeight="false" outlineLevel="0" collapsed="false">
      <c r="C50" s="180" t="s">
        <v>739</v>
      </c>
    </row>
    <row r="51" customFormat="false" ht="13.8" hidden="false" customHeight="false" outlineLevel="0" collapsed="false">
      <c r="C51" s="180"/>
    </row>
    <row r="52" customFormat="false" ht="13.8" hidden="false" customHeight="false" outlineLevel="0" collapsed="false">
      <c r="C52" s="180" t="s">
        <v>593</v>
      </c>
      <c r="D52" s="196" t="s">
        <v>740</v>
      </c>
    </row>
    <row r="53" customFormat="false" ht="13.8" hidden="false" customHeight="false" outlineLevel="0" collapsed="false">
      <c r="C53" s="180" t="s">
        <v>741</v>
      </c>
      <c r="D53" s="0" t="s">
        <v>742</v>
      </c>
    </row>
    <row r="54" customFormat="false" ht="13.8" hidden="false" customHeight="false" outlineLevel="0" collapsed="false">
      <c r="C54" s="180" t="s">
        <v>743</v>
      </c>
      <c r="D54" s="0" t="s">
        <v>744</v>
      </c>
    </row>
  </sheetData>
  <mergeCells count="17">
    <mergeCell ref="B2:B6"/>
    <mergeCell ref="C2:C6"/>
    <mergeCell ref="D2:N2"/>
    <mergeCell ref="P2:P6"/>
    <mergeCell ref="Q2:Q5"/>
    <mergeCell ref="R2:W4"/>
    <mergeCell ref="X2:AB4"/>
    <mergeCell ref="AD2:AD5"/>
    <mergeCell ref="AE2:AE5"/>
    <mergeCell ref="AF2:AH4"/>
    <mergeCell ref="AI2:AI5"/>
    <mergeCell ref="AJ2:AL4"/>
    <mergeCell ref="AM2:AQ4"/>
    <mergeCell ref="D3:H3"/>
    <mergeCell ref="J3:N3"/>
    <mergeCell ref="D4:N4"/>
    <mergeCell ref="AF5:AG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D8"/>
  <sheetViews>
    <sheetView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W20" activeCellId="0" sqref="W20"/>
    </sheetView>
  </sheetViews>
  <sheetFormatPr defaultColWidth="9.78515625" defaultRowHeight="14.5" zeroHeight="false" outlineLevelRow="0" outlineLevelCol="0"/>
  <cols>
    <col collapsed="false" customWidth="true" hidden="false" outlineLevel="0" max="6" min="6" style="0" width="13.55"/>
    <col collapsed="false" customWidth="true" hidden="false" outlineLevel="0" max="7" min="7" style="0" width="10.54"/>
    <col collapsed="false" customWidth="true" hidden="false" outlineLevel="0" max="16" min="16" style="0" width="12.56"/>
    <col collapsed="false" customWidth="true" hidden="false" outlineLevel="0" max="23" min="23" style="0" width="12.49"/>
    <col collapsed="false" customWidth="true" hidden="false" outlineLevel="0" max="26" min="25" style="0" width="11.95"/>
    <col collapsed="false" customWidth="true" hidden="false" outlineLevel="0" max="28" min="28" style="0" width="13.36"/>
  </cols>
  <sheetData>
    <row r="1" customFormat="false" ht="13.8" hidden="false" customHeight="false" outlineLevel="0" collapsed="false">
      <c r="A1" s="0" t="s">
        <v>745</v>
      </c>
      <c r="D1" s="0" t="s">
        <v>746</v>
      </c>
      <c r="F1" s="0" t="s">
        <v>587</v>
      </c>
      <c r="I1" s="0" t="s">
        <v>747</v>
      </c>
      <c r="L1" s="0" t="s">
        <v>748</v>
      </c>
      <c r="P1" s="0" t="s">
        <v>614</v>
      </c>
      <c r="R1" s="197" t="s">
        <v>749</v>
      </c>
      <c r="U1" s="0" t="s">
        <v>750</v>
      </c>
      <c r="V1" s="0" t="s">
        <v>751</v>
      </c>
      <c r="W1" s="0" t="s">
        <v>587</v>
      </c>
      <c r="Y1" s="0" t="s">
        <v>752</v>
      </c>
      <c r="Z1" s="0" t="s">
        <v>585</v>
      </c>
      <c r="AA1" s="0" t="s">
        <v>590</v>
      </c>
      <c r="AB1" s="0" t="s">
        <v>592</v>
      </c>
      <c r="AC1" s="0" t="s">
        <v>593</v>
      </c>
      <c r="AD1" s="0" t="s">
        <v>594</v>
      </c>
    </row>
    <row r="2" customFormat="false" ht="13.8" hidden="false" customHeight="false" outlineLevel="0" collapsed="false">
      <c r="A2" s="0" t="n">
        <v>0</v>
      </c>
      <c r="B2" s="0" t="s">
        <v>718</v>
      </c>
      <c r="D2" s="0" t="s">
        <v>617</v>
      </c>
      <c r="F2" s="0" t="s">
        <v>618</v>
      </c>
      <c r="G2" s="0" t="n">
        <v>0</v>
      </c>
      <c r="I2" s="0" t="n">
        <v>0</v>
      </c>
      <c r="J2" s="0" t="s">
        <v>724</v>
      </c>
      <c r="L2" s="0" t="n">
        <v>0</v>
      </c>
      <c r="M2" s="198" t="n">
        <v>0.3</v>
      </c>
      <c r="P2" s="0" t="s">
        <v>753</v>
      </c>
      <c r="R2" s="197" t="s">
        <v>628</v>
      </c>
      <c r="U2" s="0" t="s">
        <v>754</v>
      </c>
      <c r="V2" s="0" t="s">
        <v>617</v>
      </c>
      <c r="W2" s="199" t="s">
        <v>618</v>
      </c>
      <c r="Y2" s="200" t="n">
        <v>400000000</v>
      </c>
      <c r="Z2" s="201" t="n">
        <v>0.0005</v>
      </c>
      <c r="AA2" s="0" t="n">
        <v>1.5</v>
      </c>
      <c r="AB2" s="200" t="n">
        <v>2000000000</v>
      </c>
      <c r="AC2" s="200" t="n">
        <v>15</v>
      </c>
      <c r="AD2" s="201" t="n">
        <v>0.003</v>
      </c>
    </row>
    <row r="3" customFormat="false" ht="13.8" hidden="false" customHeight="false" outlineLevel="0" collapsed="false">
      <c r="A3" s="0" t="n">
        <v>6</v>
      </c>
      <c r="B3" s="0" t="s">
        <v>719</v>
      </c>
      <c r="D3" s="0" t="s">
        <v>755</v>
      </c>
      <c r="F3" s="193" t="n">
        <v>9000000</v>
      </c>
      <c r="G3" s="194" t="n">
        <v>1400000</v>
      </c>
      <c r="I3" s="0" t="n">
        <v>15</v>
      </c>
      <c r="J3" s="0" t="s">
        <v>725</v>
      </c>
      <c r="L3" s="0" t="n">
        <v>3</v>
      </c>
      <c r="M3" s="198" t="n">
        <v>0.6</v>
      </c>
      <c r="R3" s="197" t="s">
        <v>756</v>
      </c>
      <c r="U3" s="0" t="s">
        <v>757</v>
      </c>
      <c r="V3" s="0" t="s">
        <v>755</v>
      </c>
      <c r="W3" s="202" t="n">
        <v>9000000</v>
      </c>
    </row>
    <row r="4" customFormat="false" ht="13.8" hidden="false" customHeight="false" outlineLevel="0" collapsed="false">
      <c r="A4" s="0" t="n">
        <v>36</v>
      </c>
      <c r="B4" s="0" t="s">
        <v>720</v>
      </c>
      <c r="F4" s="193" t="n">
        <v>15000000</v>
      </c>
      <c r="G4" s="194" t="n">
        <v>2000000</v>
      </c>
      <c r="I4" s="0" t="n">
        <v>25</v>
      </c>
      <c r="J4" s="0" t="s">
        <v>726</v>
      </c>
      <c r="L4" s="0" t="n">
        <v>6</v>
      </c>
      <c r="M4" s="198" t="n">
        <v>0.9</v>
      </c>
      <c r="R4" s="197" t="s">
        <v>758</v>
      </c>
      <c r="W4" s="202" t="n">
        <v>15000000</v>
      </c>
    </row>
    <row r="5" customFormat="false" ht="13.8" hidden="false" customHeight="false" outlineLevel="0" collapsed="false">
      <c r="A5" s="0" t="n">
        <v>72</v>
      </c>
      <c r="B5" s="0" t="s">
        <v>721</v>
      </c>
      <c r="F5" s="193" t="n">
        <v>21000000</v>
      </c>
      <c r="G5" s="194" t="n">
        <v>3400000</v>
      </c>
      <c r="L5" s="0" t="n">
        <v>9</v>
      </c>
      <c r="M5" s="198" t="n">
        <v>1</v>
      </c>
      <c r="R5" s="197" t="s">
        <v>759</v>
      </c>
      <c r="W5" s="202" t="n">
        <v>21000000</v>
      </c>
    </row>
    <row r="6" customFormat="false" ht="14.5" hidden="false" customHeight="false" outlineLevel="0" collapsed="false">
      <c r="A6" s="0" t="n">
        <v>120</v>
      </c>
      <c r="B6" s="0" t="s">
        <v>722</v>
      </c>
      <c r="L6" s="0" t="n">
        <v>12</v>
      </c>
      <c r="M6" s="198" t="n">
        <v>1</v>
      </c>
      <c r="R6" s="197" t="s">
        <v>760</v>
      </c>
    </row>
    <row r="7" customFormat="false" ht="14.5" hidden="false" customHeight="false" outlineLevel="0" collapsed="false">
      <c r="A7" s="0" t="n">
        <v>180</v>
      </c>
      <c r="B7" s="0" t="s">
        <v>723</v>
      </c>
      <c r="R7" s="197" t="s">
        <v>761</v>
      </c>
    </row>
    <row r="8" customFormat="false" ht="14.5" hidden="false" customHeight="false" outlineLevel="0" collapsed="false">
      <c r="R8" s="197" t="s">
        <v>616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_rels/item4.xml.rels><?xml version="1.0" encoding="UTF-8"?>
<Relationships xmlns="http://schemas.openxmlformats.org/package/2006/relationships"><Relationship Id="rId1" Type="http://schemas.openxmlformats.org/officeDocument/2006/relationships/customXmlProps" Target="itemProps4.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F8E9D293CBF5B43B24034DA737266D5" ma:contentTypeVersion="2" ma:contentTypeDescription="Create a new document." ma:contentTypeScope="" ma:versionID="9804690387d0774e4731e0322ab069d6">
  <xsd:schema xmlns:xsd="http://www.w3.org/2001/XMLSchema" xmlns:xs="http://www.w3.org/2001/XMLSchema" xmlns:p="http://schemas.microsoft.com/office/2006/metadata/properties" xmlns:ns2="2368ee9d-6ff9-49f9-9610-84bd0eb5f4a5" targetNamespace="http://schemas.microsoft.com/office/2006/metadata/properties" ma:root="true" ma:fieldsID="5ef2b957e3abed6f4711e04f3c3e547b" ns2:_="">
    <xsd:import namespace="2368ee9d-6ff9-49f9-9610-84bd0eb5f4a5"/>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68ee9d-6ff9-49f9-9610-84bd0eb5f4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DataMashup xmlns="http://schemas.microsoft.com/DataMashup">AAAAABMDAABQSwMEFAACAAgA0Y5VUboU/kijAAAA9QAAABIAHABDb25maWcvUGFja2FnZS54bWwgohgAKKAUAAAAAAAAAAAAAAAAAAAAAAAAAAAAhY9BDoIwFESvQrqnRdRIyKcs3EpiQjRum1KhET6GFsvdXHgkryBGUXcuZ95bzNyvN0iHpvYuqjO6xYTMaEA8hbItNJYJ6e3Rj0jKYSvkSZTKG2U08WCKhFTWnmPGnHPUzWnblSwMghk7ZJtcVqoR5CPr/7Kv0ViBUhEO+9cYHtJoSVeLcRKwqYNM45eHI3vSnxLWfW37TnGF/i4HNkVg7wv8AVBLAwQUAAIACADRjlV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Y5VUSiKR7gOAAAAEQAAABMAHABGb3JtdWxhcy9TZWN0aW9uMS5tIKIYACigFAAAAAAAAAAAAAAAAAAAAAAAAAAAACtOTS7JzM9TCIbQhtYAUEsBAi0AFAACAAgA0Y5VUboU/kijAAAA9QAAABIAAAAAAAAAAAAAAAAAAAAAAENvbmZpZy9QYWNrYWdlLnhtbFBLAQItABQAAgAIANGOVVEPyumrpAAAAOkAAAATAAAAAAAAAAAAAAAAAO8AAABbQ29udGVudF9UeXBlc10ueG1sUEsBAi0AFAACAAgA0Y5VU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OHM03m1iBFFtvWFYtKjNDMAAAAAAgAAAAAAA2YAAMAAAAAQAAAA2iOB72aOGIyCW79mSmNoRgAAAAAEgAAAoAAAABAAAABPU8JF9lMopB82ZFw8yjSpUAAAALL++Mie6UbalL9pTwvffhIYLXx0YPChrKk1Qy4nqzORTMPVXRp7yTv6CHFY1yq4HJVCYE5fjQoBl8B5Z/cd5XdMSj5EIq0I/tDJ898bwGCXFAAAAKmg3fm6cgiGqiW1Uc91kbwceTXF</DataMashup>
</file>

<file path=customXml/itemProps1.xml><?xml version="1.0" encoding="utf-8"?>
<ds:datastoreItem xmlns:ds="http://schemas.openxmlformats.org/officeDocument/2006/customXml" ds:itemID="{48DCFBA4-C1C9-4BCE-B66E-98C5F39811AA}">
  <ds:schemaRefs>
    <ds:schemaRef ds:uri="http://purl.org/dc/dcmitype/"/>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http://schemas.microsoft.com/office/2006/metadata/properties"/>
    <ds:schemaRef ds:uri="http://www.w3.org/XML/1998/namespace"/>
    <ds:schemaRef ds:uri="http://purl.org/dc/elements/1.1/"/>
  </ds:schemaRefs>
</ds:datastoreItem>
</file>

<file path=customXml/itemProps2.xml><?xml version="1.0" encoding="utf-8"?>
<ds:datastoreItem xmlns:ds="http://schemas.openxmlformats.org/officeDocument/2006/customXml" ds:itemID="{5B02BD78-BDC3-45FB-A5A0-0D88CC203419}">
  <ds:schemaRefs>
    <ds:schemaRef ds:uri="http://schemas.microsoft.com/sharepoint/v3/contenttype/forms"/>
  </ds:schemaRefs>
</ds:datastoreItem>
</file>

<file path=customXml/itemProps3.xml><?xml version="1.0" encoding="utf-8"?>
<ds:datastoreItem xmlns:ds="http://schemas.openxmlformats.org/officeDocument/2006/customXml" ds:itemID="{E5A7107C-7623-4C69-BF83-D8145F781A98}"/>
</file>

<file path=customXml/itemProps4.xml><?xml version="1.0" encoding="utf-8"?>
<ds:datastoreItem xmlns:ds="http://schemas.openxmlformats.org/officeDocument/2006/customXml" ds:itemID="{802D5FEB-6E8F-4949-929B-E81D092FFF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678</TotalTime>
  <Application>LibreOffice/7.0.4.2$Windows_X86_64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2020-10-21T06:45:24Z</dcterms:created>
  <dc:creator>Lê Hồng Vân Nhi</dc:creator>
  <dc:description/>
  <dc:language>en-US</dc:language>
  <cp:lastModifiedBy/>
  <dcterms:modified xsi:type="dcterms:W3CDTF">2021-03-14T16:55:49Z</dcterms:modified>
  <cp:revision>412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0x0101002F8E9D293CBF5B43B24034DA737266D5</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