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7.xml.rels" ContentType="application/vnd.openxmlformats-package.relationship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TEST_VCX!$A$2:$AQ$22</definedName>
    <definedName function="false" hidden="false" localSheetId="4" name="_xlnm._FilterDatabase_0" vbProcedure="false">TEST_VCX!$A$2:$AQ$23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<sst xmlns="http://schemas.openxmlformats.org/spreadsheetml/2006/main" count="2538" uniqueCount="278">
  <si>
    <t xml:space="preserve">Hãng Xe</t>
  </si>
  <si>
    <t xml:space="preserve">THACO</t>
  </si>
  <si>
    <t xml:space="preserve">Hiệu Xe</t>
  </si>
  <si>
    <t xml:space="preserve">OLLIN 345</t>
  </si>
  <si>
    <t xml:space="preserve">MĐSD</t>
  </si>
  <si>
    <t xml:space="preserve">Nhóm Xe</t>
  </si>
  <si>
    <t xml:space="preserve">FORD</t>
  </si>
  <si>
    <t xml:space="preserve">Ecosport 1.5 AT Trend</t>
  </si>
  <si>
    <t xml:space="preserve">Kinh doanh</t>
  </si>
  <si>
    <t xml:space="preserve">Nhóm xe chở người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</si>
  <si>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</si>
  <si>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</si>
  <si>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</si>
  <si>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</si>
  <si>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</si>
  <si>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</si>
  <si>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</si>
  <si>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</si>
  <si>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</si>
  <si>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</si>
  <si>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</si>
  <si>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</si>
  <si>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</si>
  <si>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</si>
  <si>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</si>
  <si>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</si>
  <si>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</si>
  <si>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</si>
  <si>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</si>
  <si>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</si>
  <si>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</si>
  <si>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</si>
  <si>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</si>
  <si>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Xe vừa chở người vừa chở hàng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</si>
  <si>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</si>
  <si>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</si>
  <si>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</si>
  <si>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</si>
  <si>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</si>
  <si>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</si>
  <si>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</si>
  <si>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</si>
  <si>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</si>
  <si>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Nhóm xe chở hàng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</si>
  <si>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</si>
  <si>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</si>
  <si>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</si>
  <si>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</si>
  <si>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bán tải (pickup, minivan)</t>
  </si>
  <si>
    <t xml:space="preserve">5</t>
  </si>
  <si>
    <t xml:space="preserve">0</t>
  </si>
  <si>
    <t xml:space="preserve">Xe vừa chở người vừa chở hàng Xe bán tải (pickup, minivan)</t>
  </si>
  <si>
    <t xml:space="preserve">Xe hoạt động trong nội cảng, khu công nghiệp, sân bay</t>
  </si>
  <si>
    <t xml:space="preserve">Xe vừa chở người vừa chở hàng Xe hoạt động trong nội cảng, khu công nghiệp, sân bay</t>
  </si>
  <si>
    <t xml:space="preserve">Xe hoạt động trong vùng khai thác khoáng sản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</si>
  <si>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</si>
  <si>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</si>
  <si>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</si>
  <si>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</si>
  <si>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chở người Xe hoạt động trong vùng khai thác khoáng sản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</si>
  <si>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</si>
  <si>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</si>
  <si>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</si>
  <si>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</si>
  <si>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Xe tập lái</t>
  </si>
  <si>
    <t xml:space="preserve">Xe chở người Xe tập lái</t>
  </si>
  <si>
    <t xml:space="preserve">Rơ mooc thông thường</t>
  </si>
  <si>
    <t xml:space="preserve">3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</si>
  <si>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</si>
  <si>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</si>
  <si>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</si>
  <si>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</si>
  <si>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</si>
  <si>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</si>
  <si>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</si>
  <si>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</si>
  <si>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</si>
  <si>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</si>
  <si>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</si>
  <si>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</si>
  <si>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</si>
  <si>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</si>
  <si>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</si>
  <si>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</si>
  <si>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</si>
  <si>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</si>
  <si>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</si>
  <si>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</si>
  <si>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</si>
  <si>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</si>
  <si>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</si>
  <si>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</si>
  <si>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</si>
  <si>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</si>
  <si>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</si>
  <si>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</si>
  <si>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</si>
  <si>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</si>
  <si>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</si>
  <si>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</si>
  <si>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</si>
  <si>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</si>
  <si>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</si>
  <si>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</si>
  <si>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</si>
  <si>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</si>
  <si>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</si>
  <si>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</si>
  <si>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</si>
  <si>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</si>
  <si>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</si>
  <si>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</si>
  <si>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</si>
  <si>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</si>
  <si>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</si>
  <si>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</si>
  <si>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</si>
  <si>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</si>
  <si>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</si>
  <si>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</si>
  <si>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</si>
  <si>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</si>
  <si>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</si>
  <si>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</si>
  <si>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</si>
  <si>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</si>
  <si>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</si>
  <si>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</si>
  <si>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</si>
  <si>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</si>
  <si>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PASSED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</si>
  <si>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</si>
  <si>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</si>
  <si>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</si>
  <si>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</si>
  <si>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&gt;400tr</t>
  </si>
  <si>
    <t xml:space="preserve">TRACTOR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</si>
  <si>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</si>
  <si>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</si>
  <si>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</si>
  <si>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</si>
  <si>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</si>
  <si>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</si>
  <si>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</si>
  <si>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NOT RUN YET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</si>
  <si>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</si>
  <si>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</si>
  <si>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</si>
  <si>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</si>
  <si>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Xe chở tiền</t>
  </si>
  <si>
    <t xml:space="preserve">Xe cứu thương</t>
  </si>
  <si>
    <t xml:space="preserve">Xe không kinh doanh đến 08 chỗ</t>
  </si>
  <si>
    <t xml:space="preserve">K</t>
  </si>
  <si>
    <t xml:space="preserve">{value}&lt;6</t>
  </si>
  <si>
    <t xml:space="preserve">{value}&gt;=6&amp;&amp;{value}&lt;=8</t>
  </si>
  <si>
    <t xml:space="preserve">Xe không kinh doanh trên 08 chỗ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</si>
  <si>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</si>
  <si>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</si>
  <si>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</si>
  <si>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</si>
  <si>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</si>
  <si>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Xe taxi truyền thống</t>
  </si>
  <si>
    <t xml:space="preserve">Xe taxi công nghệ</t>
  </si>
  <si>
    <t xml:space="preserve">Xe cho thuê tự lái</t>
  </si>
  <si>
    <t xml:space="preserve">Xe kinh doanh chở người đến 08 chỗ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</si>
  <si>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</si>
  <si>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</si>
  <si>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</si>
  <si>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</si>
  <si>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</si>
  <si>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</si>
  <si>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</si>
  <si>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</si>
  <si>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</si>
  <si>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</si>
  <si>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FAILED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</si>
  <si>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</si>
  <si>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</si>
  <si>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</si>
  <si>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</si>
  <si>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</si>
  <si>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</si>
  <si>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</si>
  <si>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</si>
  <si>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</si>
  <si>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</si>
  <si>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</si>
  <si>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</si>
  <si>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</si>
  <si>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</si>
  <si>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</si>
  <si>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</si>
  <si>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</si>
  <si>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</si>
  <si>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</si>
  <si>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</si>
  <si>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</si>
  <si>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</si>
  <si>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</si>
  <si>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</si>
  <si>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</si>
  <si>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</si>
  <si>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</si>
  <si>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</si>
  <si>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</si>
  <si>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</si>
  <si>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</si>
  <si>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</si>
  <si>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</si>
  <si>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</si>
  <si>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</si>
  <si>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</si>
  <si>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</si>
  <si>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</si>
  <si>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</si>
  <si>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</si>
  <si>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</si>
  <si>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</si>
  <si>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</si>
  <si>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</si>
  <si>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</si>
  <si>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</si>
  <si>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</si>
  <si>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</si>
  <si>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</si>
  <si>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</si>
  <si>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</si>
  <si>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</si>
  <si>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</si>
  <si>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</si>
  <si>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</si>
  <si>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</si>
  <si>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</si>
  <si>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</si>
  <si>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</si>
  <si>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</si>
  <si>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</si>
  <si>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</si>
  <si>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</si>
  <si>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</si>
  <si>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</si>
  <si>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Xe chở hàng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</si>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</sst>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3.7070312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2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3.707031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2</v>
      </c>
    </row>
    <row r="2" customFormat="false" ht="13.8" hidden="false" customHeight="false" outlineLevel="0" collapsed="false">
      <c r="A2" s="2" t="s">
        <v>1</v>
      </c>
      <c r="B2" s="2" t="s">
        <v>3</v>
      </c>
    </row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8" activeCellId="0" sqref="D38"/>
    </sheetView>
  </sheetViews>
  <sheetFormatPr defaultColWidth="13.777343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3" t="s">
        <v>0</v>
      </c>
      <c r="B1" s="3" t="s">
        <v>2</v>
      </c>
      <c r="C1" s="1" t="s">
        <v>4</v>
      </c>
      <c r="D1" s="3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0" t="s">
        <v>9</v>
      </c>
    </row>
    <row r="3" customFormat="false" ht="13.8" hidden="false" customHeight="false" outlineLevel="0" collapsed="false">
      <c r="A3" s="3" t="s">
        <v>6</v>
      </c>
      <c r="B3" s="3" t="s">
        <v>10</v>
      </c>
      <c r="C3" s="3" t="s">
        <v>8</v>
      </c>
      <c r="D3" s="0" t="s">
        <v>9</v>
      </c>
    </row>
    <row r="4" customFormat="false" ht="13.8" hidden="false" customHeight="false" outlineLevel="0" collapsed="false">
      <c r="A4" s="3" t="s">
        <v>6</v>
      </c>
      <c r="B4" s="3" t="s">
        <v>11</v>
      </c>
      <c r="C4" s="3" t="s">
        <v>8</v>
      </c>
      <c r="D4" s="0" t="s">
        <v>9</v>
      </c>
    </row>
    <row r="5" customFormat="false" ht="13.8" hidden="false" customHeight="false" outlineLevel="0" collapsed="false">
      <c r="A5" s="3" t="s">
        <v>6</v>
      </c>
      <c r="B5" s="3" t="s">
        <v>12</v>
      </c>
      <c r="C5" s="3" t="s">
        <v>8</v>
      </c>
      <c r="D5" s="0" t="s">
        <v>9</v>
      </c>
    </row>
    <row r="6" customFormat="false" ht="13.8" hidden="false" customHeight="false" outlineLevel="0" collapsed="false">
      <c r="A6" s="3" t="s">
        <v>6</v>
      </c>
      <c r="B6" s="3" t="s">
        <v>13</v>
      </c>
      <c r="C6" s="3" t="s">
        <v>8</v>
      </c>
      <c r="D6" s="0" t="s">
        <v>9</v>
      </c>
    </row>
    <row r="7" customFormat="false" ht="13.8" hidden="false" customHeight="false" outlineLevel="0" collapsed="false">
      <c r="A7" s="3" t="s">
        <v>6</v>
      </c>
      <c r="B7" s="3" t="s">
        <v>14</v>
      </c>
      <c r="C7" s="3" t="s">
        <v>8</v>
      </c>
      <c r="D7" s="0" t="s">
        <v>9</v>
      </c>
    </row>
    <row r="8" customFormat="false" ht="13.8" hidden="false" customHeight="false" outlineLevel="0" collapsed="false">
      <c r="A8" s="3" t="s">
        <v>6</v>
      </c>
      <c r="B8" s="3" t="s">
        <v>15</v>
      </c>
      <c r="C8" s="3" t="s">
        <v>8</v>
      </c>
      <c r="D8" s="0" t="s">
        <v>9</v>
      </c>
    </row>
    <row r="9" customFormat="false" ht="13.8" hidden="false" customHeight="false" outlineLevel="0" collapsed="false">
      <c r="A9" s="3" t="s">
        <v>6</v>
      </c>
      <c r="B9" s="3" t="s">
        <v>16</v>
      </c>
      <c r="C9" s="3" t="s">
        <v>8</v>
      </c>
      <c r="D9" s="0" t="s">
        <v>9</v>
      </c>
    </row>
    <row r="10" customFormat="false" ht="13.8" hidden="false" customHeight="false" outlineLevel="0" collapsed="false">
      <c r="A10" s="3" t="s">
        <v>6</v>
      </c>
      <c r="B10" s="3" t="s">
        <v>17</v>
      </c>
      <c r="C10" s="3" t="s">
        <v>8</v>
      </c>
      <c r="D10" s="0" t="s">
        <v>9</v>
      </c>
    </row>
    <row r="11" customFormat="false" ht="13.8" hidden="false" customHeight="false" outlineLevel="0" collapsed="false">
      <c r="A11" s="3" t="s">
        <v>6</v>
      </c>
      <c r="B11" s="3" t="s">
        <v>18</v>
      </c>
      <c r="C11" s="3" t="s">
        <v>8</v>
      </c>
      <c r="D11" s="0" t="s">
        <v>9</v>
      </c>
    </row>
    <row r="12" customFormat="false" ht="13.8" hidden="false" customHeight="false" outlineLevel="0" collapsed="false">
      <c r="A12" s="3" t="s">
        <v>6</v>
      </c>
      <c r="B12" s="3" t="s">
        <v>19</v>
      </c>
      <c r="C12" s="3" t="s">
        <v>8</v>
      </c>
      <c r="D12" s="0" t="s">
        <v>9</v>
      </c>
    </row>
    <row r="13" customFormat="false" ht="13.8" hidden="false" customHeight="false" outlineLevel="0" collapsed="false">
      <c r="A13" s="3" t="s">
        <v>6</v>
      </c>
      <c r="B13" s="3" t="s">
        <v>20</v>
      </c>
      <c r="C13" s="3" t="s">
        <v>8</v>
      </c>
      <c r="D13" s="0" t="s">
        <v>9</v>
      </c>
    </row>
    <row r="14" customFormat="false" ht="13.8" hidden="false" customHeight="false" outlineLevel="0" collapsed="false">
      <c r="A14" s="3" t="s">
        <v>6</v>
      </c>
      <c r="B14" s="3" t="s">
        <v>21</v>
      </c>
      <c r="C14" s="3" t="s">
        <v>8</v>
      </c>
      <c r="D14" s="0" t="s">
        <v>9</v>
      </c>
    </row>
    <row r="15" customFormat="false" ht="13.8" hidden="false" customHeight="false" outlineLevel="0" collapsed="false">
      <c r="A15" s="3" t="s">
        <v>6</v>
      </c>
      <c r="B15" s="3" t="s">
        <v>22</v>
      </c>
      <c r="C15" s="3" t="s">
        <v>8</v>
      </c>
      <c r="D15" s="0" t="s">
        <v>9</v>
      </c>
    </row>
    <row r="16" customFormat="false" ht="13.8" hidden="false" customHeight="false" outlineLevel="0" collapsed="false">
      <c r="A16" s="3" t="s">
        <v>6</v>
      </c>
      <c r="B16" s="3" t="s">
        <v>23</v>
      </c>
      <c r="C16" s="3" t="s">
        <v>8</v>
      </c>
      <c r="D16" s="0" t="s">
        <v>9</v>
      </c>
    </row>
    <row r="17" customFormat="false" ht="13.8" hidden="false" customHeight="false" outlineLevel="0" collapsed="false">
      <c r="A17" s="3" t="s">
        <v>6</v>
      </c>
      <c r="B17" s="3" t="s">
        <v>24</v>
      </c>
      <c r="C17" s="3" t="s">
        <v>8</v>
      </c>
      <c r="D17" s="0" t="s">
        <v>9</v>
      </c>
    </row>
    <row r="18" customFormat="false" ht="13.8" hidden="false" customHeight="false" outlineLevel="0" collapsed="false">
      <c r="A18" s="3" t="s">
        <v>6</v>
      </c>
      <c r="B18" s="3" t="s">
        <v>25</v>
      </c>
      <c r="C18" s="3" t="s">
        <v>8</v>
      </c>
      <c r="D18" s="0" t="s">
        <v>9</v>
      </c>
    </row>
    <row r="19" customFormat="false" ht="13.8" hidden="false" customHeight="false" outlineLevel="0" collapsed="false">
      <c r="A19" s="3" t="s">
        <v>6</v>
      </c>
      <c r="B19" s="3" t="s">
        <v>26</v>
      </c>
      <c r="C19" s="3" t="s">
        <v>8</v>
      </c>
      <c r="D19" s="0" t="s">
        <v>9</v>
      </c>
    </row>
    <row r="20" customFormat="false" ht="13.8" hidden="false" customHeight="false" outlineLevel="0" collapsed="false">
      <c r="A20" s="3" t="s">
        <v>6</v>
      </c>
      <c r="B20" s="3" t="s">
        <v>27</v>
      </c>
      <c r="C20" s="3" t="s">
        <v>8</v>
      </c>
      <c r="D20" s="0" t="s">
        <v>9</v>
      </c>
    </row>
    <row r="21" customFormat="false" ht="13.8" hidden="false" customHeight="false" outlineLevel="0" collapsed="false">
      <c r="A21" s="3" t="s">
        <v>6</v>
      </c>
      <c r="B21" s="3" t="s">
        <v>28</v>
      </c>
      <c r="C21" s="3" t="s">
        <v>8</v>
      </c>
      <c r="D21" s="0" t="s">
        <v>9</v>
      </c>
    </row>
    <row r="22" customFormat="false" ht="13.8" hidden="false" customHeight="false" outlineLevel="0" collapsed="false">
      <c r="A22" s="3" t="s">
        <v>6</v>
      </c>
      <c r="B22" s="3" t="s">
        <v>29</v>
      </c>
      <c r="C22" s="3" t="s">
        <v>8</v>
      </c>
      <c r="D22" s="0" t="s">
        <v>9</v>
      </c>
    </row>
    <row r="23" customFormat="false" ht="13.8" hidden="false" customHeight="false" outlineLevel="0" collapsed="false">
      <c r="A23" s="3" t="s">
        <v>6</v>
      </c>
      <c r="B23" s="3" t="s">
        <v>30</v>
      </c>
      <c r="C23" s="3" t="s">
        <v>8</v>
      </c>
      <c r="D23" s="0" t="s">
        <v>9</v>
      </c>
    </row>
    <row r="24" customFormat="false" ht="13.8" hidden="false" customHeight="false" outlineLevel="0" collapsed="false">
      <c r="A24" s="3" t="s">
        <v>6</v>
      </c>
      <c r="B24" s="3" t="s">
        <v>31</v>
      </c>
      <c r="C24" s="3" t="s">
        <v>8</v>
      </c>
      <c r="D24" s="0" t="s">
        <v>9</v>
      </c>
    </row>
    <row r="25" customFormat="false" ht="13.8" hidden="false" customHeight="false" outlineLevel="0" collapsed="false">
      <c r="A25" s="3" t="s">
        <v>6</v>
      </c>
      <c r="B25" s="3" t="s">
        <v>32</v>
      </c>
      <c r="C25" s="3" t="s">
        <v>8</v>
      </c>
      <c r="D25" s="0" t="s">
        <v>33</v>
      </c>
    </row>
    <row r="26" customFormat="false" ht="13.8" hidden="false" customHeight="false" outlineLevel="0" collapsed="false">
      <c r="A26" s="3" t="s">
        <v>6</v>
      </c>
      <c r="B26" s="3" t="s">
        <v>34</v>
      </c>
      <c r="C26" s="3" t="s">
        <v>8</v>
      </c>
      <c r="D26" s="0" t="s">
        <v>33</v>
      </c>
    </row>
    <row r="27" customFormat="false" ht="13.8" hidden="false" customHeight="false" outlineLevel="0" collapsed="false">
      <c r="A27" s="3" t="s">
        <v>6</v>
      </c>
      <c r="B27" s="3" t="s">
        <v>35</v>
      </c>
      <c r="C27" s="3" t="s">
        <v>8</v>
      </c>
      <c r="D27" s="0" t="s">
        <v>33</v>
      </c>
    </row>
    <row r="28" customFormat="false" ht="13.8" hidden="false" customHeight="false" outlineLevel="0" collapsed="false">
      <c r="A28" s="3" t="s">
        <v>6</v>
      </c>
      <c r="B28" s="3" t="s">
        <v>36</v>
      </c>
      <c r="C28" s="3" t="s">
        <v>8</v>
      </c>
      <c r="D28" s="0" t="s">
        <v>33</v>
      </c>
    </row>
    <row r="29" customFormat="false" ht="13.8" hidden="false" customHeight="false" outlineLevel="0" collapsed="false">
      <c r="A29" s="3" t="s">
        <v>6</v>
      </c>
      <c r="B29" s="3" t="s">
        <v>37</v>
      </c>
      <c r="C29" s="3" t="s">
        <v>8</v>
      </c>
      <c r="D29" s="0" t="s">
        <v>33</v>
      </c>
    </row>
    <row r="30" customFormat="false" ht="13.8" hidden="false" customHeight="false" outlineLevel="0" collapsed="false">
      <c r="A30" s="3" t="s">
        <v>6</v>
      </c>
      <c r="B30" s="3" t="s">
        <v>38</v>
      </c>
      <c r="C30" s="3" t="s">
        <v>8</v>
      </c>
      <c r="D30" s="0" t="s">
        <v>33</v>
      </c>
    </row>
    <row r="31" customFormat="false" ht="13.8" hidden="false" customHeight="false" outlineLevel="0" collapsed="false">
      <c r="A31" s="3" t="s">
        <v>6</v>
      </c>
      <c r="B31" s="3" t="s">
        <v>39</v>
      </c>
      <c r="C31" s="3" t="s">
        <v>8</v>
      </c>
      <c r="D31" s="0" t="s">
        <v>33</v>
      </c>
    </row>
    <row r="32" customFormat="false" ht="13.8" hidden="false" customHeight="false" outlineLevel="0" collapsed="false">
      <c r="A32" s="3" t="s">
        <v>6</v>
      </c>
      <c r="B32" s="3" t="s">
        <v>40</v>
      </c>
      <c r="C32" s="3" t="s">
        <v>8</v>
      </c>
      <c r="D32" s="0" t="s">
        <v>33</v>
      </c>
    </row>
    <row r="33" customFormat="false" ht="13.8" hidden="false" customHeight="false" outlineLevel="0" collapsed="false">
      <c r="A33" s="3" t="s">
        <v>6</v>
      </c>
      <c r="B33" s="3" t="s">
        <v>41</v>
      </c>
      <c r="C33" s="3" t="s">
        <v>8</v>
      </c>
      <c r="D33" s="0" t="s">
        <v>9</v>
      </c>
    </row>
    <row r="34" customFormat="false" ht="13.8" hidden="false" customHeight="false" outlineLevel="0" collapsed="false">
      <c r="A34" s="3" t="s">
        <v>6</v>
      </c>
      <c r="B34" s="3" t="s">
        <v>42</v>
      </c>
      <c r="C34" s="3" t="s">
        <v>8</v>
      </c>
      <c r="D34" s="0" t="s">
        <v>9</v>
      </c>
    </row>
    <row r="35" customFormat="false" ht="13.8" hidden="false" customHeight="false" outlineLevel="0" collapsed="false">
      <c r="A35" s="3" t="s">
        <v>1</v>
      </c>
      <c r="B35" s="3" t="s">
        <v>3</v>
      </c>
      <c r="C35" s="3" t="s">
        <v>8</v>
      </c>
      <c r="D35" s="0" t="s">
        <v>43</v>
      </c>
    </row>
    <row r="36" customFormat="false" ht="13.8" hidden="false" customHeight="false" outlineLevel="0" collapsed="false">
      <c r="A36" s="1"/>
      <c r="B36" s="1"/>
      <c r="C36" s="1"/>
    </row>
    <row r="37" customFormat="false" ht="13.8" hidden="false" customHeight="false" outlineLevel="0" collapsed="false">
      <c r="A37" s="1"/>
      <c r="B37" s="1"/>
      <c r="C37" s="1"/>
    </row>
    <row r="38" customFormat="false" ht="13.8" hidden="false" customHeight="false" outlineLevel="0" collapsed="false">
      <c r="A38" s="1"/>
      <c r="B38" s="1"/>
      <c r="C38" s="1"/>
    </row>
    <row r="39" customFormat="false" ht="13.8" hidden="false" customHeight="false" outlineLevel="0" collapsed="false">
      <c r="A39" s="1"/>
      <c r="B39" s="1"/>
      <c r="C39" s="1"/>
    </row>
    <row r="40" customFormat="false" ht="13.8" hidden="false" customHeight="false" outlineLevel="0" collapsed="false">
      <c r="A40" s="1"/>
      <c r="B40" s="1"/>
      <c r="C40" s="1"/>
    </row>
    <row r="41" customFormat="false" ht="13.8" hidden="false" customHeight="false" outlineLevel="0" collapsed="false">
      <c r="A41" s="1"/>
      <c r="B41" s="1"/>
      <c r="C41" s="1"/>
    </row>
    <row r="42" customFormat="false" ht="13.8" hidden="false" customHeight="false" outlineLevel="0" collapsed="false">
      <c r="A42" s="1"/>
      <c r="B42" s="1"/>
      <c r="C42" s="1"/>
    </row>
    <row r="43" customFormat="false" ht="13.8" hidden="false" customHeight="false" outlineLevel="0" collapsed="false">
      <c r="A43" s="1"/>
      <c r="B43" s="1"/>
      <c r="C43" s="1"/>
    </row>
    <row r="44" customFormat="false" ht="13.8" hidden="false" customHeight="false" outlineLevel="0" collapsed="false">
      <c r="A44" s="1"/>
      <c r="B44" s="1"/>
      <c r="C44" s="1"/>
    </row>
    <row r="45" customFormat="false" ht="13.8" hidden="false" customHeight="false" outlineLevel="0" collapsed="false">
      <c r="A45" s="1"/>
      <c r="B45" s="1"/>
      <c r="C45" s="1"/>
    </row>
    <row r="46" customFormat="false" ht="13.8" hidden="false" customHeight="false" outlineLevel="0" collapsed="false">
      <c r="A46" s="1"/>
      <c r="B46" s="1"/>
      <c r="C46" s="1"/>
    </row>
    <row r="47" customFormat="false" ht="13.8" hidden="false" customHeight="false" outlineLevel="0" collapsed="false">
      <c r="A47" s="1"/>
      <c r="B47" s="1"/>
      <c r="C47" s="1"/>
    </row>
    <row r="48" customFormat="false" ht="13.8" hidden="false" customHeight="false" outlineLevel="0" collapsed="false">
      <c r="A48" s="1"/>
      <c r="B48" s="1"/>
      <c r="C48" s="1"/>
    </row>
    <row r="49" customFormat="false" ht="13.8" hidden="false" customHeight="false" outlineLevel="0" collapsed="false">
      <c r="A49" s="1"/>
      <c r="B49" s="1"/>
      <c r="C49" s="1"/>
    </row>
    <row r="50" customFormat="false" ht="13.8" hidden="false" customHeight="false" outlineLevel="0" collapsed="false">
      <c r="A50" s="1"/>
      <c r="B50" s="1"/>
      <c r="C50" s="1"/>
    </row>
    <row r="51" customFormat="false" ht="13.8" hidden="false" customHeight="false" outlineLevel="0" collapsed="false">
      <c r="A51" s="1"/>
      <c r="B51" s="1"/>
      <c r="C51" s="1"/>
    </row>
    <row r="52" customFormat="false" ht="13.8" hidden="false" customHeight="false" outlineLevel="0" collapsed="false">
      <c r="A52" s="1"/>
      <c r="B52" s="1"/>
      <c r="C52" s="1"/>
    </row>
    <row r="53" customFormat="false" ht="13.8" hidden="false" customHeight="false" outlineLevel="0" collapsed="false">
      <c r="A53" s="1"/>
      <c r="B53" s="1"/>
      <c r="C53" s="1"/>
    </row>
    <row r="54" customFormat="false" ht="13.8" hidden="false" customHeight="false" outlineLevel="0" collapsed="false">
      <c r="A54" s="1"/>
      <c r="B54" s="1"/>
      <c r="C54" s="1"/>
    </row>
    <row r="55" customFormat="false" ht="13.8" hidden="false" customHeight="false" outlineLevel="0" collapsed="false">
      <c r="A55" s="1"/>
      <c r="B55" s="1"/>
      <c r="C55" s="1"/>
    </row>
    <row r="56" customFormat="false" ht="13.8" hidden="false" customHeight="false" outlineLevel="0" collapsed="false">
      <c r="A56" s="1"/>
      <c r="B56" s="1"/>
      <c r="C56" s="1"/>
    </row>
    <row r="57" customFormat="false" ht="13.8" hidden="false" customHeight="false" outlineLevel="0" collapsed="false">
      <c r="A57" s="1"/>
      <c r="B57" s="1"/>
      <c r="C57" s="1"/>
    </row>
    <row r="58" customFormat="false" ht="13.8" hidden="false" customHeight="false" outlineLevel="0" collapsed="false">
      <c r="A58" s="1"/>
      <c r="B58" s="1"/>
      <c r="C58" s="1"/>
    </row>
    <row r="59" customFormat="false" ht="13.8" hidden="false" customHeight="false" outlineLevel="0" collapsed="false">
      <c r="A59" s="1"/>
      <c r="B59" s="1"/>
      <c r="C59" s="1"/>
    </row>
    <row r="60" customFormat="false" ht="13.8" hidden="false" customHeight="false" outlineLevel="0" collapsed="false">
      <c r="A60" s="1"/>
      <c r="B60" s="1"/>
      <c r="C60" s="1"/>
    </row>
    <row r="61" customFormat="false" ht="13.8" hidden="false" customHeight="false" outlineLevel="0" collapsed="false">
      <c r="A61" s="1"/>
      <c r="B61" s="1"/>
      <c r="C61" s="1"/>
    </row>
    <row r="62" customFormat="false" ht="13.8" hidden="false" customHeight="false" outlineLevel="0" collapsed="false">
      <c r="A62" s="1"/>
      <c r="B62" s="1"/>
      <c r="C62" s="1"/>
    </row>
    <row r="63" customFormat="false" ht="13.8" hidden="false" customHeight="false" outlineLevel="0" collapsed="false">
      <c r="A63" s="1"/>
      <c r="B63" s="1"/>
      <c r="C63" s="1"/>
    </row>
    <row r="64" customFormat="false" ht="13.8" hidden="false" customHeight="false" outlineLevel="0" collapsed="false">
      <c r="A64" s="1"/>
      <c r="B64" s="1"/>
      <c r="C64" s="1"/>
    </row>
    <row r="65" customFormat="false" ht="13.8" hidden="false" customHeight="false" outlineLevel="0" collapsed="false">
      <c r="A65" s="1"/>
      <c r="B65" s="1"/>
      <c r="C65" s="1"/>
    </row>
    <row r="66" customFormat="false" ht="13.8" hidden="false" customHeight="false" outlineLevel="0" collapsed="false">
      <c r="A66" s="1"/>
      <c r="B66" s="1"/>
      <c r="C66" s="1"/>
    </row>
    <row r="67" customFormat="false" ht="13.8" hidden="false" customHeight="false" outlineLevel="0" collapsed="false">
      <c r="A67" s="1"/>
      <c r="B67" s="1"/>
      <c r="C67" s="1"/>
    </row>
    <row r="68" customFormat="false" ht="13.8" hidden="false" customHeight="false" outlineLevel="0" collapsed="false">
      <c r="A68" s="1"/>
      <c r="B68" s="1"/>
      <c r="C68" s="1"/>
    </row>
    <row r="69" customFormat="false" ht="13.8" hidden="false" customHeight="false" outlineLevel="0" collapsed="false">
      <c r="A69" s="1"/>
      <c r="B69" s="1"/>
      <c r="C69" s="1"/>
    </row>
    <row r="70" customFormat="false" ht="13.8" hidden="false" customHeight="false" outlineLevel="0" collapsed="false">
      <c r="A70" s="1"/>
      <c r="B70" s="1"/>
      <c r="C70" s="1"/>
    </row>
    <row r="71" customFormat="false" ht="13.8" hidden="false" customHeight="false" outlineLevel="0" collapsed="false">
      <c r="A71" s="1"/>
      <c r="B71" s="1"/>
      <c r="C71" s="1"/>
    </row>
    <row r="72" customFormat="false" ht="13.8" hidden="false" customHeight="false" outlineLevel="0" collapsed="false">
      <c r="A72" s="1"/>
      <c r="B72" s="1"/>
      <c r="C72" s="1"/>
    </row>
    <row r="73" customFormat="false" ht="13.8" hidden="false" customHeight="false" outlineLevel="0" collapsed="false">
      <c r="A73" s="1"/>
      <c r="B73" s="1"/>
      <c r="C73" s="1"/>
    </row>
    <row r="74" customFormat="false" ht="13.8" hidden="false" customHeight="false" outlineLevel="0" collapsed="false">
      <c r="A74" s="1"/>
      <c r="B74" s="1"/>
      <c r="C74" s="1"/>
    </row>
    <row r="75" customFormat="false" ht="13.8" hidden="false" customHeight="false" outlineLevel="0" collapsed="false">
      <c r="A75" s="1"/>
      <c r="B75" s="1"/>
      <c r="C75" s="1"/>
    </row>
    <row r="76" customFormat="false" ht="13.8" hidden="false" customHeight="false" outlineLevel="0" collapsed="false">
      <c r="A76" s="1"/>
      <c r="B76" s="1"/>
      <c r="C76" s="1"/>
    </row>
    <row r="77" customFormat="false" ht="13.8" hidden="false" customHeight="false" outlineLevel="0" collapsed="false">
      <c r="A77" s="1"/>
      <c r="B77" s="1"/>
      <c r="C77" s="1"/>
    </row>
    <row r="78" customFormat="false" ht="13.8" hidden="false" customHeight="false" outlineLevel="0" collapsed="false">
      <c r="A78" s="1"/>
      <c r="B78" s="1"/>
      <c r="C78" s="1"/>
    </row>
    <row r="79" customFormat="false" ht="13.8" hidden="false" customHeight="false" outlineLevel="0" collapsed="false">
      <c r="A79" s="1"/>
      <c r="B79" s="1"/>
      <c r="C79" s="1"/>
    </row>
    <row r="80" customFormat="false" ht="13.8" hidden="false" customHeight="false" outlineLevel="0" collapsed="false">
      <c r="A80" s="1"/>
      <c r="B80" s="1"/>
      <c r="C80" s="1"/>
    </row>
    <row r="81" customFormat="false" ht="13.8" hidden="false" customHeight="false" outlineLevel="0" collapsed="false">
      <c r="A81" s="1"/>
      <c r="B81" s="1"/>
      <c r="C81" s="1"/>
    </row>
    <row r="82" customFormat="false" ht="13.8" hidden="false" customHeight="false" outlineLevel="0" collapsed="false">
      <c r="A82" s="1"/>
      <c r="B82" s="1"/>
      <c r="C82" s="1"/>
    </row>
    <row r="83" customFormat="false" ht="13.8" hidden="false" customHeight="false" outlineLevel="0" collapsed="false">
      <c r="A83" s="1"/>
      <c r="B83" s="1"/>
      <c r="C83" s="1"/>
    </row>
    <row r="84" customFormat="false" ht="13.8" hidden="false" customHeight="false" outlineLevel="0" collapsed="false">
      <c r="A84" s="1"/>
      <c r="B84" s="1"/>
      <c r="C84" s="1"/>
    </row>
    <row r="85" customFormat="false" ht="13.8" hidden="false" customHeight="false" outlineLevel="0" collapsed="false">
      <c r="A85" s="1"/>
      <c r="B85" s="1"/>
      <c r="C85" s="1"/>
    </row>
    <row r="86" customFormat="false" ht="13.8" hidden="false" customHeight="false" outlineLevel="0" collapsed="false">
      <c r="A86" s="1"/>
      <c r="B86" s="1"/>
      <c r="C86" s="1"/>
    </row>
    <row r="87" customFormat="false" ht="13.8" hidden="false" customHeight="false" outlineLevel="0" collapsed="false">
      <c r="A87" s="1"/>
      <c r="B87" s="1"/>
      <c r="C87" s="1"/>
    </row>
    <row r="88" customFormat="false" ht="13.8" hidden="false" customHeight="false" outlineLevel="0" collapsed="false">
      <c r="A88" s="1"/>
      <c r="B88" s="1"/>
      <c r="C88" s="1"/>
    </row>
    <row r="89" customFormat="false" ht="13.8" hidden="false" customHeight="false" outlineLevel="0" collapsed="false">
      <c r="A89" s="1"/>
      <c r="B89" s="1"/>
      <c r="C89" s="1"/>
    </row>
    <row r="90" customFormat="false" ht="13.8" hidden="false" customHeight="false" outlineLevel="0" collapsed="false">
      <c r="A90" s="1"/>
      <c r="B90" s="1"/>
      <c r="C90" s="1"/>
    </row>
    <row r="91" customFormat="false" ht="13.8" hidden="false" customHeight="false" outlineLevel="0" collapsed="false">
      <c r="A91" s="1"/>
      <c r="B91" s="1"/>
      <c r="C91" s="1"/>
    </row>
    <row r="92" customFormat="false" ht="13.8" hidden="false" customHeight="false" outlineLevel="0" collapsed="false">
      <c r="A92" s="1"/>
      <c r="B92" s="1"/>
      <c r="C92" s="1"/>
    </row>
    <row r="93" customFormat="false" ht="13.8" hidden="false" customHeight="false" outlineLevel="0" collapsed="false">
      <c r="A93" s="1"/>
      <c r="B93" s="1"/>
      <c r="C93" s="1"/>
    </row>
    <row r="94" customFormat="false" ht="13.8" hidden="false" customHeight="false" outlineLevel="0" collapsed="false">
      <c r="A94" s="1"/>
      <c r="B94" s="1"/>
      <c r="C94" s="1"/>
    </row>
    <row r="95" customFormat="false" ht="13.8" hidden="false" customHeight="false" outlineLevel="0" collapsed="false">
      <c r="A95" s="1"/>
      <c r="B95" s="1"/>
      <c r="C95" s="1"/>
    </row>
    <row r="96" customFormat="false" ht="13.8" hidden="false" customHeight="false" outlineLevel="0" collapsed="false">
      <c r="A96" s="1"/>
      <c r="B96" s="1"/>
      <c r="C96" s="1"/>
    </row>
    <row r="97" customFormat="false" ht="13.8" hidden="false" customHeight="false" outlineLevel="0" collapsed="false">
      <c r="A97" s="1"/>
      <c r="B97" s="1"/>
      <c r="C97" s="1"/>
    </row>
    <row r="98" customFormat="false" ht="13.8" hidden="false" customHeight="false" outlineLevel="0" collapsed="false">
      <c r="A98" s="1"/>
      <c r="B98" s="1"/>
      <c r="C98" s="1"/>
    </row>
    <row r="99" customFormat="false" ht="13.8" hidden="false" customHeight="false" outlineLevel="0" collapsed="false">
      <c r="A99" s="1"/>
      <c r="B99" s="1"/>
      <c r="C99" s="1"/>
    </row>
    <row r="100" customFormat="false" ht="13.8" hidden="false" customHeight="false" outlineLevel="0" collapsed="false">
      <c r="A100" s="1"/>
      <c r="B100" s="1"/>
      <c r="C100" s="1"/>
    </row>
    <row r="101" customFormat="false" ht="13.8" hidden="false" customHeight="false" outlineLevel="0" collapsed="false">
      <c r="A101" s="1"/>
      <c r="B101" s="1"/>
      <c r="C101" s="1"/>
    </row>
    <row r="102" customFormat="false" ht="13.8" hidden="false" customHeight="false" outlineLevel="0" collapsed="false">
      <c r="A102" s="1"/>
      <c r="B102" s="1"/>
      <c r="C102" s="1"/>
    </row>
    <row r="103" customFormat="false" ht="13.8" hidden="false" customHeight="false" outlineLevel="0" collapsed="false">
      <c r="A103" s="1"/>
      <c r="B103" s="1"/>
      <c r="C103" s="1"/>
    </row>
    <row r="104" customFormat="false" ht="13.8" hidden="false" customHeight="false" outlineLevel="0" collapsed="false">
      <c r="A104" s="1"/>
      <c r="B104" s="1"/>
      <c r="C104" s="1"/>
    </row>
    <row r="105" customFormat="false" ht="13.8" hidden="false" customHeight="false" outlineLevel="0" collapsed="false">
      <c r="A105" s="1"/>
      <c r="B105" s="1"/>
      <c r="C105" s="1"/>
    </row>
    <row r="106" customFormat="false" ht="13.8" hidden="false" customHeight="false" outlineLevel="0" collapsed="false">
      <c r="A106" s="1"/>
      <c r="B106" s="1"/>
      <c r="C106" s="1"/>
    </row>
    <row r="107" customFormat="false" ht="13.8" hidden="false" customHeight="false" outlineLevel="0" collapsed="false">
      <c r="A107" s="1"/>
      <c r="B107" s="1"/>
      <c r="C107" s="1"/>
    </row>
    <row r="108" customFormat="false" ht="13.8" hidden="false" customHeight="false" outlineLevel="0" collapsed="false">
      <c r="A108" s="1"/>
      <c r="B108" s="1"/>
      <c r="C108" s="1"/>
    </row>
    <row r="109" customFormat="false" ht="13.8" hidden="false" customHeight="false" outlineLevel="0" collapsed="false">
      <c r="A109" s="1"/>
      <c r="B109" s="1"/>
      <c r="C109" s="1"/>
    </row>
    <row r="110" customFormat="false" ht="13.8" hidden="false" customHeight="false" outlineLevel="0" collapsed="false">
      <c r="A110" s="1"/>
      <c r="B110" s="1"/>
      <c r="C110" s="1"/>
    </row>
    <row r="111" customFormat="false" ht="13.8" hidden="false" customHeight="false" outlineLevel="0" collapsed="false">
      <c r="A111" s="1"/>
      <c r="B111" s="1"/>
      <c r="C111" s="1"/>
    </row>
    <row r="112" customFormat="false" ht="13.8" hidden="false" customHeight="false" outlineLevel="0" collapsed="false">
      <c r="A112" s="1"/>
      <c r="B112" s="1"/>
      <c r="C112" s="1"/>
    </row>
    <row r="113" customFormat="false" ht="13.8" hidden="false" customHeight="false" outlineLevel="0" collapsed="false">
      <c r="A113" s="1"/>
      <c r="B113" s="1"/>
      <c r="C113" s="1"/>
    </row>
    <row r="114" customFormat="false" ht="13.8" hidden="false" customHeight="false" outlineLevel="0" collapsed="false">
      <c r="A114" s="1"/>
      <c r="B114" s="1"/>
      <c r="C114" s="1"/>
    </row>
    <row r="115" customFormat="false" ht="13.8" hidden="false" customHeight="false" outlineLevel="0" collapsed="false">
      <c r="A115" s="1"/>
      <c r="B115" s="1"/>
      <c r="C115" s="1"/>
    </row>
    <row r="116" customFormat="false" ht="13.8" hidden="false" customHeight="false" outlineLevel="0" collapsed="false">
      <c r="A116" s="1"/>
      <c r="B116" s="1"/>
      <c r="C116" s="1"/>
    </row>
    <row r="117" customFormat="false" ht="13.8" hidden="false" customHeight="false" outlineLevel="0" collapsed="false">
      <c r="A117" s="1"/>
      <c r="B117" s="1"/>
      <c r="C117" s="1"/>
    </row>
    <row r="118" customFormat="false" ht="13.8" hidden="false" customHeight="false" outlineLevel="0" collapsed="false">
      <c r="A118" s="1"/>
      <c r="B118" s="1"/>
      <c r="C118" s="1"/>
    </row>
    <row r="119" customFormat="false" ht="13.8" hidden="false" customHeight="false" outlineLevel="0" collapsed="false">
      <c r="A119" s="1"/>
      <c r="B119" s="1"/>
      <c r="C119" s="1"/>
    </row>
    <row r="120" customFormat="false" ht="13.8" hidden="false" customHeight="false" outlineLevel="0" collapsed="false">
      <c r="A120" s="1"/>
      <c r="B120" s="1"/>
      <c r="C120" s="1"/>
    </row>
    <row r="121" customFormat="false" ht="13.8" hidden="false" customHeight="false" outlineLevel="0" collapsed="false">
      <c r="A121" s="1"/>
      <c r="B121" s="1"/>
      <c r="C121" s="1"/>
    </row>
    <row r="122" customFormat="false" ht="13.8" hidden="false" customHeight="false" outlineLevel="0" collapsed="false">
      <c r="A122" s="1"/>
      <c r="B122" s="1"/>
      <c r="C122" s="1"/>
    </row>
    <row r="123" customFormat="false" ht="13.8" hidden="false" customHeight="false" outlineLevel="0" collapsed="false">
      <c r="A123" s="1"/>
      <c r="B123" s="1"/>
      <c r="C123" s="1"/>
    </row>
    <row r="124" customFormat="false" ht="13.8" hidden="false" customHeight="false" outlineLevel="0" collapsed="false">
      <c r="A124" s="1"/>
      <c r="B124" s="1"/>
      <c r="C124" s="1"/>
    </row>
    <row r="125" customFormat="false" ht="13.8" hidden="false" customHeight="false" outlineLevel="0" collapsed="false">
      <c r="A125" s="1"/>
      <c r="B125" s="1"/>
      <c r="C125" s="1"/>
    </row>
    <row r="126" customFormat="false" ht="13.8" hidden="false" customHeight="false" outlineLevel="0" collapsed="false">
      <c r="A126" s="1"/>
      <c r="B126" s="1"/>
      <c r="C126" s="1"/>
    </row>
    <row r="127" customFormat="false" ht="13.8" hidden="false" customHeight="false" outlineLevel="0" collapsed="false">
      <c r="A127" s="1"/>
      <c r="B127" s="1"/>
      <c r="C127" s="1"/>
    </row>
    <row r="128" customFormat="false" ht="13.8" hidden="false" customHeight="false" outlineLevel="0" collapsed="false">
      <c r="A128" s="1"/>
      <c r="B128" s="1"/>
      <c r="C128" s="1"/>
    </row>
    <row r="129" customFormat="false" ht="13.8" hidden="false" customHeight="false" outlineLevel="0" collapsed="false">
      <c r="A129" s="1"/>
      <c r="B129" s="1"/>
      <c r="C129" s="1"/>
    </row>
    <row r="130" customFormat="false" ht="13.8" hidden="false" customHeight="false" outlineLevel="0" collapsed="false">
      <c r="A130" s="1"/>
      <c r="B130" s="1"/>
      <c r="C130" s="1"/>
    </row>
    <row r="131" customFormat="false" ht="13.8" hidden="false" customHeight="false" outlineLevel="0" collapsed="false">
      <c r="A131" s="1"/>
      <c r="B131" s="1"/>
      <c r="C131" s="1"/>
    </row>
    <row r="132" customFormat="false" ht="13.8" hidden="false" customHeight="false" outlineLevel="0" collapsed="false">
      <c r="A132" s="1"/>
      <c r="B132" s="1"/>
      <c r="C132" s="1"/>
    </row>
    <row r="133" customFormat="false" ht="13.8" hidden="false" customHeight="false" outlineLevel="0" collapsed="false">
      <c r="A133" s="1"/>
      <c r="B133" s="1"/>
      <c r="C133" s="1"/>
    </row>
    <row r="134" customFormat="false" ht="13.8" hidden="false" customHeight="false" outlineLevel="0" collapsed="false">
      <c r="A134" s="1"/>
      <c r="B134" s="1"/>
      <c r="C134" s="1"/>
    </row>
    <row r="135" customFormat="false" ht="13.8" hidden="false" customHeight="false" outlineLevel="0" collapsed="false">
      <c r="A135" s="1"/>
      <c r="B135" s="1"/>
      <c r="C135" s="1"/>
    </row>
    <row r="136" customFormat="false" ht="13.8" hidden="false" customHeight="false" outlineLevel="0" collapsed="false">
      <c r="A136" s="1"/>
      <c r="B136" s="1"/>
      <c r="C136" s="1"/>
    </row>
    <row r="137" customFormat="false" ht="13.8" hidden="false" customHeight="false" outlineLevel="0" collapsed="false">
      <c r="A137" s="1"/>
      <c r="B137" s="1"/>
      <c r="C137" s="1"/>
    </row>
    <row r="138" customFormat="false" ht="13.8" hidden="false" customHeight="false" outlineLevel="0" collapsed="false">
      <c r="A138" s="1"/>
      <c r="B138" s="1"/>
      <c r="C138" s="1"/>
    </row>
    <row r="139" customFormat="false" ht="13.8" hidden="false" customHeight="false" outlineLevel="0" collapsed="false">
      <c r="A139" s="1"/>
      <c r="B139" s="1"/>
      <c r="C139" s="1"/>
    </row>
    <row r="140" customFormat="false" ht="13.8" hidden="false" customHeight="false" outlineLevel="0" collapsed="false">
      <c r="A140" s="1"/>
      <c r="B140" s="1"/>
      <c r="C140" s="1"/>
    </row>
    <row r="141" customFormat="false" ht="13.8" hidden="false" customHeight="false" outlineLevel="0" collapsed="false">
      <c r="A141" s="1"/>
      <c r="B141" s="1"/>
      <c r="C141" s="1"/>
    </row>
    <row r="142" customFormat="false" ht="13.8" hidden="false" customHeight="false" outlineLevel="0" collapsed="false">
      <c r="A142" s="1"/>
      <c r="B142" s="1"/>
      <c r="C142" s="1"/>
    </row>
    <row r="143" customFormat="false" ht="13.8" hidden="false" customHeight="false" outlineLevel="0" collapsed="false">
      <c r="A143" s="1"/>
      <c r="B143" s="1"/>
      <c r="C143" s="1"/>
    </row>
    <row r="144" customFormat="false" ht="13.8" hidden="false" customHeight="false" outlineLevel="0" collapsed="false">
      <c r="A144" s="1"/>
      <c r="B144" s="1"/>
      <c r="C144" s="1"/>
    </row>
    <row r="145" customFormat="false" ht="13.8" hidden="false" customHeight="false" outlineLevel="0" collapsed="false">
      <c r="A145" s="1"/>
      <c r="B145" s="1"/>
      <c r="C145" s="1"/>
    </row>
    <row r="146" customFormat="false" ht="13.8" hidden="false" customHeight="false" outlineLevel="0" collapsed="false">
      <c r="A146" s="1"/>
      <c r="B146" s="1"/>
      <c r="C146" s="1"/>
    </row>
    <row r="147" customFormat="false" ht="13.8" hidden="false" customHeight="false" outlineLevel="0" collapsed="false">
      <c r="A147" s="1"/>
      <c r="B147" s="1"/>
      <c r="C147" s="1"/>
    </row>
    <row r="148" customFormat="false" ht="13.8" hidden="false" customHeight="false" outlineLevel="0" collapsed="false">
      <c r="A148" s="1"/>
      <c r="B148" s="1"/>
      <c r="C148" s="1"/>
    </row>
    <row r="149" customFormat="false" ht="13.8" hidden="false" customHeight="false" outlineLevel="0" collapsed="false">
      <c r="A149" s="1"/>
      <c r="B149" s="1"/>
      <c r="C149" s="1"/>
    </row>
    <row r="150" customFormat="false" ht="13.8" hidden="false" customHeight="false" outlineLevel="0" collapsed="false">
      <c r="A150" s="1"/>
      <c r="B150" s="1"/>
      <c r="C150" s="1"/>
    </row>
    <row r="151" customFormat="false" ht="13.8" hidden="false" customHeight="false" outlineLevel="0" collapsed="false">
      <c r="A151" s="1"/>
      <c r="B151" s="1"/>
      <c r="C151" s="1"/>
    </row>
    <row r="152" customFormat="false" ht="13.8" hidden="false" customHeight="false" outlineLevel="0" collapsed="false">
      <c r="A152" s="1"/>
      <c r="B152" s="1"/>
      <c r="C152" s="1"/>
    </row>
    <row r="153" customFormat="false" ht="13.8" hidden="false" customHeight="false" outlineLevel="0" collapsed="false">
      <c r="A153" s="1"/>
      <c r="B153" s="1"/>
      <c r="C153" s="1"/>
    </row>
    <row r="154" customFormat="false" ht="13.8" hidden="false" customHeight="false" outlineLevel="0" collapsed="false">
      <c r="A154" s="1"/>
      <c r="B154" s="1"/>
      <c r="C154" s="1"/>
    </row>
    <row r="155" customFormat="false" ht="13.8" hidden="false" customHeight="false" outlineLevel="0" collapsed="false">
      <c r="A155" s="1"/>
      <c r="B155" s="1"/>
      <c r="C155" s="1"/>
    </row>
    <row r="156" customFormat="false" ht="13.8" hidden="false" customHeight="false" outlineLevel="0" collapsed="false">
      <c r="A156" s="1"/>
      <c r="B156" s="1"/>
      <c r="C156" s="1"/>
    </row>
    <row r="157" customFormat="false" ht="13.8" hidden="false" customHeight="false" outlineLevel="0" collapsed="false">
      <c r="A157" s="1"/>
      <c r="B157" s="1"/>
      <c r="C157" s="1"/>
    </row>
    <row r="158" customFormat="false" ht="13.8" hidden="false" customHeight="false" outlineLevel="0" collapsed="false">
      <c r="A158" s="1"/>
      <c r="B158" s="1"/>
      <c r="C158" s="1"/>
    </row>
    <row r="159" customFormat="false" ht="13.8" hidden="false" customHeight="false" outlineLevel="0" collapsed="false">
      <c r="A159" s="1"/>
      <c r="B159" s="1"/>
      <c r="C159" s="1"/>
    </row>
    <row r="160" customFormat="false" ht="13.8" hidden="false" customHeight="false" outlineLevel="0" collapsed="false">
      <c r="A160" s="1"/>
      <c r="B160" s="1"/>
      <c r="C160" s="1"/>
    </row>
    <row r="161" customFormat="false" ht="13.8" hidden="false" customHeight="false" outlineLevel="0" collapsed="false">
      <c r="A161" s="1"/>
      <c r="B161" s="1"/>
      <c r="C161" s="1"/>
    </row>
    <row r="162" customFormat="false" ht="13.8" hidden="false" customHeight="false" outlineLevel="0" collapsed="false">
      <c r="A162" s="1"/>
      <c r="B162" s="1"/>
      <c r="C162" s="1"/>
    </row>
    <row r="163" customFormat="false" ht="13.8" hidden="false" customHeight="false" outlineLevel="0" collapsed="false">
      <c r="A163" s="1"/>
      <c r="B163" s="1"/>
      <c r="C163" s="1"/>
    </row>
    <row r="164" customFormat="false" ht="13.8" hidden="false" customHeight="false" outlineLevel="0" collapsed="false">
      <c r="A164" s="1"/>
      <c r="B164" s="1"/>
      <c r="C164" s="1"/>
    </row>
    <row r="165" customFormat="false" ht="13.8" hidden="false" customHeight="false" outlineLevel="0" collapsed="false">
      <c r="A165" s="1"/>
      <c r="B165" s="1"/>
      <c r="C165" s="1"/>
    </row>
    <row r="166" customFormat="false" ht="13.8" hidden="false" customHeight="false" outlineLevel="0" collapsed="false">
      <c r="A166" s="1"/>
      <c r="B166" s="1"/>
      <c r="C166" s="1"/>
    </row>
    <row r="167" customFormat="false" ht="13.8" hidden="false" customHeight="false" outlineLevel="0" collapsed="false">
      <c r="A167" s="1"/>
      <c r="B167" s="1"/>
      <c r="C167" s="1"/>
    </row>
    <row r="168" customFormat="false" ht="13.8" hidden="false" customHeight="false" outlineLevel="0" collapsed="false">
      <c r="A168" s="1"/>
      <c r="B168" s="1"/>
      <c r="C168" s="1"/>
    </row>
    <row r="169" customFormat="false" ht="13.8" hidden="false" customHeight="false" outlineLevel="0" collapsed="false">
      <c r="A169" s="1"/>
      <c r="B169" s="1"/>
      <c r="C169" s="1"/>
    </row>
    <row r="170" customFormat="false" ht="13.8" hidden="false" customHeight="false" outlineLevel="0" collapsed="false">
      <c r="A170" s="1"/>
      <c r="B170" s="1"/>
      <c r="C170" s="1"/>
    </row>
    <row r="171" customFormat="false" ht="13.8" hidden="false" customHeight="false" outlineLevel="0" collapsed="false">
      <c r="A171" s="1"/>
      <c r="B171" s="1"/>
      <c r="C171" s="1"/>
    </row>
    <row r="172" customFormat="false" ht="13.8" hidden="false" customHeight="false" outlineLevel="0" collapsed="false">
      <c r="A172" s="1"/>
      <c r="B172" s="1"/>
      <c r="C172" s="1"/>
    </row>
    <row r="173" customFormat="false" ht="13.8" hidden="false" customHeight="false" outlineLevel="0" collapsed="false">
      <c r="A173" s="1"/>
      <c r="B173" s="1"/>
      <c r="C173" s="1"/>
    </row>
    <row r="174" customFormat="false" ht="13.8" hidden="false" customHeight="false" outlineLevel="0" collapsed="false">
      <c r="A174" s="1"/>
      <c r="B174" s="1"/>
      <c r="C174" s="1"/>
    </row>
    <row r="175" customFormat="false" ht="13.8" hidden="false" customHeight="false" outlineLevel="0" collapsed="false">
      <c r="A175" s="1"/>
      <c r="B175" s="1"/>
      <c r="C175" s="1"/>
    </row>
    <row r="176" customFormat="false" ht="13.8" hidden="false" customHeight="false" outlineLevel="0" collapsed="false">
      <c r="A176" s="1"/>
      <c r="B176" s="1"/>
      <c r="C176" s="1"/>
    </row>
    <row r="177" customFormat="false" ht="13.8" hidden="false" customHeight="false" outlineLevel="0" collapsed="false">
      <c r="A177" s="1"/>
      <c r="B177" s="1"/>
      <c r="C177" s="1"/>
    </row>
    <row r="178" customFormat="false" ht="13.8" hidden="false" customHeight="false" outlineLevel="0" collapsed="false">
      <c r="A178" s="1"/>
      <c r="B178" s="1"/>
      <c r="C178" s="1"/>
    </row>
    <row r="179" customFormat="false" ht="13.8" hidden="false" customHeight="false" outlineLevel="0" collapsed="false">
      <c r="A179" s="1"/>
      <c r="B179" s="1"/>
      <c r="C179" s="1"/>
    </row>
    <row r="180" customFormat="false" ht="13.8" hidden="false" customHeight="false" outlineLevel="0" collapsed="false">
      <c r="A180" s="1"/>
      <c r="B180" s="1"/>
      <c r="C180" s="1"/>
    </row>
    <row r="181" customFormat="false" ht="13.8" hidden="false" customHeight="false" outlineLevel="0" collapsed="false">
      <c r="A181" s="1"/>
      <c r="B181" s="1"/>
      <c r="C181" s="1"/>
    </row>
    <row r="182" customFormat="false" ht="13.8" hidden="false" customHeight="false" outlineLevel="0" collapsed="false">
      <c r="A182" s="1"/>
      <c r="B182" s="1"/>
      <c r="C182" s="1"/>
    </row>
    <row r="183" customFormat="false" ht="13.8" hidden="false" customHeight="false" outlineLevel="0" collapsed="false">
      <c r="A183" s="1"/>
      <c r="B183" s="1"/>
      <c r="C183" s="1"/>
    </row>
    <row r="184" customFormat="false" ht="13.8" hidden="false" customHeight="false" outlineLevel="0" collapsed="false">
      <c r="A184" s="1"/>
      <c r="B184" s="1"/>
      <c r="C184" s="1"/>
    </row>
    <row r="185" customFormat="false" ht="13.8" hidden="false" customHeight="false" outlineLevel="0" collapsed="false">
      <c r="A185" s="1"/>
      <c r="B185" s="1"/>
      <c r="C185" s="1"/>
    </row>
    <row r="186" customFormat="false" ht="13.8" hidden="false" customHeight="false" outlineLevel="0" collapsed="false">
      <c r="A186" s="1"/>
      <c r="B186" s="1"/>
      <c r="C186" s="1"/>
    </row>
    <row r="187" customFormat="false" ht="13.8" hidden="false" customHeight="false" outlineLevel="0" collapsed="false">
      <c r="A187" s="1"/>
      <c r="B187" s="1"/>
      <c r="C187" s="1"/>
    </row>
    <row r="188" customFormat="false" ht="13.8" hidden="false" customHeight="false" outlineLevel="0" collapsed="false">
      <c r="A188" s="1"/>
      <c r="B188" s="1"/>
      <c r="C188" s="1"/>
    </row>
    <row r="189" customFormat="false" ht="13.8" hidden="false" customHeight="false" outlineLevel="0" collapsed="false">
      <c r="A189" s="1"/>
      <c r="B189" s="1"/>
      <c r="C189" s="1"/>
    </row>
    <row r="190" customFormat="false" ht="13.8" hidden="false" customHeight="false" outlineLevel="0" collapsed="false">
      <c r="A190" s="1"/>
      <c r="B190" s="1"/>
      <c r="C190" s="1"/>
    </row>
    <row r="191" customFormat="false" ht="13.8" hidden="false" customHeight="false" outlineLevel="0" collapsed="false">
      <c r="A191" s="1"/>
      <c r="B191" s="1"/>
      <c r="C191" s="1"/>
    </row>
    <row r="192" customFormat="false" ht="13.8" hidden="false" customHeight="false" outlineLevel="0" collapsed="false">
      <c r="A192" s="1"/>
      <c r="B192" s="1"/>
      <c r="C192" s="1"/>
    </row>
    <row r="193" customFormat="false" ht="13.8" hidden="false" customHeight="false" outlineLevel="0" collapsed="false">
      <c r="A193" s="1"/>
      <c r="B193" s="1"/>
      <c r="C193" s="1"/>
    </row>
    <row r="194" customFormat="false" ht="13.8" hidden="false" customHeight="false" outlineLevel="0" collapsed="false">
      <c r="A194" s="1"/>
      <c r="B194" s="1"/>
      <c r="C194" s="1"/>
    </row>
    <row r="195" customFormat="false" ht="13.8" hidden="false" customHeight="false" outlineLevel="0" collapsed="false">
      <c r="A195" s="1"/>
      <c r="B195" s="1"/>
      <c r="C195" s="1"/>
    </row>
    <row r="196" customFormat="false" ht="13.8" hidden="false" customHeight="false" outlineLevel="0" collapsed="false">
      <c r="A196" s="1"/>
      <c r="B196" s="1"/>
      <c r="C196" s="1"/>
    </row>
    <row r="197" customFormat="false" ht="13.8" hidden="false" customHeight="false" outlineLevel="0" collapsed="false">
      <c r="A197" s="1"/>
      <c r="B197" s="1"/>
      <c r="C197" s="1"/>
    </row>
    <row r="198" customFormat="false" ht="13.8" hidden="false" customHeight="false" outlineLevel="0" collapsed="false">
      <c r="A198" s="1"/>
      <c r="B198" s="1"/>
      <c r="C198" s="1"/>
    </row>
    <row r="199" customFormat="false" ht="13.8" hidden="false" customHeight="false" outlineLevel="0" collapsed="false">
      <c r="A199" s="1"/>
      <c r="B199" s="1"/>
      <c r="C199" s="1"/>
    </row>
    <row r="200" customFormat="false" ht="13.8" hidden="false" customHeight="false" outlineLevel="0" collapsed="false">
      <c r="A200" s="1"/>
      <c r="B200" s="1"/>
      <c r="C200" s="1"/>
    </row>
    <row r="201" customFormat="false" ht="13.8" hidden="false" customHeight="false" outlineLevel="0" collapsed="false">
      <c r="A201" s="1"/>
      <c r="B201" s="1"/>
      <c r="C201" s="1"/>
    </row>
    <row r="202" customFormat="false" ht="13.8" hidden="false" customHeight="false" outlineLevel="0" collapsed="false">
      <c r="A202" s="1"/>
      <c r="B202" s="1"/>
      <c r="C202" s="1"/>
    </row>
    <row r="203" customFormat="false" ht="13.8" hidden="false" customHeight="false" outlineLevel="0" collapsed="false">
      <c r="A203" s="1"/>
      <c r="B203" s="1"/>
      <c r="C203" s="1"/>
    </row>
    <row r="204" customFormat="false" ht="13.8" hidden="false" customHeight="false" outlineLevel="0" collapsed="false">
      <c r="A204" s="1"/>
      <c r="B204" s="1"/>
      <c r="C204" s="1"/>
    </row>
    <row r="205" customFormat="false" ht="13.8" hidden="false" customHeight="false" outlineLevel="0" collapsed="false">
      <c r="A205" s="1"/>
      <c r="B205" s="1"/>
      <c r="C205" s="1"/>
    </row>
    <row r="206" customFormat="false" ht="13.8" hidden="false" customHeight="false" outlineLevel="0" collapsed="false">
      <c r="A206" s="1"/>
      <c r="B206" s="1"/>
      <c r="C206" s="1"/>
    </row>
    <row r="207" customFormat="false" ht="13.8" hidden="false" customHeight="false" outlineLevel="0" collapsed="false">
      <c r="A207" s="1"/>
      <c r="B207" s="1"/>
      <c r="C207" s="1"/>
    </row>
    <row r="208" customFormat="false" ht="13.8" hidden="false" customHeight="false" outlineLevel="0" collapsed="false">
      <c r="A208" s="1"/>
      <c r="B208" s="1"/>
      <c r="C208" s="1"/>
    </row>
    <row r="209" customFormat="false" ht="13.8" hidden="false" customHeight="false" outlineLevel="0" collapsed="false">
      <c r="A209" s="1"/>
      <c r="B209" s="1"/>
      <c r="C209" s="1"/>
    </row>
    <row r="210" customFormat="false" ht="13.8" hidden="false" customHeight="false" outlineLevel="0" collapsed="false">
      <c r="A210" s="1"/>
      <c r="B210" s="1"/>
      <c r="C210" s="1"/>
    </row>
    <row r="211" customFormat="false" ht="13.8" hidden="false" customHeight="false" outlineLevel="0" collapsed="false">
      <c r="A211" s="1"/>
      <c r="B211" s="1"/>
      <c r="C211" s="1"/>
    </row>
    <row r="212" customFormat="false" ht="13.8" hidden="false" customHeight="false" outlineLevel="0" collapsed="false">
      <c r="A212" s="1"/>
      <c r="B212" s="1"/>
      <c r="C212" s="1"/>
    </row>
    <row r="213" customFormat="false" ht="13.8" hidden="false" customHeight="false" outlineLevel="0" collapsed="false">
      <c r="A213" s="1"/>
      <c r="B213" s="1"/>
      <c r="C213" s="1"/>
    </row>
    <row r="214" customFormat="false" ht="13.8" hidden="false" customHeight="false" outlineLevel="0" collapsed="false">
      <c r="A214" s="1"/>
      <c r="B214" s="1"/>
      <c r="C214" s="1"/>
    </row>
    <row r="215" customFormat="false" ht="13.8" hidden="false" customHeight="false" outlineLevel="0" collapsed="false">
      <c r="A215" s="1"/>
      <c r="B215" s="1"/>
      <c r="C215" s="1"/>
    </row>
    <row r="216" customFormat="false" ht="13.8" hidden="false" customHeight="false" outlineLevel="0" collapsed="false">
      <c r="A216" s="1"/>
      <c r="B216" s="1"/>
      <c r="C216" s="1"/>
    </row>
    <row r="217" customFormat="false" ht="13.8" hidden="false" customHeight="false" outlineLevel="0" collapsed="false">
      <c r="A217" s="1"/>
      <c r="B217" s="1"/>
      <c r="C217" s="1"/>
    </row>
    <row r="218" customFormat="false" ht="13.8" hidden="false" customHeight="false" outlineLevel="0" collapsed="false">
      <c r="A218" s="1"/>
      <c r="B218" s="1"/>
      <c r="C218" s="1"/>
    </row>
    <row r="219" customFormat="false" ht="13.8" hidden="false" customHeight="false" outlineLevel="0" collapsed="false">
      <c r="A219" s="1"/>
      <c r="B219" s="1"/>
      <c r="C219" s="1"/>
    </row>
    <row r="220" customFormat="false" ht="13.8" hidden="false" customHeight="false" outlineLevel="0" collapsed="false">
      <c r="A220" s="1"/>
      <c r="B220" s="1"/>
      <c r="C220" s="1"/>
    </row>
    <row r="221" customFormat="false" ht="13.8" hidden="false" customHeight="false" outlineLevel="0" collapsed="false">
      <c r="A221" s="1"/>
      <c r="B221" s="1"/>
      <c r="C221" s="1"/>
    </row>
    <row r="222" customFormat="false" ht="13.8" hidden="false" customHeight="false" outlineLevel="0" collapsed="false">
      <c r="A222" s="1"/>
      <c r="B222" s="1"/>
      <c r="C222" s="1"/>
    </row>
    <row r="223" customFormat="false" ht="13.8" hidden="false" customHeight="false" outlineLevel="0" collapsed="false">
      <c r="A223" s="1"/>
      <c r="B223" s="1"/>
      <c r="C223" s="1"/>
    </row>
    <row r="224" customFormat="false" ht="13.8" hidden="false" customHeight="false" outlineLevel="0" collapsed="false">
      <c r="A224" s="1"/>
      <c r="B224" s="1"/>
      <c r="C224" s="1"/>
    </row>
    <row r="225" customFormat="false" ht="13.8" hidden="false" customHeight="false" outlineLevel="0" collapsed="false">
      <c r="A225" s="1"/>
      <c r="B225" s="1"/>
      <c r="C225" s="1"/>
    </row>
    <row r="226" customFormat="false" ht="13.8" hidden="false" customHeight="false" outlineLevel="0" collapsed="false">
      <c r="A226" s="1"/>
      <c r="B226" s="1"/>
      <c r="C226" s="1"/>
    </row>
    <row r="227" customFormat="false" ht="13.8" hidden="false" customHeight="false" outlineLevel="0" collapsed="false">
      <c r="A227" s="1"/>
      <c r="B227" s="1"/>
      <c r="C227" s="1"/>
    </row>
    <row r="228" customFormat="false" ht="13.8" hidden="false" customHeight="false" outlineLevel="0" collapsed="false">
      <c r="A228" s="1"/>
      <c r="B228" s="1"/>
      <c r="C228" s="1"/>
    </row>
    <row r="229" customFormat="false" ht="13.8" hidden="false" customHeight="false" outlineLevel="0" collapsed="false">
      <c r="A229" s="1"/>
      <c r="B229" s="1"/>
      <c r="C229" s="1"/>
    </row>
    <row r="230" customFormat="false" ht="13.8" hidden="false" customHeight="false" outlineLevel="0" collapsed="false">
      <c r="A230" s="1"/>
      <c r="B230" s="1"/>
      <c r="C230" s="1"/>
    </row>
    <row r="231" customFormat="false" ht="13.8" hidden="false" customHeight="false" outlineLevel="0" collapsed="false">
      <c r="A231" s="1"/>
      <c r="B231" s="1"/>
      <c r="C231" s="1"/>
    </row>
    <row r="232" customFormat="false" ht="13.8" hidden="false" customHeight="false" outlineLevel="0" collapsed="false">
      <c r="A232" s="1"/>
      <c r="B232" s="1"/>
      <c r="C232" s="1"/>
    </row>
    <row r="233" customFormat="false" ht="13.8" hidden="false" customHeight="false" outlineLevel="0" collapsed="false">
      <c r="A233" s="1"/>
      <c r="B233" s="1"/>
      <c r="C233" s="1"/>
    </row>
    <row r="234" customFormat="false" ht="13.8" hidden="false" customHeight="false" outlineLevel="0" collapsed="false">
      <c r="A234" s="1"/>
      <c r="B234" s="1"/>
      <c r="C234" s="1"/>
    </row>
    <row r="235" customFormat="false" ht="13.8" hidden="false" customHeight="false" outlineLevel="0" collapsed="false">
      <c r="A235" s="1"/>
      <c r="B235" s="1"/>
      <c r="C235" s="1"/>
    </row>
    <row r="236" customFormat="false" ht="13.8" hidden="false" customHeight="false" outlineLevel="0" collapsed="false">
      <c r="A236" s="1"/>
      <c r="B236" s="1"/>
      <c r="C236" s="1"/>
    </row>
    <row r="237" customFormat="false" ht="13.8" hidden="false" customHeight="false" outlineLevel="0" collapsed="false">
      <c r="A237" s="1"/>
      <c r="B237" s="1"/>
      <c r="C237" s="1"/>
    </row>
    <row r="238" customFormat="false" ht="13.8" hidden="false" customHeight="false" outlineLevel="0" collapsed="false">
      <c r="A238" s="1"/>
      <c r="B238" s="1"/>
      <c r="C238" s="1"/>
    </row>
    <row r="239" customFormat="false" ht="13.8" hidden="false" customHeight="false" outlineLevel="0" collapsed="false">
      <c r="A239" s="1"/>
      <c r="B239" s="1"/>
      <c r="C239" s="1"/>
    </row>
    <row r="240" customFormat="false" ht="13.8" hidden="false" customHeight="false" outlineLevel="0" collapsed="false">
      <c r="A240" s="1"/>
      <c r="B240" s="1"/>
      <c r="C240" s="1"/>
    </row>
    <row r="241" customFormat="false" ht="13.8" hidden="false" customHeight="false" outlineLevel="0" collapsed="false">
      <c r="A241" s="1"/>
      <c r="B241" s="1"/>
      <c r="C241" s="1"/>
    </row>
    <row r="242" customFormat="false" ht="13.8" hidden="false" customHeight="false" outlineLevel="0" collapsed="false">
      <c r="A242" s="1"/>
      <c r="B242" s="1"/>
      <c r="C242" s="1"/>
    </row>
    <row r="243" customFormat="false" ht="13.8" hidden="false" customHeight="false" outlineLevel="0" collapsed="false">
      <c r="A243" s="1"/>
      <c r="B243" s="1"/>
      <c r="C243" s="1"/>
    </row>
    <row r="244" customFormat="false" ht="13.8" hidden="false" customHeight="false" outlineLevel="0" collapsed="false">
      <c r="A244" s="1"/>
      <c r="B244" s="1"/>
      <c r="C244" s="1"/>
    </row>
    <row r="245" customFormat="false" ht="13.8" hidden="false" customHeight="false" outlineLevel="0" collapsed="false">
      <c r="A245" s="1"/>
      <c r="B245" s="1"/>
      <c r="C245" s="1"/>
    </row>
    <row r="246" customFormat="false" ht="13.8" hidden="false" customHeight="false" outlineLevel="0" collapsed="false">
      <c r="A246" s="1"/>
      <c r="B246" s="1"/>
      <c r="C246" s="1"/>
    </row>
    <row r="247" customFormat="false" ht="13.8" hidden="false" customHeight="false" outlineLevel="0" collapsed="false">
      <c r="A247" s="1"/>
      <c r="B247" s="1"/>
      <c r="C247" s="1"/>
    </row>
    <row r="248" customFormat="false" ht="13.8" hidden="false" customHeight="false" outlineLevel="0" collapsed="false">
      <c r="A248" s="1"/>
      <c r="B248" s="1"/>
      <c r="C248" s="1"/>
    </row>
    <row r="249" customFormat="false" ht="13.8" hidden="false" customHeight="false" outlineLevel="0" collapsed="false">
      <c r="A249" s="1"/>
      <c r="B249" s="1"/>
      <c r="C249" s="1"/>
    </row>
    <row r="250" customFormat="false" ht="13.8" hidden="false" customHeight="false" outlineLevel="0" collapsed="false">
      <c r="A250" s="1"/>
      <c r="B250" s="1"/>
      <c r="C250" s="1"/>
    </row>
    <row r="251" customFormat="false" ht="13.8" hidden="false" customHeight="false" outlineLevel="0" collapsed="false">
      <c r="A251" s="1"/>
      <c r="B251" s="1"/>
      <c r="C251" s="1"/>
    </row>
    <row r="252" customFormat="false" ht="13.8" hidden="false" customHeight="false" outlineLevel="0" collapsed="false">
      <c r="A252" s="1"/>
      <c r="B252" s="1"/>
      <c r="C252" s="1"/>
    </row>
    <row r="253" customFormat="false" ht="13.8" hidden="false" customHeight="false" outlineLevel="0" collapsed="false">
      <c r="A253" s="1"/>
      <c r="B253" s="1"/>
      <c r="C253" s="1"/>
    </row>
    <row r="254" customFormat="false" ht="13.8" hidden="false" customHeight="false" outlineLevel="0" collapsed="false">
      <c r="A254" s="1"/>
      <c r="B254" s="1"/>
      <c r="C254" s="1"/>
    </row>
    <row r="255" customFormat="false" ht="13.8" hidden="false" customHeight="false" outlineLevel="0" collapsed="false">
      <c r="A255" s="1"/>
      <c r="B255" s="1"/>
      <c r="C255" s="1"/>
    </row>
    <row r="256" customFormat="false" ht="13.8" hidden="false" customHeight="false" outlineLevel="0" collapsed="false">
      <c r="A256" s="1"/>
      <c r="B256" s="1"/>
      <c r="C256" s="1"/>
    </row>
    <row r="257" customFormat="false" ht="13.8" hidden="false" customHeight="false" outlineLevel="0" collapsed="false">
      <c r="A257" s="1"/>
      <c r="B257" s="1"/>
      <c r="C257" s="1"/>
    </row>
    <row r="258" customFormat="false" ht="13.8" hidden="false" customHeight="false" outlineLevel="0" collapsed="false">
      <c r="A258" s="1"/>
      <c r="B258" s="1"/>
      <c r="C258" s="1"/>
    </row>
    <row r="259" customFormat="false" ht="13.8" hidden="false" customHeight="false" outlineLevel="0" collapsed="false">
      <c r="A259" s="1"/>
      <c r="B259" s="1"/>
      <c r="C259" s="1"/>
    </row>
    <row r="260" customFormat="false" ht="13.8" hidden="false" customHeight="false" outlineLevel="0" collapsed="false">
      <c r="A260" s="1"/>
      <c r="B260" s="1"/>
      <c r="C260" s="1"/>
    </row>
    <row r="261" customFormat="false" ht="13.8" hidden="false" customHeight="false" outlineLevel="0" collapsed="false">
      <c r="A261" s="1"/>
      <c r="B261" s="1"/>
      <c r="C261" s="1"/>
    </row>
    <row r="262" customFormat="false" ht="13.8" hidden="false" customHeight="false" outlineLevel="0" collapsed="false">
      <c r="A262" s="1"/>
      <c r="B262" s="1"/>
      <c r="C262" s="1"/>
    </row>
    <row r="263" customFormat="false" ht="13.8" hidden="false" customHeight="false" outlineLevel="0" collapsed="false">
      <c r="A263" s="1"/>
      <c r="B263" s="1"/>
      <c r="C263" s="1"/>
    </row>
    <row r="264" customFormat="false" ht="13.8" hidden="false" customHeight="false" outlineLevel="0" collapsed="false">
      <c r="A264" s="1"/>
      <c r="B264" s="1"/>
      <c r="C264" s="1"/>
    </row>
    <row r="265" customFormat="false" ht="13.8" hidden="false" customHeight="false" outlineLevel="0" collapsed="false">
      <c r="A265" s="1"/>
      <c r="B265" s="1"/>
      <c r="C265" s="1"/>
    </row>
    <row r="266" customFormat="false" ht="13.8" hidden="false" customHeight="false" outlineLevel="0" collapsed="false">
      <c r="A266" s="1"/>
      <c r="B266" s="1"/>
      <c r="C266" s="1"/>
    </row>
    <row r="267" customFormat="false" ht="13.8" hidden="false" customHeight="false" outlineLevel="0" collapsed="false">
      <c r="A267" s="1"/>
      <c r="B267" s="1"/>
      <c r="C267" s="1"/>
    </row>
    <row r="268" customFormat="false" ht="13.8" hidden="false" customHeight="false" outlineLevel="0" collapsed="false">
      <c r="A268" s="1"/>
      <c r="B268" s="1"/>
      <c r="C268" s="1"/>
    </row>
    <row r="269" customFormat="false" ht="13.8" hidden="false" customHeight="false" outlineLevel="0" collapsed="false">
      <c r="A269" s="1"/>
      <c r="B269" s="1"/>
      <c r="C269" s="1"/>
    </row>
    <row r="270" customFormat="false" ht="13.8" hidden="false" customHeight="false" outlineLevel="0" collapsed="false">
      <c r="A270" s="1"/>
      <c r="B270" s="1"/>
      <c r="C270" s="1"/>
    </row>
    <row r="271" customFormat="false" ht="13.8" hidden="false" customHeight="false" outlineLevel="0" collapsed="false">
      <c r="A271" s="1"/>
      <c r="B271" s="1"/>
      <c r="C271" s="1"/>
    </row>
    <row r="272" customFormat="false" ht="13.8" hidden="false" customHeight="false" outlineLevel="0" collapsed="false">
      <c r="A272" s="1"/>
      <c r="B272" s="1"/>
      <c r="C272" s="1"/>
    </row>
    <row r="273" customFormat="false" ht="13.8" hidden="false" customHeight="false" outlineLevel="0" collapsed="false">
      <c r="A273" s="1"/>
      <c r="B273" s="1"/>
      <c r="C273" s="1"/>
    </row>
    <row r="274" customFormat="false" ht="13.8" hidden="false" customHeight="false" outlineLevel="0" collapsed="false">
      <c r="A274" s="1"/>
      <c r="B274" s="1"/>
      <c r="C274" s="1"/>
    </row>
    <row r="275" customFormat="false" ht="13.8" hidden="false" customHeight="false" outlineLevel="0" collapsed="false">
      <c r="A275" s="1"/>
      <c r="B275" s="1"/>
      <c r="C275" s="1"/>
    </row>
    <row r="276" customFormat="false" ht="13.8" hidden="false" customHeight="false" outlineLevel="0" collapsed="false">
      <c r="A276" s="1"/>
      <c r="B276" s="1"/>
      <c r="C276" s="1"/>
    </row>
    <row r="277" customFormat="false" ht="13.8" hidden="false" customHeight="false" outlineLevel="0" collapsed="false">
      <c r="A277" s="1"/>
      <c r="B277" s="1"/>
      <c r="C277" s="1"/>
    </row>
    <row r="278" customFormat="false" ht="13.8" hidden="false" customHeight="false" outlineLevel="0" collapsed="false">
      <c r="A278" s="1"/>
      <c r="B278" s="1"/>
      <c r="C278" s="1"/>
    </row>
    <row r="279" customFormat="false" ht="13.8" hidden="false" customHeight="false" outlineLevel="0" collapsed="false">
      <c r="A279" s="1"/>
      <c r="B279" s="1"/>
      <c r="C279" s="1"/>
    </row>
    <row r="280" customFormat="false" ht="13.8" hidden="false" customHeight="false" outlineLevel="0" collapsed="false">
      <c r="A280" s="1"/>
      <c r="B280" s="1"/>
      <c r="C280" s="1"/>
    </row>
    <row r="281" customFormat="false" ht="13.8" hidden="false" customHeight="false" outlineLevel="0" collapsed="false">
      <c r="A281" s="1"/>
      <c r="B281" s="1"/>
      <c r="C281" s="1"/>
    </row>
    <row r="282" customFormat="false" ht="13.8" hidden="false" customHeight="false" outlineLevel="0" collapsed="false">
      <c r="A282" s="1"/>
      <c r="B282" s="1"/>
      <c r="C282" s="1"/>
    </row>
    <row r="283" customFormat="false" ht="13.8" hidden="false" customHeight="false" outlineLevel="0" collapsed="false">
      <c r="A283" s="1"/>
      <c r="B283" s="1"/>
      <c r="C283" s="1"/>
    </row>
    <row r="284" customFormat="false" ht="13.8" hidden="false" customHeight="false" outlineLevel="0" collapsed="false">
      <c r="A284" s="1"/>
      <c r="B284" s="1"/>
      <c r="C284" s="1"/>
    </row>
    <row r="285" customFormat="false" ht="13.8" hidden="false" customHeight="false" outlineLevel="0" collapsed="false">
      <c r="A285" s="1"/>
      <c r="B285" s="1"/>
      <c r="C285" s="1"/>
    </row>
    <row r="286" customFormat="false" ht="13.8" hidden="false" customHeight="false" outlineLevel="0" collapsed="false">
      <c r="A286" s="1"/>
      <c r="B286" s="1"/>
      <c r="C286" s="1"/>
    </row>
    <row r="287" customFormat="false" ht="13.8" hidden="false" customHeight="false" outlineLevel="0" collapsed="false">
      <c r="A287" s="1"/>
      <c r="B287" s="1"/>
      <c r="C287" s="1"/>
    </row>
    <row r="288" customFormat="false" ht="13.8" hidden="false" customHeight="false" outlineLevel="0" collapsed="false">
      <c r="A288" s="1"/>
      <c r="B288" s="1"/>
      <c r="C288" s="1"/>
    </row>
    <row r="289" customFormat="false" ht="13.8" hidden="false" customHeight="false" outlineLevel="0" collapsed="false">
      <c r="A289" s="1"/>
      <c r="B289" s="1"/>
      <c r="C289" s="1"/>
    </row>
    <row r="290" customFormat="false" ht="13.8" hidden="false" customHeight="false" outlineLevel="0" collapsed="false">
      <c r="A290" s="1"/>
      <c r="B290" s="1"/>
      <c r="C290" s="1"/>
    </row>
    <row r="291" customFormat="false" ht="13.8" hidden="false" customHeight="false" outlineLevel="0" collapsed="false">
      <c r="A291" s="1"/>
      <c r="B291" s="1"/>
      <c r="C291" s="1"/>
    </row>
    <row r="292" customFormat="false" ht="13.8" hidden="false" customHeight="false" outlineLevel="0" collapsed="false">
      <c r="A292" s="1"/>
      <c r="B292" s="1"/>
      <c r="C292" s="1"/>
    </row>
    <row r="293" customFormat="false" ht="13.8" hidden="false" customHeight="false" outlineLevel="0" collapsed="false">
      <c r="A293" s="1"/>
      <c r="B293" s="1"/>
      <c r="C293" s="1"/>
    </row>
    <row r="294" customFormat="false" ht="13.8" hidden="false" customHeight="false" outlineLevel="0" collapsed="false">
      <c r="A294" s="1"/>
      <c r="B294" s="1"/>
      <c r="C294" s="1"/>
    </row>
    <row r="295" customFormat="false" ht="13.8" hidden="false" customHeight="false" outlineLevel="0" collapsed="false">
      <c r="A295" s="1"/>
      <c r="B295" s="1"/>
      <c r="C295" s="1"/>
    </row>
    <row r="296" customFormat="false" ht="13.8" hidden="false" customHeight="false" outlineLevel="0" collapsed="false">
      <c r="A296" s="1"/>
      <c r="B296" s="1"/>
      <c r="C296" s="1"/>
    </row>
    <row r="297" customFormat="false" ht="13.8" hidden="false" customHeight="false" outlineLevel="0" collapsed="false">
      <c r="A297" s="1"/>
      <c r="B297" s="1"/>
      <c r="C297" s="1"/>
    </row>
    <row r="298" customFormat="false" ht="13.8" hidden="false" customHeight="false" outlineLevel="0" collapsed="false">
      <c r="A298" s="1"/>
      <c r="B298" s="1"/>
      <c r="C298" s="1"/>
    </row>
    <row r="299" customFormat="false" ht="13.8" hidden="false" customHeight="false" outlineLevel="0" collapsed="false">
      <c r="A299" s="1"/>
      <c r="B299" s="1"/>
      <c r="C299" s="1"/>
    </row>
    <row r="300" customFormat="false" ht="13.8" hidden="false" customHeight="false" outlineLevel="0" collapsed="false">
      <c r="A300" s="1"/>
      <c r="B300" s="1"/>
      <c r="C300" s="1"/>
    </row>
    <row r="301" customFormat="false" ht="13.8" hidden="false" customHeight="false" outlineLevel="0" collapsed="false">
      <c r="A301" s="1"/>
      <c r="B301" s="1"/>
      <c r="C301" s="1"/>
    </row>
    <row r="302" customFormat="false" ht="13.8" hidden="false" customHeight="false" outlineLevel="0" collapsed="false">
      <c r="A302" s="1"/>
      <c r="B302" s="1"/>
      <c r="C302" s="1"/>
    </row>
    <row r="303" customFormat="false" ht="13.8" hidden="false" customHeight="false" outlineLevel="0" collapsed="false">
      <c r="A303" s="1"/>
      <c r="B303" s="1"/>
      <c r="C303" s="1"/>
    </row>
    <row r="304" customFormat="false" ht="13.8" hidden="false" customHeight="false" outlineLevel="0" collapsed="false">
      <c r="A304" s="1"/>
      <c r="B304" s="1"/>
      <c r="C304" s="1"/>
    </row>
    <row r="305" customFormat="false" ht="13.8" hidden="false" customHeight="false" outlineLevel="0" collapsed="false">
      <c r="A305" s="1"/>
      <c r="B305" s="1"/>
      <c r="C305" s="1"/>
    </row>
    <row r="306" customFormat="false" ht="13.8" hidden="false" customHeight="false" outlineLevel="0" collapsed="false">
      <c r="A306" s="1"/>
      <c r="B306" s="1"/>
      <c r="C306" s="1"/>
    </row>
    <row r="307" customFormat="false" ht="13.8" hidden="false" customHeight="false" outlineLevel="0" collapsed="false">
      <c r="A307" s="1"/>
      <c r="B307" s="1"/>
      <c r="C307" s="1"/>
    </row>
    <row r="308" customFormat="false" ht="13.8" hidden="false" customHeight="false" outlineLevel="0" collapsed="false">
      <c r="A308" s="1"/>
      <c r="B308" s="1"/>
      <c r="C308" s="1"/>
    </row>
    <row r="309" customFormat="false" ht="13.8" hidden="false" customHeight="false" outlineLevel="0" collapsed="false">
      <c r="A309" s="1"/>
      <c r="B309" s="1"/>
      <c r="C309" s="1"/>
    </row>
    <row r="310" customFormat="false" ht="13.8" hidden="false" customHeight="false" outlineLevel="0" collapsed="false">
      <c r="A310" s="1"/>
      <c r="B310" s="1"/>
      <c r="C310" s="1"/>
    </row>
    <row r="311" customFormat="false" ht="13.8" hidden="false" customHeight="false" outlineLevel="0" collapsed="false">
      <c r="A311" s="1"/>
      <c r="B311" s="1"/>
      <c r="C311" s="1"/>
    </row>
    <row r="312" customFormat="false" ht="13.8" hidden="false" customHeight="false" outlineLevel="0" collapsed="false">
      <c r="A312" s="1"/>
      <c r="B312" s="1"/>
      <c r="C312" s="1"/>
    </row>
    <row r="313" customFormat="false" ht="13.8" hidden="false" customHeight="false" outlineLevel="0" collapsed="false">
      <c r="A313" s="1"/>
      <c r="B313" s="1"/>
      <c r="C313" s="1"/>
    </row>
    <row r="314" customFormat="false" ht="13.8" hidden="false" customHeight="false" outlineLevel="0" collapsed="false">
      <c r="A314" s="1"/>
      <c r="B314" s="1"/>
      <c r="C314" s="1"/>
    </row>
    <row r="315" customFormat="false" ht="13.8" hidden="false" customHeight="false" outlineLevel="0" collapsed="false">
      <c r="A315" s="1"/>
      <c r="B315" s="1"/>
      <c r="C315" s="1"/>
    </row>
    <row r="316" customFormat="false" ht="13.8" hidden="false" customHeight="false" outlineLevel="0" collapsed="false">
      <c r="A316" s="1"/>
      <c r="B316" s="1"/>
      <c r="C316" s="1"/>
    </row>
    <row r="317" customFormat="false" ht="13.8" hidden="false" customHeight="false" outlineLevel="0" collapsed="false">
      <c r="A317" s="1"/>
      <c r="B317" s="1"/>
      <c r="C317" s="1"/>
    </row>
    <row r="318" customFormat="false" ht="13.8" hidden="false" customHeight="false" outlineLevel="0" collapsed="false">
      <c r="A318" s="1"/>
      <c r="B318" s="1"/>
      <c r="C318" s="1"/>
    </row>
    <row r="319" customFormat="false" ht="13.8" hidden="false" customHeight="false" outlineLevel="0" collapsed="false">
      <c r="A319" s="1"/>
      <c r="B319" s="1"/>
      <c r="C319" s="1"/>
    </row>
    <row r="320" customFormat="false" ht="13.8" hidden="false" customHeight="false" outlineLevel="0" collapsed="false">
      <c r="A320" s="1"/>
      <c r="B320" s="1"/>
      <c r="C320" s="1"/>
    </row>
    <row r="321" customFormat="false" ht="13.8" hidden="false" customHeight="false" outlineLevel="0" collapsed="false">
      <c r="A321" s="1"/>
      <c r="B321" s="1"/>
      <c r="C321" s="1"/>
    </row>
    <row r="322" customFormat="false" ht="13.8" hidden="false" customHeight="false" outlineLevel="0" collapsed="false">
      <c r="A322" s="1"/>
      <c r="B322" s="1"/>
      <c r="C322" s="1"/>
    </row>
    <row r="323" customFormat="false" ht="13.8" hidden="false" customHeight="false" outlineLevel="0" collapsed="false">
      <c r="A323" s="1"/>
      <c r="B323" s="1"/>
      <c r="C323" s="1"/>
    </row>
    <row r="324" customFormat="false" ht="13.8" hidden="false" customHeight="false" outlineLevel="0" collapsed="false">
      <c r="A324" s="1"/>
      <c r="B324" s="1"/>
      <c r="C324" s="1"/>
    </row>
    <row r="325" customFormat="false" ht="13.8" hidden="false" customHeight="false" outlineLevel="0" collapsed="false">
      <c r="A325" s="1"/>
      <c r="B325" s="1"/>
      <c r="C325" s="1"/>
    </row>
    <row r="326" customFormat="false" ht="13.8" hidden="false" customHeight="false" outlineLevel="0" collapsed="false">
      <c r="A326" s="1"/>
      <c r="B326" s="1"/>
      <c r="C326" s="1"/>
    </row>
    <row r="327" customFormat="false" ht="13.8" hidden="false" customHeight="false" outlineLevel="0" collapsed="false">
      <c r="A327" s="1"/>
      <c r="B327" s="1"/>
      <c r="C327" s="1"/>
    </row>
    <row r="328" customFormat="false" ht="13.8" hidden="false" customHeight="false" outlineLevel="0" collapsed="false">
      <c r="A328" s="1"/>
      <c r="B328" s="1"/>
      <c r="C328" s="1"/>
    </row>
    <row r="329" customFormat="false" ht="13.8" hidden="false" customHeight="false" outlineLevel="0" collapsed="false">
      <c r="A329" s="1"/>
      <c r="B329" s="1"/>
      <c r="C329" s="1"/>
    </row>
    <row r="330" customFormat="false" ht="13.8" hidden="false" customHeight="false" outlineLevel="0" collapsed="false">
      <c r="A330" s="1"/>
      <c r="B330" s="1"/>
      <c r="C330" s="1"/>
    </row>
    <row r="331" customFormat="false" ht="13.8" hidden="false" customHeight="false" outlineLevel="0" collapsed="false">
      <c r="A331" s="1"/>
      <c r="B331" s="1"/>
      <c r="C331" s="1"/>
    </row>
    <row r="332" customFormat="false" ht="13.8" hidden="false" customHeight="false" outlineLevel="0" collapsed="false">
      <c r="A332" s="1"/>
      <c r="B332" s="1"/>
      <c r="C332" s="1"/>
    </row>
    <row r="333" customFormat="false" ht="13.8" hidden="false" customHeight="false" outlineLevel="0" collapsed="false">
      <c r="A333" s="1"/>
      <c r="B333" s="1"/>
      <c r="C333" s="1"/>
    </row>
    <row r="334" customFormat="false" ht="13.8" hidden="false" customHeight="false" outlineLevel="0" collapsed="false">
      <c r="A334" s="1"/>
      <c r="B334" s="1"/>
      <c r="C334" s="1"/>
    </row>
    <row r="335" customFormat="false" ht="13.8" hidden="false" customHeight="false" outlineLevel="0" collapsed="false">
      <c r="A335" s="1"/>
      <c r="B335" s="1"/>
      <c r="C335" s="1"/>
    </row>
    <row r="336" customFormat="false" ht="13.8" hidden="false" customHeight="false" outlineLevel="0" collapsed="false">
      <c r="A336" s="1"/>
      <c r="B336" s="1"/>
      <c r="C336" s="1"/>
    </row>
    <row r="337" customFormat="false" ht="13.8" hidden="false" customHeight="false" outlineLevel="0" collapsed="false">
      <c r="A337" s="1"/>
      <c r="B337" s="1"/>
      <c r="C337" s="1"/>
    </row>
    <row r="338" customFormat="false" ht="13.8" hidden="false" customHeight="false" outlineLevel="0" collapsed="false">
      <c r="A338" s="1"/>
      <c r="B338" s="1"/>
      <c r="C338" s="1"/>
    </row>
    <row r="339" customFormat="false" ht="13.8" hidden="false" customHeight="false" outlineLevel="0" collapsed="false">
      <c r="A339" s="1"/>
      <c r="B339" s="1"/>
      <c r="C339" s="1"/>
    </row>
    <row r="340" customFormat="false" ht="13.8" hidden="false" customHeight="false" outlineLevel="0" collapsed="false">
      <c r="A340" s="1"/>
      <c r="B340" s="1"/>
      <c r="C340" s="1"/>
    </row>
    <row r="341" customFormat="false" ht="13.8" hidden="false" customHeight="false" outlineLevel="0" collapsed="false">
      <c r="A341" s="1"/>
      <c r="B341" s="1"/>
      <c r="C341" s="1"/>
    </row>
    <row r="342" customFormat="false" ht="13.8" hidden="false" customHeight="false" outlineLevel="0" collapsed="false">
      <c r="A342" s="1"/>
      <c r="B342" s="1"/>
      <c r="C342" s="1"/>
    </row>
    <row r="343" customFormat="false" ht="13.8" hidden="false" customHeight="false" outlineLevel="0" collapsed="false">
      <c r="A343" s="1"/>
      <c r="B343" s="1"/>
      <c r="C343" s="1"/>
    </row>
    <row r="344" customFormat="false" ht="13.8" hidden="false" customHeight="false" outlineLevel="0" collapsed="false">
      <c r="A344" s="1"/>
      <c r="B344" s="1"/>
      <c r="C344" s="1"/>
    </row>
    <row r="345" customFormat="false" ht="13.8" hidden="false" customHeight="false" outlineLevel="0" collapsed="false">
      <c r="A345" s="1"/>
      <c r="B345" s="1"/>
      <c r="C345" s="1"/>
    </row>
    <row r="346" customFormat="false" ht="13.8" hidden="false" customHeight="false" outlineLevel="0" collapsed="false">
      <c r="A346" s="1"/>
      <c r="B346" s="1"/>
      <c r="C346" s="1"/>
    </row>
    <row r="347" customFormat="false" ht="13.8" hidden="false" customHeight="false" outlineLevel="0" collapsed="false">
      <c r="A347" s="1"/>
      <c r="B347" s="1"/>
      <c r="C347" s="1"/>
    </row>
    <row r="348" customFormat="false" ht="13.8" hidden="false" customHeight="false" outlineLevel="0" collapsed="false">
      <c r="A348" s="1"/>
      <c r="B348" s="1"/>
      <c r="C348" s="1"/>
    </row>
    <row r="349" customFormat="false" ht="13.8" hidden="false" customHeight="false" outlineLevel="0" collapsed="false">
      <c r="A349" s="1"/>
      <c r="B349" s="1"/>
      <c r="C349" s="1"/>
    </row>
    <row r="350" customFormat="false" ht="13.8" hidden="false" customHeight="false" outlineLevel="0" collapsed="false">
      <c r="A350" s="1"/>
      <c r="B350" s="1"/>
      <c r="C350" s="1"/>
    </row>
    <row r="351" customFormat="false" ht="13.8" hidden="false" customHeight="false" outlineLevel="0" collapsed="false">
      <c r="A351" s="1"/>
      <c r="B351" s="1"/>
      <c r="C351" s="1"/>
    </row>
    <row r="352" customFormat="false" ht="13.8" hidden="false" customHeight="false" outlineLevel="0" collapsed="false">
      <c r="A352" s="1"/>
      <c r="B352" s="1"/>
      <c r="C352" s="1"/>
    </row>
    <row r="353" customFormat="false" ht="13.8" hidden="false" customHeight="false" outlineLevel="0" collapsed="false">
      <c r="A353" s="1"/>
      <c r="B353" s="1"/>
      <c r="C353" s="1"/>
    </row>
    <row r="354" customFormat="false" ht="13.8" hidden="false" customHeight="false" outlineLevel="0" collapsed="false">
      <c r="A354" s="1"/>
      <c r="B354" s="1"/>
      <c r="C354" s="1"/>
    </row>
    <row r="355" customFormat="false" ht="13.8" hidden="false" customHeight="false" outlineLevel="0" collapsed="false">
      <c r="A355" s="1"/>
      <c r="B355" s="1"/>
      <c r="C355" s="1"/>
    </row>
    <row r="356" customFormat="false" ht="13.8" hidden="false" customHeight="false" outlineLevel="0" collapsed="false">
      <c r="A356" s="1"/>
      <c r="B356" s="1"/>
      <c r="C356" s="1"/>
    </row>
    <row r="357" customFormat="false" ht="13.8" hidden="false" customHeight="false" outlineLevel="0" collapsed="false">
      <c r="A357" s="1"/>
      <c r="B357" s="1"/>
      <c r="C357" s="1"/>
    </row>
    <row r="358" customFormat="false" ht="13.8" hidden="false" customHeight="false" outlineLevel="0" collapsed="false">
      <c r="A358" s="1"/>
      <c r="B358" s="1"/>
      <c r="C358" s="1"/>
    </row>
    <row r="359" customFormat="false" ht="13.8" hidden="false" customHeight="false" outlineLevel="0" collapsed="false">
      <c r="A359" s="1"/>
      <c r="B359" s="1"/>
      <c r="C359" s="1"/>
    </row>
    <row r="360" customFormat="false" ht="13.8" hidden="false" customHeight="false" outlineLevel="0" collapsed="false">
      <c r="A360" s="1"/>
      <c r="B360" s="1"/>
      <c r="C360" s="1"/>
    </row>
    <row r="361" customFormat="false" ht="13.8" hidden="false" customHeight="false" outlineLevel="0" collapsed="false">
      <c r="A361" s="1"/>
      <c r="B361" s="1"/>
      <c r="C361" s="1"/>
    </row>
    <row r="362" customFormat="false" ht="13.8" hidden="false" customHeight="false" outlineLevel="0" collapsed="false">
      <c r="A362" s="1"/>
      <c r="B362" s="1"/>
      <c r="C362" s="1"/>
    </row>
    <row r="363" customFormat="false" ht="13.8" hidden="false" customHeight="false" outlineLevel="0" collapsed="false">
      <c r="A363" s="1"/>
      <c r="B363" s="1"/>
      <c r="C363" s="1"/>
    </row>
    <row r="364" customFormat="false" ht="13.8" hidden="false" customHeight="false" outlineLevel="0" collapsed="false">
      <c r="A364" s="1"/>
      <c r="B364" s="1"/>
      <c r="C364" s="1"/>
    </row>
    <row r="365" customFormat="false" ht="13.8" hidden="false" customHeight="false" outlineLevel="0" collapsed="false">
      <c r="A365" s="1"/>
      <c r="B365" s="1"/>
      <c r="C365" s="1"/>
    </row>
    <row r="366" customFormat="false" ht="13.8" hidden="false" customHeight="false" outlineLevel="0" collapsed="false">
      <c r="A366" s="1"/>
      <c r="B366" s="1"/>
      <c r="C366" s="1"/>
    </row>
    <row r="367" customFormat="false" ht="13.8" hidden="false" customHeight="false" outlineLevel="0" collapsed="false">
      <c r="A367" s="1"/>
      <c r="B367" s="1"/>
      <c r="C367" s="1"/>
    </row>
    <row r="368" customFormat="false" ht="13.8" hidden="false" customHeight="false" outlineLevel="0" collapsed="false">
      <c r="A368" s="1"/>
      <c r="B368" s="1"/>
      <c r="C368" s="1"/>
    </row>
    <row r="369" customFormat="false" ht="13.8" hidden="false" customHeight="false" outlineLevel="0" collapsed="false">
      <c r="A369" s="1"/>
      <c r="B369" s="1"/>
      <c r="C369" s="1"/>
    </row>
    <row r="370" customFormat="false" ht="13.8" hidden="false" customHeight="false" outlineLevel="0" collapsed="false">
      <c r="A370" s="1"/>
      <c r="B370" s="1"/>
      <c r="C370" s="1"/>
    </row>
    <row r="371" customFormat="false" ht="13.8" hidden="false" customHeight="false" outlineLevel="0" collapsed="false">
      <c r="A371" s="1"/>
      <c r="B371" s="1"/>
      <c r="C371" s="1"/>
    </row>
    <row r="372" customFormat="false" ht="13.8" hidden="false" customHeight="false" outlineLevel="0" collapsed="false">
      <c r="A372" s="1"/>
      <c r="B372" s="1"/>
      <c r="C372" s="1"/>
    </row>
    <row r="373" customFormat="false" ht="13.8" hidden="false" customHeight="false" outlineLevel="0" collapsed="false">
      <c r="A373" s="1"/>
      <c r="B373" s="1"/>
      <c r="C373" s="1"/>
    </row>
    <row r="374" customFormat="false" ht="13.8" hidden="false" customHeight="false" outlineLevel="0" collapsed="false">
      <c r="A374" s="1"/>
      <c r="B374" s="1"/>
      <c r="C374" s="1"/>
    </row>
    <row r="375" customFormat="false" ht="13.8" hidden="false" customHeight="false" outlineLevel="0" collapsed="false">
      <c r="A375" s="1"/>
      <c r="B375" s="1"/>
      <c r="C375" s="1"/>
    </row>
    <row r="376" customFormat="false" ht="13.8" hidden="false" customHeight="false" outlineLevel="0" collapsed="false">
      <c r="A376" s="1"/>
      <c r="B376" s="1"/>
      <c r="C376" s="1"/>
    </row>
    <row r="377" customFormat="false" ht="13.8" hidden="false" customHeight="false" outlineLevel="0" collapsed="false">
      <c r="A377" s="1"/>
      <c r="B377" s="1"/>
      <c r="C377" s="1"/>
    </row>
    <row r="378" customFormat="false" ht="13.8" hidden="false" customHeight="false" outlineLevel="0" collapsed="false">
      <c r="A378" s="1"/>
      <c r="B378" s="1"/>
      <c r="C378" s="1"/>
    </row>
    <row r="379" customFormat="false" ht="13.8" hidden="false" customHeight="false" outlineLevel="0" collapsed="false">
      <c r="A379" s="1"/>
      <c r="B379" s="1"/>
      <c r="C379" s="1"/>
    </row>
    <row r="380" customFormat="false" ht="13.8" hidden="false" customHeight="false" outlineLevel="0" collapsed="false">
      <c r="A380" s="1"/>
      <c r="B380" s="1"/>
      <c r="C380" s="1"/>
    </row>
    <row r="381" customFormat="false" ht="13.8" hidden="false" customHeight="false" outlineLevel="0" collapsed="false">
      <c r="A381" s="1"/>
      <c r="B381" s="1"/>
      <c r="C381" s="1"/>
    </row>
    <row r="382" customFormat="false" ht="13.8" hidden="false" customHeight="false" outlineLevel="0" collapsed="false">
      <c r="A382" s="1"/>
      <c r="B382" s="1"/>
      <c r="C382" s="1"/>
    </row>
    <row r="383" customFormat="false" ht="13.8" hidden="false" customHeight="false" outlineLevel="0" collapsed="false">
      <c r="A383" s="1"/>
      <c r="B383" s="1"/>
      <c r="C383" s="1"/>
    </row>
    <row r="384" customFormat="false" ht="13.8" hidden="false" customHeight="false" outlineLevel="0" collapsed="false">
      <c r="A384" s="1"/>
      <c r="B384" s="1"/>
      <c r="C384" s="1"/>
    </row>
    <row r="385" customFormat="false" ht="13.8" hidden="false" customHeight="false" outlineLevel="0" collapsed="false">
      <c r="A385" s="1"/>
      <c r="B385" s="1"/>
      <c r="C385" s="1"/>
    </row>
    <row r="386" customFormat="false" ht="13.8" hidden="false" customHeight="false" outlineLevel="0" collapsed="false">
      <c r="A386" s="1"/>
      <c r="B386" s="1"/>
      <c r="C386" s="1"/>
    </row>
    <row r="387" customFormat="false" ht="13.8" hidden="false" customHeight="false" outlineLevel="0" collapsed="false">
      <c r="A387" s="1"/>
      <c r="B387" s="1"/>
      <c r="C387" s="1"/>
    </row>
    <row r="388" customFormat="false" ht="13.8" hidden="false" customHeight="false" outlineLevel="0" collapsed="false">
      <c r="A388" s="1"/>
      <c r="B388" s="1"/>
      <c r="C388" s="1"/>
    </row>
    <row r="389" customFormat="false" ht="13.8" hidden="false" customHeight="false" outlineLevel="0" collapsed="false">
      <c r="A389" s="1"/>
      <c r="B389" s="1"/>
      <c r="C389" s="1"/>
    </row>
    <row r="390" customFormat="false" ht="13.8" hidden="false" customHeight="false" outlineLevel="0" collapsed="false">
      <c r="A390" s="1"/>
      <c r="B390" s="1"/>
      <c r="C390" s="1"/>
    </row>
    <row r="391" customFormat="false" ht="13.8" hidden="false" customHeight="false" outlineLevel="0" collapsed="false">
      <c r="A391" s="1"/>
      <c r="B391" s="1"/>
      <c r="C391" s="1"/>
    </row>
    <row r="392" customFormat="false" ht="13.8" hidden="false" customHeight="false" outlineLevel="0" collapsed="false">
      <c r="A392" s="1"/>
      <c r="B392" s="1"/>
      <c r="C392" s="1"/>
    </row>
    <row r="393" customFormat="false" ht="13.8" hidden="false" customHeight="false" outlineLevel="0" collapsed="false">
      <c r="A393" s="1"/>
      <c r="B393" s="1"/>
      <c r="C393" s="1"/>
    </row>
    <row r="394" customFormat="false" ht="13.8" hidden="false" customHeight="false" outlineLevel="0" collapsed="false">
      <c r="A394" s="1"/>
      <c r="B394" s="1"/>
      <c r="C394" s="1"/>
    </row>
    <row r="395" customFormat="false" ht="13.8" hidden="false" customHeight="false" outlineLevel="0" collapsed="false">
      <c r="A395" s="1"/>
      <c r="B395" s="1"/>
      <c r="C395" s="1"/>
    </row>
    <row r="396" customFormat="false" ht="13.8" hidden="false" customHeight="false" outlineLevel="0" collapsed="false">
      <c r="A396" s="1"/>
      <c r="B396" s="1"/>
      <c r="C396" s="1"/>
    </row>
    <row r="397" customFormat="false" ht="13.8" hidden="false" customHeight="false" outlineLevel="0" collapsed="false">
      <c r="A397" s="1"/>
      <c r="B397" s="1"/>
      <c r="C397" s="1"/>
    </row>
    <row r="398" customFormat="false" ht="13.8" hidden="false" customHeight="false" outlineLevel="0" collapsed="false">
      <c r="A398" s="1"/>
      <c r="B398" s="1"/>
      <c r="C398" s="1"/>
    </row>
    <row r="399" customFormat="false" ht="13.8" hidden="false" customHeight="false" outlineLevel="0" collapsed="false">
      <c r="A399" s="1"/>
      <c r="B399" s="1"/>
      <c r="C399" s="1"/>
    </row>
    <row r="400" customFormat="false" ht="13.8" hidden="false" customHeight="false" outlineLevel="0" collapsed="false">
      <c r="A400" s="1"/>
      <c r="B400" s="1"/>
      <c r="C400" s="1"/>
    </row>
    <row r="401" customFormat="false" ht="13.8" hidden="false" customHeight="false" outlineLevel="0" collapsed="false">
      <c r="A401" s="1"/>
      <c r="B401" s="1"/>
      <c r="C401" s="1"/>
    </row>
    <row r="402" customFormat="false" ht="13.8" hidden="false" customHeight="false" outlineLevel="0" collapsed="false">
      <c r="A402" s="1"/>
      <c r="B402" s="1"/>
      <c r="C402" s="1"/>
    </row>
    <row r="403" customFormat="false" ht="13.8" hidden="false" customHeight="false" outlineLevel="0" collapsed="false">
      <c r="A403" s="1"/>
      <c r="B403" s="1"/>
      <c r="C403" s="1"/>
    </row>
    <row r="404" customFormat="false" ht="13.8" hidden="false" customHeight="false" outlineLevel="0" collapsed="false">
      <c r="A404" s="1"/>
      <c r="B404" s="1"/>
      <c r="C404" s="1"/>
    </row>
    <row r="405" customFormat="false" ht="13.8" hidden="false" customHeight="false" outlineLevel="0" collapsed="false">
      <c r="A405" s="1"/>
      <c r="B405" s="1"/>
      <c r="C405" s="1"/>
    </row>
    <row r="406" customFormat="false" ht="13.8" hidden="false" customHeight="false" outlineLevel="0" collapsed="false">
      <c r="A406" s="1"/>
      <c r="B406" s="1"/>
      <c r="C406" s="1"/>
    </row>
    <row r="407" customFormat="false" ht="13.8" hidden="false" customHeight="false" outlineLevel="0" collapsed="false">
      <c r="A407" s="1"/>
      <c r="B407" s="1"/>
      <c r="C407" s="1"/>
    </row>
    <row r="408" customFormat="false" ht="13.8" hidden="false" customHeight="false" outlineLevel="0" collapsed="false">
      <c r="A408" s="1"/>
      <c r="B408" s="1"/>
      <c r="C408" s="1"/>
    </row>
    <row r="409" customFormat="false" ht="13.8" hidden="false" customHeight="false" outlineLevel="0" collapsed="false">
      <c r="A409" s="1"/>
      <c r="B409" s="1"/>
      <c r="C409" s="1"/>
    </row>
    <row r="410" customFormat="false" ht="13.8" hidden="false" customHeight="false" outlineLevel="0" collapsed="false">
      <c r="A410" s="1"/>
      <c r="B410" s="1"/>
      <c r="C410" s="1"/>
    </row>
    <row r="411" customFormat="false" ht="13.8" hidden="false" customHeight="false" outlineLevel="0" collapsed="false">
      <c r="A411" s="1"/>
      <c r="B411" s="1"/>
      <c r="C411" s="1"/>
    </row>
    <row r="412" customFormat="false" ht="13.8" hidden="false" customHeight="false" outlineLevel="0" collapsed="false">
      <c r="A412" s="1"/>
      <c r="B412" s="1"/>
      <c r="C412" s="1"/>
    </row>
    <row r="413" customFormat="false" ht="13.8" hidden="false" customHeight="false" outlineLevel="0" collapsed="false">
      <c r="A413" s="1"/>
      <c r="B413" s="1"/>
      <c r="C413" s="1"/>
    </row>
    <row r="414" customFormat="false" ht="13.8" hidden="false" customHeight="false" outlineLevel="0" collapsed="false">
      <c r="A414" s="1"/>
      <c r="B414" s="1"/>
      <c r="C414" s="1"/>
    </row>
    <row r="415" customFormat="false" ht="13.8" hidden="false" customHeight="false" outlineLevel="0" collapsed="false">
      <c r="A415" s="1"/>
      <c r="B415" s="1"/>
      <c r="C415" s="1"/>
    </row>
    <row r="416" customFormat="false" ht="13.8" hidden="false" customHeight="false" outlineLevel="0" collapsed="false">
      <c r="A416" s="1"/>
      <c r="B416" s="1"/>
      <c r="C416" s="1"/>
    </row>
    <row r="417" customFormat="false" ht="13.8" hidden="false" customHeight="false" outlineLevel="0" collapsed="false">
      <c r="A417" s="1"/>
      <c r="B417" s="1"/>
      <c r="C417" s="1"/>
    </row>
    <row r="418" customFormat="false" ht="13.8" hidden="false" customHeight="false" outlineLevel="0" collapsed="false">
      <c r="A418" s="1"/>
      <c r="B418" s="1"/>
      <c r="C418" s="1"/>
    </row>
    <row r="419" customFormat="false" ht="13.8" hidden="false" customHeight="false" outlineLevel="0" collapsed="false">
      <c r="A419" s="1"/>
      <c r="B419" s="1"/>
      <c r="C419" s="1"/>
    </row>
    <row r="420" customFormat="false" ht="13.8" hidden="false" customHeight="false" outlineLevel="0" collapsed="false">
      <c r="A420" s="1"/>
      <c r="B420" s="1"/>
      <c r="C420" s="1"/>
    </row>
    <row r="421" customFormat="false" ht="13.8" hidden="false" customHeight="false" outlineLevel="0" collapsed="false">
      <c r="A421" s="1"/>
      <c r="B421" s="1"/>
      <c r="C421" s="1"/>
    </row>
    <row r="422" customFormat="false" ht="13.8" hidden="false" customHeight="false" outlineLevel="0" collapsed="false">
      <c r="A422" s="1"/>
      <c r="B422" s="1"/>
      <c r="C422" s="1"/>
    </row>
    <row r="423" customFormat="false" ht="13.8" hidden="false" customHeight="false" outlineLevel="0" collapsed="false">
      <c r="A423" s="1"/>
      <c r="B423" s="1"/>
      <c r="C423" s="1"/>
    </row>
    <row r="424" customFormat="false" ht="13.8" hidden="false" customHeight="false" outlineLevel="0" collapsed="false">
      <c r="A424" s="1"/>
      <c r="B424" s="1"/>
      <c r="C424" s="1"/>
    </row>
    <row r="425" customFormat="false" ht="13.8" hidden="false" customHeight="false" outlineLevel="0" collapsed="false">
      <c r="A425" s="1"/>
      <c r="B425" s="1"/>
      <c r="C425" s="1"/>
    </row>
    <row r="426" customFormat="false" ht="13.8" hidden="false" customHeight="false" outlineLevel="0" collapsed="false">
      <c r="A426" s="1"/>
      <c r="B426" s="1"/>
      <c r="C426" s="1"/>
    </row>
    <row r="427" customFormat="false" ht="13.8" hidden="false" customHeight="false" outlineLevel="0" collapsed="false">
      <c r="A427" s="1"/>
      <c r="B427" s="1"/>
      <c r="C427" s="1"/>
    </row>
    <row r="428" customFormat="false" ht="13.8" hidden="false" customHeight="false" outlineLevel="0" collapsed="false">
      <c r="A428" s="1"/>
      <c r="B428" s="1"/>
      <c r="C428" s="1"/>
    </row>
    <row r="429" customFormat="false" ht="13.8" hidden="false" customHeight="false" outlineLevel="0" collapsed="false">
      <c r="A429" s="1"/>
      <c r="B429" s="1"/>
      <c r="C429" s="1"/>
    </row>
    <row r="430" customFormat="false" ht="13.8" hidden="false" customHeight="false" outlineLevel="0" collapsed="false">
      <c r="A430" s="1"/>
      <c r="B430" s="1"/>
      <c r="C430" s="1"/>
    </row>
    <row r="431" customFormat="false" ht="13.8" hidden="false" customHeight="false" outlineLevel="0" collapsed="false">
      <c r="A431" s="1"/>
      <c r="B431" s="1"/>
      <c r="C431" s="1"/>
    </row>
    <row r="432" customFormat="false" ht="13.8" hidden="false" customHeight="false" outlineLevel="0" collapsed="false">
      <c r="A432" s="1"/>
      <c r="B432" s="1"/>
      <c r="C432" s="1"/>
    </row>
    <row r="433" customFormat="false" ht="13.8" hidden="false" customHeight="false" outlineLevel="0" collapsed="false">
      <c r="A433" s="1"/>
      <c r="B433" s="1"/>
      <c r="C433" s="1"/>
    </row>
    <row r="434" customFormat="false" ht="13.8" hidden="false" customHeight="false" outlineLevel="0" collapsed="false">
      <c r="A434" s="1"/>
      <c r="B434" s="1"/>
      <c r="C434" s="1"/>
    </row>
    <row r="435" customFormat="false" ht="13.8" hidden="false" customHeight="false" outlineLevel="0" collapsed="false">
      <c r="A435" s="1"/>
      <c r="B435" s="1"/>
      <c r="C435" s="1"/>
    </row>
    <row r="436" customFormat="false" ht="13.8" hidden="false" customHeight="false" outlineLevel="0" collapsed="false">
      <c r="A436" s="1"/>
      <c r="B436" s="1"/>
      <c r="C436" s="1"/>
    </row>
    <row r="437" customFormat="false" ht="13.8" hidden="false" customHeight="false" outlineLevel="0" collapsed="false">
      <c r="A437" s="1"/>
      <c r="B437" s="1"/>
      <c r="C437" s="1"/>
    </row>
    <row r="438" customFormat="false" ht="13.8" hidden="false" customHeight="false" outlineLevel="0" collapsed="false">
      <c r="A438" s="1"/>
      <c r="B438" s="1"/>
      <c r="C438" s="1"/>
    </row>
    <row r="439" customFormat="false" ht="13.8" hidden="false" customHeight="false" outlineLevel="0" collapsed="false">
      <c r="A439" s="1"/>
      <c r="B439" s="1"/>
      <c r="C439" s="1"/>
    </row>
    <row r="440" customFormat="false" ht="13.8" hidden="false" customHeight="false" outlineLevel="0" collapsed="false">
      <c r="A440" s="1"/>
      <c r="B440" s="1"/>
      <c r="C440" s="1"/>
    </row>
    <row r="441" customFormat="false" ht="13.8" hidden="false" customHeight="false" outlineLevel="0" collapsed="false">
      <c r="A441" s="1"/>
      <c r="B441" s="1"/>
      <c r="C441" s="1"/>
    </row>
    <row r="442" customFormat="false" ht="13.8" hidden="false" customHeight="false" outlineLevel="0" collapsed="false">
      <c r="A442" s="1"/>
      <c r="B442" s="1"/>
      <c r="C442" s="1"/>
    </row>
    <row r="443" customFormat="false" ht="13.8" hidden="false" customHeight="false" outlineLevel="0" collapsed="false">
      <c r="A443" s="1"/>
      <c r="B443" s="1"/>
      <c r="C443" s="1"/>
    </row>
    <row r="444" customFormat="false" ht="13.8" hidden="false" customHeight="false" outlineLevel="0" collapsed="false">
      <c r="A444" s="1"/>
      <c r="B444" s="1"/>
      <c r="C444" s="1"/>
    </row>
    <row r="445" customFormat="false" ht="13.8" hidden="false" customHeight="false" outlineLevel="0" collapsed="false">
      <c r="A445" s="1"/>
      <c r="B445" s="1"/>
      <c r="C445" s="1"/>
    </row>
    <row r="446" customFormat="false" ht="13.8" hidden="false" customHeight="false" outlineLevel="0" collapsed="false">
      <c r="A446" s="1"/>
      <c r="B446" s="1"/>
      <c r="C446" s="1"/>
    </row>
    <row r="447" customFormat="false" ht="13.8" hidden="false" customHeight="false" outlineLevel="0" collapsed="false">
      <c r="A447" s="1"/>
      <c r="B447" s="1"/>
      <c r="C447" s="1"/>
    </row>
    <row r="448" customFormat="false" ht="13.8" hidden="false" customHeight="false" outlineLevel="0" collapsed="false">
      <c r="A448" s="1"/>
      <c r="B448" s="1"/>
      <c r="C448" s="1"/>
    </row>
    <row r="449" customFormat="false" ht="13.8" hidden="false" customHeight="false" outlineLevel="0" collapsed="false">
      <c r="A449" s="1"/>
      <c r="B449" s="1"/>
      <c r="C449" s="1"/>
    </row>
    <row r="450" customFormat="false" ht="13.8" hidden="false" customHeight="false" outlineLevel="0" collapsed="false">
      <c r="A450" s="1"/>
      <c r="B450" s="1"/>
      <c r="C450" s="1"/>
    </row>
    <row r="451" customFormat="false" ht="13.8" hidden="false" customHeight="false" outlineLevel="0" collapsed="false">
      <c r="A451" s="1"/>
      <c r="B451" s="1"/>
      <c r="C451" s="1"/>
    </row>
    <row r="452" customFormat="false" ht="13.8" hidden="false" customHeight="false" outlineLevel="0" collapsed="false">
      <c r="A452" s="1"/>
      <c r="B452" s="1"/>
      <c r="C452" s="1"/>
    </row>
    <row r="453" customFormat="false" ht="13.8" hidden="false" customHeight="false" outlineLevel="0" collapsed="false">
      <c r="A453" s="1"/>
      <c r="B453" s="1"/>
      <c r="C453" s="1"/>
    </row>
    <row r="454" customFormat="false" ht="13.8" hidden="false" customHeight="false" outlineLevel="0" collapsed="false">
      <c r="A454" s="1"/>
      <c r="B454" s="1"/>
      <c r="C454" s="1"/>
    </row>
    <row r="455" customFormat="false" ht="13.8" hidden="false" customHeight="false" outlineLevel="0" collapsed="false">
      <c r="A455" s="1"/>
      <c r="B455" s="1"/>
      <c r="C455" s="1"/>
    </row>
    <row r="456" customFormat="false" ht="13.8" hidden="false" customHeight="false" outlineLevel="0" collapsed="false">
      <c r="A456" s="1"/>
      <c r="B456" s="1"/>
      <c r="C456" s="1"/>
    </row>
    <row r="457" customFormat="false" ht="13.8" hidden="false" customHeight="false" outlineLevel="0" collapsed="false">
      <c r="A457" s="1"/>
      <c r="B457" s="1"/>
      <c r="C457" s="1"/>
    </row>
    <row r="458" customFormat="false" ht="13.8" hidden="false" customHeight="false" outlineLevel="0" collapsed="false">
      <c r="A458" s="1"/>
      <c r="B458" s="1"/>
      <c r="C458" s="1"/>
    </row>
    <row r="459" customFormat="false" ht="13.8" hidden="false" customHeight="false" outlineLevel="0" collapsed="false">
      <c r="A459" s="1"/>
      <c r="B459" s="1"/>
      <c r="C459" s="1"/>
    </row>
    <row r="460" customFormat="false" ht="13.8" hidden="false" customHeight="false" outlineLevel="0" collapsed="false">
      <c r="A460" s="1"/>
      <c r="B460" s="1"/>
      <c r="C460" s="1"/>
    </row>
    <row r="461" customFormat="false" ht="13.8" hidden="false" customHeight="false" outlineLevel="0" collapsed="false">
      <c r="A461" s="1"/>
      <c r="B461" s="1"/>
      <c r="C461" s="1"/>
    </row>
    <row r="462" customFormat="false" ht="13.8" hidden="false" customHeight="false" outlineLevel="0" collapsed="false">
      <c r="A462" s="1"/>
      <c r="B462" s="1"/>
      <c r="C462" s="1"/>
    </row>
    <row r="463" customFormat="false" ht="13.8" hidden="false" customHeight="false" outlineLevel="0" collapsed="false">
      <c r="A463" s="1"/>
      <c r="B463" s="1"/>
      <c r="C463" s="1"/>
    </row>
    <row r="464" customFormat="false" ht="13.8" hidden="false" customHeight="false" outlineLevel="0" collapsed="false">
      <c r="A464" s="1"/>
      <c r="B464" s="1"/>
      <c r="C464" s="1"/>
    </row>
    <row r="465" customFormat="false" ht="13.8" hidden="false" customHeight="false" outlineLevel="0" collapsed="false">
      <c r="A465" s="1"/>
      <c r="B465" s="1"/>
      <c r="C465" s="1"/>
    </row>
    <row r="466" customFormat="false" ht="13.8" hidden="false" customHeight="false" outlineLevel="0" collapsed="false">
      <c r="A466" s="1"/>
      <c r="B466" s="1"/>
      <c r="C466" s="1"/>
    </row>
    <row r="467" customFormat="false" ht="13.8" hidden="false" customHeight="false" outlineLevel="0" collapsed="false">
      <c r="A467" s="1"/>
      <c r="B467" s="1"/>
      <c r="C467" s="1"/>
    </row>
    <row r="468" customFormat="false" ht="13.8" hidden="false" customHeight="false" outlineLevel="0" collapsed="false">
      <c r="A468" s="1"/>
      <c r="B468" s="1"/>
      <c r="C468" s="1"/>
    </row>
    <row r="469" customFormat="false" ht="13.8" hidden="false" customHeight="false" outlineLevel="0" collapsed="false">
      <c r="A469" s="1"/>
      <c r="B469" s="1"/>
      <c r="C469" s="1"/>
    </row>
    <row r="470" customFormat="false" ht="13.8" hidden="false" customHeight="false" outlineLevel="0" collapsed="false">
      <c r="A470" s="1"/>
      <c r="B470" s="1"/>
      <c r="C470" s="1"/>
    </row>
    <row r="471" customFormat="false" ht="13.8" hidden="false" customHeight="false" outlineLevel="0" collapsed="false">
      <c r="A471" s="1"/>
      <c r="B471" s="1"/>
      <c r="C471" s="1"/>
    </row>
    <row r="472" customFormat="false" ht="13.8" hidden="false" customHeight="false" outlineLevel="0" collapsed="false">
      <c r="A472" s="1"/>
      <c r="B472" s="1"/>
      <c r="C472" s="1"/>
    </row>
    <row r="473" customFormat="false" ht="13.8" hidden="false" customHeight="false" outlineLevel="0" collapsed="false">
      <c r="A473" s="1"/>
      <c r="B473" s="1"/>
      <c r="C473" s="1"/>
    </row>
    <row r="474" customFormat="false" ht="13.8" hidden="false" customHeight="false" outlineLevel="0" collapsed="false">
      <c r="A474" s="1"/>
      <c r="B474" s="1"/>
      <c r="C474" s="1"/>
    </row>
    <row r="475" customFormat="false" ht="13.8" hidden="false" customHeight="false" outlineLevel="0" collapsed="false">
      <c r="A475" s="1"/>
      <c r="B475" s="1"/>
      <c r="C475" s="1"/>
    </row>
    <row r="476" customFormat="false" ht="13.8" hidden="false" customHeight="false" outlineLevel="0" collapsed="false">
      <c r="A476" s="1"/>
      <c r="B476" s="1"/>
      <c r="C476" s="1"/>
    </row>
    <row r="477" customFormat="false" ht="13.8" hidden="false" customHeight="false" outlineLevel="0" collapsed="false">
      <c r="A477" s="1"/>
      <c r="B477" s="1"/>
      <c r="C477" s="1"/>
    </row>
    <row r="478" customFormat="false" ht="13.8" hidden="false" customHeight="false" outlineLevel="0" collapsed="false">
      <c r="A478" s="1"/>
      <c r="B478" s="1"/>
      <c r="C478" s="1"/>
    </row>
    <row r="479" customFormat="false" ht="13.8" hidden="false" customHeight="false" outlineLevel="0" collapsed="false">
      <c r="A479" s="1"/>
      <c r="B479" s="1"/>
      <c r="C479" s="1"/>
    </row>
    <row r="480" customFormat="false" ht="13.8" hidden="false" customHeight="false" outlineLevel="0" collapsed="false">
      <c r="A480" s="1"/>
      <c r="B480" s="1"/>
      <c r="C480" s="1"/>
    </row>
    <row r="481" customFormat="false" ht="13.8" hidden="false" customHeight="false" outlineLevel="0" collapsed="false">
      <c r="A481" s="1"/>
      <c r="B481" s="1"/>
      <c r="C481" s="1"/>
    </row>
    <row r="482" customFormat="false" ht="13.8" hidden="false" customHeight="false" outlineLevel="0" collapsed="false">
      <c r="A482" s="1"/>
      <c r="B482" s="1"/>
      <c r="C482" s="1"/>
    </row>
    <row r="483" customFormat="false" ht="13.8" hidden="false" customHeight="false" outlineLevel="0" collapsed="false">
      <c r="A483" s="1"/>
      <c r="B483" s="1"/>
      <c r="C483" s="1"/>
    </row>
    <row r="484" customFormat="false" ht="13.8" hidden="false" customHeight="false" outlineLevel="0" collapsed="false">
      <c r="A484" s="1"/>
      <c r="B484" s="1"/>
      <c r="C484" s="1"/>
    </row>
    <row r="485" customFormat="false" ht="13.8" hidden="false" customHeight="false" outlineLevel="0" collapsed="false">
      <c r="A485" s="1"/>
      <c r="B485" s="1"/>
      <c r="C485" s="1"/>
    </row>
    <row r="486" customFormat="false" ht="13.8" hidden="false" customHeight="false" outlineLevel="0" collapsed="false">
      <c r="A486" s="1"/>
      <c r="B486" s="1"/>
      <c r="C486" s="1"/>
    </row>
    <row r="487" customFormat="false" ht="13.8" hidden="false" customHeight="false" outlineLevel="0" collapsed="false">
      <c r="A487" s="1"/>
      <c r="B487" s="1"/>
      <c r="C487" s="1"/>
    </row>
    <row r="488" customFormat="false" ht="13.8" hidden="false" customHeight="false" outlineLevel="0" collapsed="false">
      <c r="A488" s="1"/>
      <c r="B488" s="1"/>
      <c r="C488" s="1"/>
    </row>
    <row r="489" customFormat="false" ht="13.8" hidden="false" customHeight="false" outlineLevel="0" collapsed="false">
      <c r="A489" s="1"/>
      <c r="B489" s="1"/>
      <c r="C489" s="1"/>
    </row>
    <row r="490" customFormat="false" ht="13.8" hidden="false" customHeight="false" outlineLevel="0" collapsed="false">
      <c r="A490" s="1"/>
      <c r="B490" s="1"/>
      <c r="C490" s="1"/>
    </row>
    <row r="491" customFormat="false" ht="13.8" hidden="false" customHeight="false" outlineLevel="0" collapsed="false">
      <c r="A491" s="1"/>
      <c r="B491" s="1"/>
      <c r="C491" s="1"/>
    </row>
    <row r="492" customFormat="false" ht="13.8" hidden="false" customHeight="false" outlineLevel="0" collapsed="false">
      <c r="A492" s="1"/>
      <c r="B492" s="1"/>
      <c r="C492" s="1"/>
    </row>
    <row r="493" customFormat="false" ht="13.8" hidden="false" customHeight="false" outlineLevel="0" collapsed="false">
      <c r="A493" s="1"/>
      <c r="B493" s="1"/>
      <c r="C493" s="1"/>
    </row>
    <row r="494" customFormat="false" ht="13.8" hidden="false" customHeight="false" outlineLevel="0" collapsed="false">
      <c r="A494" s="1"/>
      <c r="B494" s="1"/>
      <c r="C494" s="1"/>
    </row>
    <row r="495" customFormat="false" ht="13.8" hidden="false" customHeight="false" outlineLevel="0" collapsed="false">
      <c r="A495" s="1"/>
      <c r="B495" s="1"/>
      <c r="C495" s="1"/>
    </row>
    <row r="496" customFormat="false" ht="13.8" hidden="false" customHeight="false" outlineLevel="0" collapsed="false">
      <c r="A496" s="1"/>
      <c r="B496" s="1"/>
      <c r="C496" s="1"/>
    </row>
    <row r="497" customFormat="false" ht="13.8" hidden="false" customHeight="false" outlineLevel="0" collapsed="false">
      <c r="A497" s="1"/>
      <c r="B497" s="1"/>
      <c r="C497" s="1"/>
    </row>
    <row r="498" customFormat="false" ht="13.8" hidden="false" customHeight="false" outlineLevel="0" collapsed="false">
      <c r="A498" s="1"/>
      <c r="B498" s="1"/>
      <c r="C498" s="1"/>
    </row>
    <row r="499" customFormat="false" ht="13.8" hidden="false" customHeight="false" outlineLevel="0" collapsed="false">
      <c r="A499" s="1"/>
      <c r="B499" s="1"/>
      <c r="C499" s="1"/>
    </row>
    <row r="500" customFormat="false" ht="13.8" hidden="false" customHeight="false" outlineLevel="0" collapsed="false">
      <c r="A500" s="1"/>
      <c r="B500" s="1"/>
      <c r="C500" s="1"/>
    </row>
    <row r="501" customFormat="false" ht="13.8" hidden="false" customHeight="false" outlineLevel="0" collapsed="false">
      <c r="A501" s="1"/>
      <c r="B501" s="1"/>
      <c r="C501" s="1"/>
    </row>
    <row r="502" customFormat="false" ht="13.8" hidden="false" customHeight="false" outlineLevel="0" collapsed="false">
      <c r="A502" s="1"/>
      <c r="B502" s="1"/>
      <c r="C502" s="1"/>
    </row>
    <row r="503" customFormat="false" ht="13.8" hidden="false" customHeight="false" outlineLevel="0" collapsed="false">
      <c r="A503" s="1"/>
      <c r="B503" s="1"/>
      <c r="C503" s="1"/>
    </row>
    <row r="504" customFormat="false" ht="13.8" hidden="false" customHeight="false" outlineLevel="0" collapsed="false">
      <c r="A504" s="1"/>
      <c r="B504" s="1"/>
      <c r="C504" s="1"/>
    </row>
    <row r="505" customFormat="false" ht="13.8" hidden="false" customHeight="false" outlineLevel="0" collapsed="false">
      <c r="A505" s="1"/>
      <c r="B505" s="1"/>
      <c r="C505" s="1"/>
    </row>
    <row r="506" customFormat="false" ht="13.8" hidden="false" customHeight="false" outlineLevel="0" collapsed="false">
      <c r="A506" s="1"/>
      <c r="B506" s="1"/>
      <c r="C506" s="1"/>
    </row>
    <row r="507" customFormat="false" ht="13.8" hidden="false" customHeight="false" outlineLevel="0" collapsed="false">
      <c r="A507" s="1"/>
      <c r="B507" s="1"/>
      <c r="C507" s="1"/>
    </row>
    <row r="508" customFormat="false" ht="13.8" hidden="false" customHeight="false" outlineLevel="0" collapsed="false">
      <c r="A508" s="1"/>
      <c r="B508" s="1"/>
      <c r="C508" s="1"/>
    </row>
    <row r="509" customFormat="false" ht="13.8" hidden="false" customHeight="false" outlineLevel="0" collapsed="false">
      <c r="A509" s="1"/>
      <c r="B509" s="1"/>
      <c r="C509" s="1"/>
    </row>
    <row r="510" customFormat="false" ht="13.8" hidden="false" customHeight="false" outlineLevel="0" collapsed="false">
      <c r="A510" s="1"/>
      <c r="B510" s="1"/>
      <c r="C510" s="1"/>
    </row>
    <row r="511" customFormat="false" ht="13.8" hidden="false" customHeight="false" outlineLevel="0" collapsed="false">
      <c r="A511" s="1"/>
      <c r="B511" s="1"/>
      <c r="C511" s="1"/>
    </row>
    <row r="512" customFormat="false" ht="13.8" hidden="false" customHeight="false" outlineLevel="0" collapsed="false">
      <c r="A512" s="1"/>
      <c r="B512" s="1"/>
      <c r="C512" s="1"/>
    </row>
    <row r="513" customFormat="false" ht="13.8" hidden="false" customHeight="false" outlineLevel="0" collapsed="false">
      <c r="A513" s="1"/>
      <c r="B513" s="1"/>
      <c r="C513" s="1"/>
    </row>
    <row r="514" customFormat="false" ht="13.8" hidden="false" customHeight="false" outlineLevel="0" collapsed="false">
      <c r="A514" s="1"/>
      <c r="B514" s="1"/>
      <c r="C514" s="1"/>
    </row>
    <row r="515" customFormat="false" ht="13.8" hidden="false" customHeight="false" outlineLevel="0" collapsed="false">
      <c r="A515" s="1"/>
      <c r="B515" s="1"/>
      <c r="C515" s="1"/>
    </row>
    <row r="516" customFormat="false" ht="13.8" hidden="false" customHeight="false" outlineLevel="0" collapsed="false">
      <c r="A516" s="1"/>
      <c r="B516" s="1"/>
      <c r="C516" s="1"/>
    </row>
    <row r="517" customFormat="false" ht="13.8" hidden="false" customHeight="false" outlineLevel="0" collapsed="false">
      <c r="A517" s="1"/>
      <c r="B517" s="1"/>
      <c r="C517" s="1"/>
    </row>
    <row r="518" customFormat="false" ht="13.8" hidden="false" customHeight="false" outlineLevel="0" collapsed="false">
      <c r="A518" s="1"/>
      <c r="B518" s="1"/>
      <c r="C518" s="1"/>
    </row>
    <row r="519" customFormat="false" ht="13.8" hidden="false" customHeight="false" outlineLevel="0" collapsed="false">
      <c r="A519" s="1"/>
      <c r="B519" s="1"/>
      <c r="C519" s="1"/>
    </row>
    <row r="520" customFormat="false" ht="13.8" hidden="false" customHeight="false" outlineLevel="0" collapsed="false">
      <c r="A520" s="1"/>
      <c r="B520" s="1"/>
      <c r="C520" s="1"/>
    </row>
    <row r="521" customFormat="false" ht="13.8" hidden="false" customHeight="false" outlineLevel="0" collapsed="false">
      <c r="A521" s="1"/>
      <c r="B521" s="1"/>
      <c r="C521" s="1"/>
    </row>
    <row r="522" customFormat="false" ht="13.8" hidden="false" customHeight="false" outlineLevel="0" collapsed="false">
      <c r="A522" s="1"/>
      <c r="B522" s="1"/>
      <c r="C522" s="1"/>
    </row>
    <row r="523" customFormat="false" ht="13.8" hidden="false" customHeight="false" outlineLevel="0" collapsed="false">
      <c r="A523" s="1"/>
      <c r="B523" s="1"/>
      <c r="C523" s="1"/>
    </row>
    <row r="524" customFormat="false" ht="13.8" hidden="false" customHeight="false" outlineLevel="0" collapsed="false">
      <c r="A524" s="1"/>
      <c r="B524" s="1"/>
      <c r="C524" s="1"/>
    </row>
    <row r="525" customFormat="false" ht="13.8" hidden="false" customHeight="false" outlineLevel="0" collapsed="false">
      <c r="A525" s="1"/>
      <c r="B525" s="1"/>
      <c r="C525" s="1"/>
    </row>
    <row r="526" customFormat="false" ht="13.8" hidden="false" customHeight="false" outlineLevel="0" collapsed="false">
      <c r="A526" s="1"/>
      <c r="B526" s="1"/>
      <c r="C526" s="1"/>
    </row>
    <row r="527" customFormat="false" ht="13.8" hidden="false" customHeight="false" outlineLevel="0" collapsed="false">
      <c r="A527" s="1"/>
      <c r="B527" s="1"/>
      <c r="C527" s="1"/>
    </row>
    <row r="528" customFormat="false" ht="13.8" hidden="false" customHeight="false" outlineLevel="0" collapsed="false">
      <c r="A528" s="1"/>
      <c r="B528" s="1"/>
      <c r="C528" s="1"/>
    </row>
    <row r="529" customFormat="false" ht="13.8" hidden="false" customHeight="false" outlineLevel="0" collapsed="false">
      <c r="A529" s="1"/>
      <c r="B529" s="1"/>
      <c r="C529" s="1"/>
    </row>
    <row r="530" customFormat="false" ht="13.8" hidden="false" customHeight="false" outlineLevel="0" collapsed="false">
      <c r="A530" s="1"/>
      <c r="B530" s="1"/>
      <c r="C530" s="1"/>
    </row>
    <row r="531" customFormat="false" ht="13.8" hidden="false" customHeight="false" outlineLevel="0" collapsed="false">
      <c r="A531" s="1"/>
      <c r="B531" s="1"/>
      <c r="C531" s="1"/>
    </row>
    <row r="532" customFormat="false" ht="13.8" hidden="false" customHeight="false" outlineLevel="0" collapsed="false">
      <c r="A532" s="1"/>
      <c r="B532" s="1"/>
      <c r="C532" s="1"/>
    </row>
    <row r="533" customFormat="false" ht="13.8" hidden="false" customHeight="false" outlineLevel="0" collapsed="false">
      <c r="A533" s="1"/>
      <c r="B533" s="1"/>
      <c r="C533" s="1"/>
    </row>
    <row r="534" customFormat="false" ht="13.8" hidden="false" customHeight="false" outlineLevel="0" collapsed="false">
      <c r="A534" s="1"/>
      <c r="B534" s="1"/>
      <c r="C534" s="1"/>
    </row>
    <row r="535" customFormat="false" ht="13.8" hidden="false" customHeight="false" outlineLevel="0" collapsed="false">
      <c r="A535" s="1"/>
      <c r="B535" s="1"/>
      <c r="C535" s="1"/>
    </row>
    <row r="536" customFormat="false" ht="13.8" hidden="false" customHeight="false" outlineLevel="0" collapsed="false">
      <c r="A536" s="1"/>
      <c r="B536" s="1"/>
      <c r="C536" s="1"/>
    </row>
    <row r="537" customFormat="false" ht="13.8" hidden="false" customHeight="false" outlineLevel="0" collapsed="false">
      <c r="A537" s="1"/>
      <c r="B537" s="1"/>
      <c r="C537" s="1"/>
    </row>
    <row r="538" customFormat="false" ht="13.8" hidden="false" customHeight="false" outlineLevel="0" collapsed="false">
      <c r="A538" s="1"/>
      <c r="B538" s="1"/>
      <c r="C538" s="1"/>
    </row>
    <row r="539" customFormat="false" ht="13.8" hidden="false" customHeight="false" outlineLevel="0" collapsed="false">
      <c r="A539" s="1"/>
      <c r="B539" s="1"/>
      <c r="C539" s="1"/>
    </row>
    <row r="540" customFormat="false" ht="13.8" hidden="false" customHeight="false" outlineLevel="0" collapsed="false">
      <c r="A540" s="1"/>
      <c r="B540" s="1"/>
      <c r="C540" s="1"/>
    </row>
    <row r="541" customFormat="false" ht="13.8" hidden="false" customHeight="false" outlineLevel="0" collapsed="false">
      <c r="A541" s="1"/>
      <c r="B541" s="1"/>
      <c r="C541" s="1"/>
    </row>
    <row r="542" customFormat="false" ht="13.8" hidden="false" customHeight="false" outlineLevel="0" collapsed="false">
      <c r="A542" s="1"/>
      <c r="B542" s="1"/>
      <c r="C542" s="1"/>
    </row>
    <row r="543" customFormat="false" ht="13.8" hidden="false" customHeight="false" outlineLevel="0" collapsed="false">
      <c r="A543" s="1"/>
      <c r="B543" s="1"/>
      <c r="C543" s="1"/>
    </row>
    <row r="544" customFormat="false" ht="13.8" hidden="false" customHeight="false" outlineLevel="0" collapsed="false">
      <c r="A544" s="1"/>
      <c r="B544" s="1"/>
      <c r="C544" s="1"/>
    </row>
    <row r="545" customFormat="false" ht="13.8" hidden="false" customHeight="false" outlineLevel="0" collapsed="false">
      <c r="A545" s="1"/>
      <c r="B545" s="1"/>
      <c r="C545" s="1"/>
    </row>
    <row r="546" customFormat="false" ht="13.8" hidden="false" customHeight="false" outlineLevel="0" collapsed="false">
      <c r="A546" s="1"/>
      <c r="B546" s="1"/>
      <c r="C546" s="1"/>
    </row>
    <row r="547" customFormat="false" ht="13.8" hidden="false" customHeight="false" outlineLevel="0" collapsed="false">
      <c r="A547" s="1"/>
      <c r="B547" s="1"/>
      <c r="C547" s="1"/>
    </row>
    <row r="548" customFormat="false" ht="13.8" hidden="false" customHeight="false" outlineLevel="0" collapsed="false">
      <c r="A548" s="1"/>
      <c r="B548" s="1"/>
      <c r="C548" s="1"/>
    </row>
    <row r="549" customFormat="false" ht="13.8" hidden="false" customHeight="false" outlineLevel="0" collapsed="false">
      <c r="A549" s="1"/>
      <c r="B549" s="1"/>
      <c r="C549" s="1"/>
    </row>
    <row r="550" customFormat="false" ht="13.8" hidden="false" customHeight="false" outlineLevel="0" collapsed="false">
      <c r="A550" s="1"/>
      <c r="B550" s="1"/>
      <c r="C550" s="1"/>
    </row>
    <row r="551" customFormat="false" ht="13.8" hidden="false" customHeight="false" outlineLevel="0" collapsed="false">
      <c r="A551" s="1"/>
      <c r="B551" s="1"/>
      <c r="C551" s="1"/>
    </row>
    <row r="552" customFormat="false" ht="13.8" hidden="false" customHeight="false" outlineLevel="0" collapsed="false">
      <c r="A552" s="1"/>
      <c r="B552" s="1"/>
      <c r="C552" s="1"/>
    </row>
    <row r="553" customFormat="false" ht="13.8" hidden="false" customHeight="false" outlineLevel="0" collapsed="false">
      <c r="A553" s="1"/>
      <c r="B553" s="1"/>
      <c r="C553" s="1"/>
    </row>
    <row r="554" customFormat="false" ht="13.8" hidden="false" customHeight="false" outlineLevel="0" collapsed="false">
      <c r="A554" s="1"/>
      <c r="B554" s="1"/>
      <c r="C554" s="1"/>
    </row>
    <row r="555" customFormat="false" ht="13.8" hidden="false" customHeight="false" outlineLevel="0" collapsed="false">
      <c r="A555" s="1"/>
      <c r="B555" s="1"/>
      <c r="C555" s="1"/>
    </row>
    <row r="556" customFormat="false" ht="13.8" hidden="false" customHeight="false" outlineLevel="0" collapsed="false">
      <c r="A556" s="1"/>
      <c r="B556" s="1"/>
      <c r="C556" s="1"/>
    </row>
    <row r="557" customFormat="false" ht="13.8" hidden="false" customHeight="false" outlineLevel="0" collapsed="false">
      <c r="A557" s="1"/>
      <c r="B557" s="1"/>
      <c r="C557" s="1"/>
    </row>
    <row r="558" customFormat="false" ht="13.8" hidden="false" customHeight="false" outlineLevel="0" collapsed="false">
      <c r="A558" s="1"/>
      <c r="B558" s="1"/>
      <c r="C558" s="1"/>
    </row>
    <row r="559" customFormat="false" ht="13.8" hidden="false" customHeight="false" outlineLevel="0" collapsed="false">
      <c r="A559" s="1"/>
      <c r="B559" s="1"/>
      <c r="C559" s="1"/>
    </row>
    <row r="560" customFormat="false" ht="13.8" hidden="false" customHeight="false" outlineLevel="0" collapsed="false">
      <c r="A560" s="1"/>
      <c r="B560" s="1"/>
      <c r="C560" s="1"/>
    </row>
    <row r="561" customFormat="false" ht="13.8" hidden="false" customHeight="false" outlineLevel="0" collapsed="false">
      <c r="A561" s="1"/>
      <c r="B561" s="1"/>
      <c r="C561" s="1"/>
    </row>
    <row r="562" customFormat="false" ht="13.8" hidden="false" customHeight="false" outlineLevel="0" collapsed="false">
      <c r="A562" s="1"/>
      <c r="B562" s="1"/>
      <c r="C562" s="1"/>
    </row>
    <row r="563" customFormat="false" ht="13.8" hidden="false" customHeight="false" outlineLevel="0" collapsed="false">
      <c r="A563" s="1"/>
      <c r="B563" s="1"/>
      <c r="C563" s="1"/>
    </row>
    <row r="564" customFormat="false" ht="13.8" hidden="false" customHeight="false" outlineLevel="0" collapsed="false">
      <c r="A564" s="1"/>
      <c r="B564" s="1"/>
      <c r="C564" s="1"/>
    </row>
    <row r="565" customFormat="false" ht="13.8" hidden="false" customHeight="false" outlineLevel="0" collapsed="false">
      <c r="A565" s="1"/>
      <c r="B565" s="1"/>
      <c r="C565" s="1"/>
    </row>
    <row r="566" customFormat="false" ht="13.8" hidden="false" customHeight="false" outlineLevel="0" collapsed="false">
      <c r="A566" s="1"/>
      <c r="B566" s="1"/>
      <c r="C566" s="1"/>
    </row>
    <row r="567" customFormat="false" ht="13.8" hidden="false" customHeight="false" outlineLevel="0" collapsed="false">
      <c r="A567" s="1"/>
      <c r="B567" s="1"/>
      <c r="C567" s="1"/>
    </row>
    <row r="568" customFormat="false" ht="13.8" hidden="false" customHeight="false" outlineLevel="0" collapsed="false">
      <c r="A568" s="1"/>
      <c r="B568" s="1"/>
      <c r="C568" s="1"/>
    </row>
    <row r="569" customFormat="false" ht="13.8" hidden="false" customHeight="false" outlineLevel="0" collapsed="false">
      <c r="A569" s="1"/>
      <c r="B569" s="1"/>
      <c r="C569" s="1"/>
    </row>
    <row r="570" customFormat="false" ht="13.8" hidden="false" customHeight="false" outlineLevel="0" collapsed="false">
      <c r="A570" s="1"/>
      <c r="B570" s="1"/>
      <c r="C570" s="1"/>
    </row>
    <row r="571" customFormat="false" ht="13.8" hidden="false" customHeight="false" outlineLevel="0" collapsed="false">
      <c r="A571" s="1"/>
      <c r="B571" s="1"/>
      <c r="C571" s="1"/>
    </row>
    <row r="572" customFormat="false" ht="13.8" hidden="false" customHeight="false" outlineLevel="0" collapsed="false">
      <c r="A572" s="1"/>
      <c r="B572" s="1"/>
      <c r="C572" s="1"/>
    </row>
    <row r="573" customFormat="false" ht="13.8" hidden="false" customHeight="false" outlineLevel="0" collapsed="false">
      <c r="A573" s="1"/>
      <c r="B573" s="1"/>
      <c r="C573" s="1"/>
    </row>
    <row r="574" customFormat="false" ht="13.8" hidden="false" customHeight="false" outlineLevel="0" collapsed="false">
      <c r="A574" s="1"/>
      <c r="B574" s="1"/>
      <c r="C574" s="1"/>
    </row>
    <row r="575" customFormat="false" ht="13.8" hidden="false" customHeight="false" outlineLevel="0" collapsed="false">
      <c r="A575" s="1"/>
      <c r="B575" s="1"/>
      <c r="C575" s="1"/>
    </row>
    <row r="576" customFormat="false" ht="13.8" hidden="false" customHeight="false" outlineLevel="0" collapsed="false">
      <c r="A576" s="1"/>
      <c r="B576" s="1"/>
      <c r="C576" s="1"/>
    </row>
    <row r="577" customFormat="false" ht="13.8" hidden="false" customHeight="false" outlineLevel="0" collapsed="false">
      <c r="A577" s="1"/>
      <c r="B577" s="1"/>
      <c r="C577" s="1"/>
    </row>
    <row r="578" customFormat="false" ht="13.8" hidden="false" customHeight="false" outlineLevel="0" collapsed="false">
      <c r="A578" s="1"/>
      <c r="B578" s="1"/>
      <c r="C578" s="1"/>
    </row>
    <row r="579" customFormat="false" ht="13.8" hidden="false" customHeight="false" outlineLevel="0" collapsed="false">
      <c r="A579" s="1"/>
      <c r="B579" s="1"/>
      <c r="C579" s="1"/>
    </row>
    <row r="580" customFormat="false" ht="13.8" hidden="false" customHeight="false" outlineLevel="0" collapsed="false">
      <c r="A580" s="1"/>
      <c r="B580" s="1"/>
      <c r="C580" s="1"/>
    </row>
    <row r="581" customFormat="false" ht="13.8" hidden="false" customHeight="false" outlineLevel="0" collapsed="false">
      <c r="A581" s="1"/>
      <c r="B581" s="1"/>
      <c r="C581" s="1"/>
    </row>
    <row r="582" customFormat="false" ht="13.8" hidden="false" customHeight="false" outlineLevel="0" collapsed="false">
      <c r="A582" s="1"/>
      <c r="B582" s="1"/>
      <c r="C582" s="1"/>
    </row>
    <row r="583" customFormat="false" ht="13.8" hidden="false" customHeight="false" outlineLevel="0" collapsed="false">
      <c r="A583" s="1"/>
      <c r="B583" s="1"/>
      <c r="C583" s="1"/>
    </row>
    <row r="584" customFormat="false" ht="13.8" hidden="false" customHeight="false" outlineLevel="0" collapsed="false">
      <c r="A584" s="1"/>
      <c r="B584" s="1"/>
      <c r="C584" s="1"/>
    </row>
    <row r="585" customFormat="false" ht="13.8" hidden="false" customHeight="false" outlineLevel="0" collapsed="false">
      <c r="A585" s="1"/>
      <c r="B585" s="1"/>
      <c r="C585" s="1"/>
    </row>
    <row r="586" customFormat="false" ht="13.8" hidden="false" customHeight="false" outlineLevel="0" collapsed="false">
      <c r="A586" s="1"/>
      <c r="B586" s="1"/>
      <c r="C586" s="1"/>
    </row>
    <row r="587" customFormat="false" ht="13.8" hidden="false" customHeight="false" outlineLevel="0" collapsed="false">
      <c r="A587" s="1"/>
      <c r="B587" s="1"/>
      <c r="C587" s="1"/>
    </row>
    <row r="588" customFormat="false" ht="13.8" hidden="false" customHeight="false" outlineLevel="0" collapsed="false">
      <c r="A588" s="1"/>
      <c r="B588" s="1"/>
      <c r="C588" s="1"/>
    </row>
    <row r="589" customFormat="false" ht="13.8" hidden="false" customHeight="false" outlineLevel="0" collapsed="false">
      <c r="A589" s="1"/>
      <c r="B589" s="1"/>
      <c r="C589" s="1"/>
    </row>
    <row r="590" customFormat="false" ht="13.8" hidden="false" customHeight="false" outlineLevel="0" collapsed="false">
      <c r="A590" s="1"/>
      <c r="B590" s="1"/>
      <c r="C590" s="1"/>
    </row>
    <row r="591" customFormat="false" ht="13.8" hidden="false" customHeight="false" outlineLevel="0" collapsed="false">
      <c r="A591" s="1"/>
      <c r="B591" s="1"/>
      <c r="C591" s="1"/>
    </row>
    <row r="592" customFormat="false" ht="13.8" hidden="false" customHeight="false" outlineLevel="0" collapsed="false">
      <c r="A592" s="1"/>
      <c r="B592" s="1"/>
      <c r="C592" s="1"/>
    </row>
    <row r="593" customFormat="false" ht="13.8" hidden="false" customHeight="false" outlineLevel="0" collapsed="false">
      <c r="A593" s="1"/>
      <c r="B593" s="1"/>
      <c r="C593" s="1"/>
    </row>
    <row r="594" customFormat="false" ht="13.8" hidden="false" customHeight="false" outlineLevel="0" collapsed="false">
      <c r="A594" s="1"/>
      <c r="B594" s="1"/>
      <c r="C594" s="1"/>
    </row>
    <row r="595" customFormat="false" ht="13.8" hidden="false" customHeight="false" outlineLevel="0" collapsed="false">
      <c r="A595" s="1"/>
      <c r="B595" s="1"/>
      <c r="C595" s="1"/>
    </row>
    <row r="596" customFormat="false" ht="13.8" hidden="false" customHeight="false" outlineLevel="0" collapsed="false">
      <c r="A596" s="1"/>
      <c r="B596" s="1"/>
      <c r="C596" s="1"/>
    </row>
    <row r="597" customFormat="false" ht="13.8" hidden="false" customHeight="false" outlineLevel="0" collapsed="false">
      <c r="A597" s="1"/>
      <c r="B597" s="1"/>
      <c r="C597" s="1"/>
    </row>
    <row r="598" customFormat="false" ht="13.8" hidden="false" customHeight="false" outlineLevel="0" collapsed="false">
      <c r="A598" s="1"/>
      <c r="B598" s="1"/>
      <c r="C598" s="1"/>
    </row>
    <row r="599" customFormat="false" ht="13.8" hidden="false" customHeight="false" outlineLevel="0" collapsed="false">
      <c r="A599" s="1"/>
      <c r="B599" s="1"/>
      <c r="C599" s="1"/>
    </row>
    <row r="600" customFormat="false" ht="13.8" hidden="false" customHeight="false" outlineLevel="0" collapsed="false">
      <c r="A600" s="1"/>
      <c r="B600" s="1"/>
      <c r="C600" s="1"/>
    </row>
    <row r="601" customFormat="false" ht="13.8" hidden="false" customHeight="false" outlineLevel="0" collapsed="false">
      <c r="A601" s="1"/>
      <c r="B601" s="1"/>
      <c r="C601" s="1"/>
    </row>
    <row r="602" customFormat="false" ht="13.8" hidden="false" customHeight="false" outlineLevel="0" collapsed="false">
      <c r="A602" s="1"/>
      <c r="B602" s="1"/>
      <c r="C602" s="1"/>
    </row>
    <row r="603" customFormat="false" ht="13.8" hidden="false" customHeight="false" outlineLevel="0" collapsed="false">
      <c r="A603" s="1"/>
      <c r="B603" s="1"/>
      <c r="C603" s="1"/>
    </row>
    <row r="604" customFormat="false" ht="13.8" hidden="false" customHeight="false" outlineLevel="0" collapsed="false">
      <c r="A604" s="1"/>
      <c r="B604" s="1"/>
      <c r="C604" s="1"/>
    </row>
    <row r="605" customFormat="false" ht="13.8" hidden="false" customHeight="false" outlineLevel="0" collapsed="false">
      <c r="A605" s="1"/>
      <c r="B605" s="1"/>
      <c r="C605" s="1"/>
    </row>
    <row r="606" customFormat="false" ht="13.8" hidden="false" customHeight="false" outlineLevel="0" collapsed="false">
      <c r="A606" s="1"/>
      <c r="B606" s="1"/>
      <c r="C606" s="1"/>
    </row>
    <row r="607" customFormat="false" ht="13.8" hidden="false" customHeight="false" outlineLevel="0" collapsed="false">
      <c r="A607" s="1"/>
      <c r="B607" s="1"/>
      <c r="C607" s="1"/>
    </row>
    <row r="608" customFormat="false" ht="13.8" hidden="false" customHeight="false" outlineLevel="0" collapsed="false">
      <c r="A608" s="1"/>
      <c r="B608" s="1"/>
      <c r="C608" s="1"/>
    </row>
    <row r="609" customFormat="false" ht="13.8" hidden="false" customHeight="false" outlineLevel="0" collapsed="false">
      <c r="A609" s="1"/>
      <c r="B609" s="1"/>
      <c r="C609" s="1"/>
    </row>
    <row r="610" customFormat="false" ht="13.8" hidden="false" customHeight="false" outlineLevel="0" collapsed="false">
      <c r="A610" s="1"/>
      <c r="B610" s="1"/>
      <c r="C610" s="1"/>
    </row>
    <row r="611" customFormat="false" ht="13.8" hidden="false" customHeight="false" outlineLevel="0" collapsed="false">
      <c r="A611" s="1"/>
      <c r="B611" s="1"/>
      <c r="C611" s="1"/>
    </row>
    <row r="612" customFormat="false" ht="13.8" hidden="false" customHeight="false" outlineLevel="0" collapsed="false">
      <c r="A612" s="1"/>
      <c r="B612" s="1"/>
      <c r="C612" s="1"/>
    </row>
    <row r="613" customFormat="false" ht="13.8" hidden="false" customHeight="false" outlineLevel="0" collapsed="false">
      <c r="A613" s="1"/>
      <c r="B613" s="1"/>
      <c r="C613" s="1"/>
    </row>
    <row r="614" customFormat="false" ht="13.8" hidden="false" customHeight="false" outlineLevel="0" collapsed="false">
      <c r="A614" s="1"/>
      <c r="B614" s="1"/>
      <c r="C614" s="1"/>
    </row>
    <row r="615" customFormat="false" ht="13.8" hidden="false" customHeight="false" outlineLevel="0" collapsed="false">
      <c r="A615" s="1"/>
      <c r="B615" s="1"/>
      <c r="C615" s="1"/>
    </row>
    <row r="616" customFormat="false" ht="13.8" hidden="false" customHeight="false" outlineLevel="0" collapsed="false">
      <c r="A616" s="1"/>
      <c r="B616" s="1"/>
      <c r="C616" s="1"/>
    </row>
    <row r="617" customFormat="false" ht="13.8" hidden="false" customHeight="false" outlineLevel="0" collapsed="false">
      <c r="A617" s="1"/>
      <c r="B617" s="1"/>
      <c r="C617" s="1"/>
    </row>
    <row r="618" customFormat="false" ht="13.8" hidden="false" customHeight="false" outlineLevel="0" collapsed="false">
      <c r="A618" s="1"/>
      <c r="B618" s="1"/>
      <c r="C618" s="1"/>
    </row>
    <row r="619" customFormat="false" ht="13.8" hidden="false" customHeight="false" outlineLevel="0" collapsed="false">
      <c r="A619" s="1"/>
      <c r="B619" s="1"/>
      <c r="C619" s="1"/>
    </row>
    <row r="620" customFormat="false" ht="13.8" hidden="false" customHeight="false" outlineLevel="0" collapsed="false">
      <c r="A620" s="1"/>
      <c r="B620" s="1"/>
      <c r="C620" s="1"/>
    </row>
    <row r="621" customFormat="false" ht="13.8" hidden="false" customHeight="false" outlineLevel="0" collapsed="false">
      <c r="A621" s="1"/>
      <c r="B621" s="1"/>
      <c r="C621" s="1"/>
    </row>
    <row r="622" customFormat="false" ht="13.8" hidden="false" customHeight="false" outlineLevel="0" collapsed="false">
      <c r="A622" s="1"/>
      <c r="B622" s="1"/>
      <c r="C622" s="1"/>
    </row>
    <row r="623" customFormat="false" ht="13.8" hidden="false" customHeight="false" outlineLevel="0" collapsed="false">
      <c r="A623" s="1"/>
      <c r="B623" s="1"/>
      <c r="C623" s="1"/>
    </row>
    <row r="624" customFormat="false" ht="13.8" hidden="false" customHeight="false" outlineLevel="0" collapsed="false">
      <c r="A624" s="1"/>
      <c r="B624" s="1"/>
      <c r="C624" s="1"/>
    </row>
    <row r="625" customFormat="false" ht="13.8" hidden="false" customHeight="false" outlineLevel="0" collapsed="false">
      <c r="A625" s="1"/>
      <c r="B625" s="1"/>
      <c r="C625" s="1"/>
    </row>
    <row r="626" customFormat="false" ht="13.8" hidden="false" customHeight="false" outlineLevel="0" collapsed="false">
      <c r="A626" s="1"/>
      <c r="B626" s="1"/>
      <c r="C626" s="1"/>
    </row>
    <row r="627" customFormat="false" ht="13.8" hidden="false" customHeight="false" outlineLevel="0" collapsed="false">
      <c r="A627" s="1"/>
      <c r="B627" s="1"/>
      <c r="C627" s="1"/>
    </row>
    <row r="628" customFormat="false" ht="13.8" hidden="false" customHeight="false" outlineLevel="0" collapsed="false">
      <c r="A628" s="1"/>
      <c r="B628" s="1"/>
      <c r="C628" s="1"/>
    </row>
    <row r="629" customFormat="false" ht="13.8" hidden="false" customHeight="false" outlineLevel="0" collapsed="false">
      <c r="A629" s="1"/>
      <c r="B629" s="1"/>
      <c r="C629" s="1"/>
    </row>
    <row r="630" customFormat="false" ht="13.8" hidden="false" customHeight="false" outlineLevel="0" collapsed="false">
      <c r="A630" s="1"/>
      <c r="B630" s="1"/>
      <c r="C630" s="1"/>
    </row>
    <row r="631" customFormat="false" ht="13.8" hidden="false" customHeight="false" outlineLevel="0" collapsed="false">
      <c r="A631" s="1"/>
      <c r="B631" s="1"/>
      <c r="C631" s="1"/>
    </row>
    <row r="632" customFormat="false" ht="13.8" hidden="false" customHeight="false" outlineLevel="0" collapsed="false">
      <c r="A632" s="1"/>
      <c r="B632" s="1"/>
      <c r="C632" s="1"/>
    </row>
    <row r="633" customFormat="false" ht="13.8" hidden="false" customHeight="false" outlineLevel="0" collapsed="false">
      <c r="A633" s="1"/>
      <c r="B633" s="1"/>
      <c r="C633" s="1"/>
    </row>
    <row r="634" customFormat="false" ht="13.8" hidden="false" customHeight="false" outlineLevel="0" collapsed="false">
      <c r="A634" s="1"/>
      <c r="B634" s="1"/>
      <c r="C634" s="1"/>
    </row>
    <row r="635" customFormat="false" ht="13.8" hidden="false" customHeight="false" outlineLevel="0" collapsed="false">
      <c r="A635" s="1"/>
      <c r="B635" s="1"/>
      <c r="C635" s="1"/>
    </row>
    <row r="636" customFormat="false" ht="13.8" hidden="false" customHeight="false" outlineLevel="0" collapsed="false">
      <c r="A636" s="1"/>
      <c r="B636" s="1"/>
      <c r="C636" s="1"/>
    </row>
    <row r="637" customFormat="false" ht="13.8" hidden="false" customHeight="false" outlineLevel="0" collapsed="false">
      <c r="A637" s="1"/>
      <c r="B637" s="1"/>
      <c r="C637" s="1"/>
    </row>
    <row r="638" customFormat="false" ht="13.8" hidden="false" customHeight="false" outlineLevel="0" collapsed="false">
      <c r="A638" s="1"/>
      <c r="B638" s="1"/>
      <c r="C638" s="1"/>
    </row>
    <row r="639" customFormat="false" ht="13.8" hidden="false" customHeight="false" outlineLevel="0" collapsed="false">
      <c r="A639" s="1"/>
      <c r="B639" s="1"/>
      <c r="C639" s="1"/>
    </row>
    <row r="640" customFormat="false" ht="13.8" hidden="false" customHeight="false" outlineLevel="0" collapsed="false">
      <c r="A640" s="1"/>
      <c r="B640" s="1"/>
      <c r="C640" s="1"/>
    </row>
    <row r="641" customFormat="false" ht="13.8" hidden="false" customHeight="false" outlineLevel="0" collapsed="false">
      <c r="A641" s="1"/>
      <c r="B641" s="1"/>
      <c r="C641" s="1"/>
    </row>
    <row r="642" customFormat="false" ht="13.8" hidden="false" customHeight="false" outlineLevel="0" collapsed="false">
      <c r="A642" s="1"/>
      <c r="B642" s="1"/>
      <c r="C642" s="1"/>
    </row>
    <row r="643" customFormat="false" ht="13.8" hidden="false" customHeight="false" outlineLevel="0" collapsed="false">
      <c r="A643" s="1"/>
      <c r="B643" s="1"/>
      <c r="C643" s="1"/>
    </row>
    <row r="644" customFormat="false" ht="13.8" hidden="false" customHeight="false" outlineLevel="0" collapsed="false">
      <c r="A644" s="1"/>
      <c r="B644" s="1"/>
      <c r="C644" s="1"/>
    </row>
    <row r="645" customFormat="false" ht="13.8" hidden="false" customHeight="false" outlineLevel="0" collapsed="false">
      <c r="A645" s="1"/>
      <c r="B645" s="1"/>
      <c r="C645" s="1"/>
    </row>
    <row r="646" customFormat="false" ht="13.8" hidden="false" customHeight="false" outlineLevel="0" collapsed="false">
      <c r="A646" s="1"/>
      <c r="B646" s="1"/>
      <c r="C646" s="1"/>
    </row>
    <row r="647" customFormat="false" ht="13.8" hidden="false" customHeight="false" outlineLevel="0" collapsed="false">
      <c r="A647" s="1"/>
      <c r="B647" s="1"/>
      <c r="C647" s="1"/>
    </row>
    <row r="648" customFormat="false" ht="13.8" hidden="false" customHeight="false" outlineLevel="0" collapsed="false">
      <c r="A648" s="1"/>
      <c r="B648" s="1"/>
      <c r="C648" s="1"/>
    </row>
    <row r="649" customFormat="false" ht="13.8" hidden="false" customHeight="false" outlineLevel="0" collapsed="false">
      <c r="A649" s="1"/>
      <c r="B649" s="1"/>
      <c r="C649" s="1"/>
    </row>
    <row r="650" customFormat="false" ht="13.8" hidden="false" customHeight="false" outlineLevel="0" collapsed="false">
      <c r="A650" s="1"/>
      <c r="B650" s="1"/>
      <c r="C650" s="1"/>
    </row>
    <row r="651" customFormat="false" ht="13.8" hidden="false" customHeight="false" outlineLevel="0" collapsed="false">
      <c r="A651" s="1"/>
      <c r="B651" s="1"/>
      <c r="C651" s="1"/>
    </row>
    <row r="652" customFormat="false" ht="13.8" hidden="false" customHeight="false" outlineLevel="0" collapsed="false">
      <c r="A652" s="1"/>
      <c r="B652" s="1"/>
      <c r="C652" s="1"/>
    </row>
    <row r="653" customFormat="false" ht="13.8" hidden="false" customHeight="false" outlineLevel="0" collapsed="false">
      <c r="A653" s="1"/>
      <c r="B653" s="1"/>
      <c r="C653" s="1"/>
    </row>
    <row r="654" customFormat="false" ht="13.8" hidden="false" customHeight="false" outlineLevel="0" collapsed="false">
      <c r="A654" s="1"/>
      <c r="B654" s="1"/>
      <c r="C654" s="1"/>
    </row>
    <row r="655" customFormat="false" ht="13.8" hidden="false" customHeight="false" outlineLevel="0" collapsed="false">
      <c r="A655" s="1"/>
      <c r="B655" s="1"/>
      <c r="C655" s="1"/>
    </row>
    <row r="656" customFormat="false" ht="13.8" hidden="false" customHeight="false" outlineLevel="0" collapsed="false">
      <c r="A656" s="1"/>
      <c r="B656" s="1"/>
      <c r="C656" s="1"/>
    </row>
    <row r="657" customFormat="false" ht="13.8" hidden="false" customHeight="false" outlineLevel="0" collapsed="false">
      <c r="A657" s="1"/>
      <c r="B657" s="1"/>
      <c r="C657" s="1"/>
    </row>
    <row r="658" customFormat="false" ht="13.8" hidden="false" customHeight="false" outlineLevel="0" collapsed="false">
      <c r="A658" s="1"/>
      <c r="B658" s="1"/>
      <c r="C658" s="1"/>
    </row>
    <row r="659" customFormat="false" ht="13.8" hidden="false" customHeight="false" outlineLevel="0" collapsed="false">
      <c r="A659" s="1"/>
      <c r="B659" s="1"/>
      <c r="C659" s="1"/>
    </row>
    <row r="660" customFormat="false" ht="13.8" hidden="false" customHeight="false" outlineLevel="0" collapsed="false">
      <c r="A660" s="1"/>
      <c r="B660" s="1"/>
      <c r="C660" s="1"/>
    </row>
    <row r="661" customFormat="false" ht="13.8" hidden="false" customHeight="false" outlineLevel="0" collapsed="false">
      <c r="A661" s="1"/>
      <c r="B661" s="1"/>
      <c r="C661" s="1"/>
    </row>
    <row r="662" customFormat="false" ht="13.8" hidden="false" customHeight="false" outlineLevel="0" collapsed="false">
      <c r="A662" s="1"/>
      <c r="B662" s="1"/>
      <c r="C662" s="1"/>
    </row>
    <row r="663" customFormat="false" ht="13.8" hidden="false" customHeight="false" outlineLevel="0" collapsed="false">
      <c r="A663" s="1"/>
      <c r="B663" s="1"/>
      <c r="C663" s="1"/>
    </row>
    <row r="664" customFormat="false" ht="13.8" hidden="false" customHeight="false" outlineLevel="0" collapsed="false">
      <c r="A664" s="1"/>
      <c r="B664" s="1"/>
      <c r="C664" s="1"/>
    </row>
    <row r="665" customFormat="false" ht="13.8" hidden="false" customHeight="false" outlineLevel="0" collapsed="false">
      <c r="A665" s="1"/>
      <c r="B665" s="1"/>
      <c r="C665" s="1"/>
    </row>
    <row r="666" customFormat="false" ht="13.8" hidden="false" customHeight="false" outlineLevel="0" collapsed="false">
      <c r="A666" s="1"/>
      <c r="B666" s="1"/>
      <c r="C666" s="1"/>
    </row>
    <row r="667" customFormat="false" ht="13.8" hidden="false" customHeight="false" outlineLevel="0" collapsed="false">
      <c r="A667" s="1"/>
      <c r="B667" s="1"/>
      <c r="C667" s="1"/>
    </row>
    <row r="668" customFormat="false" ht="13.8" hidden="false" customHeight="false" outlineLevel="0" collapsed="false">
      <c r="A668" s="1"/>
      <c r="B668" s="1"/>
      <c r="C668" s="1"/>
    </row>
    <row r="669" customFormat="false" ht="13.8" hidden="false" customHeight="false" outlineLevel="0" collapsed="false">
      <c r="A669" s="1"/>
      <c r="B669" s="1"/>
      <c r="C669" s="1"/>
    </row>
    <row r="670" customFormat="false" ht="13.8" hidden="false" customHeight="false" outlineLevel="0" collapsed="false">
      <c r="A670" s="1"/>
      <c r="B670" s="1"/>
      <c r="C670" s="1"/>
    </row>
    <row r="671" customFormat="false" ht="13.8" hidden="false" customHeight="false" outlineLevel="0" collapsed="false">
      <c r="A671" s="1"/>
      <c r="B671" s="1"/>
      <c r="C671" s="1"/>
    </row>
    <row r="672" customFormat="false" ht="13.8" hidden="false" customHeight="false" outlineLevel="0" collapsed="false">
      <c r="A672" s="1"/>
      <c r="B672" s="1"/>
      <c r="C672" s="1"/>
    </row>
    <row r="673" customFormat="false" ht="13.8" hidden="false" customHeight="false" outlineLevel="0" collapsed="false">
      <c r="A673" s="1"/>
      <c r="B673" s="1"/>
      <c r="C673" s="1"/>
    </row>
    <row r="674" customFormat="false" ht="13.8" hidden="false" customHeight="false" outlineLevel="0" collapsed="false">
      <c r="A674" s="1"/>
      <c r="B674" s="1"/>
      <c r="C674" s="1"/>
    </row>
    <row r="675" customFormat="false" ht="13.8" hidden="false" customHeight="false" outlineLevel="0" collapsed="false">
      <c r="A675" s="1"/>
      <c r="B675" s="1"/>
      <c r="C675" s="1"/>
    </row>
    <row r="676" customFormat="false" ht="13.8" hidden="false" customHeight="false" outlineLevel="0" collapsed="false">
      <c r="A676" s="1"/>
      <c r="B676" s="1"/>
      <c r="C676" s="1"/>
    </row>
    <row r="677" customFormat="false" ht="13.8" hidden="false" customHeight="false" outlineLevel="0" collapsed="false">
      <c r="A677" s="1"/>
      <c r="B677" s="1"/>
      <c r="C677" s="1"/>
    </row>
    <row r="678" customFormat="false" ht="13.8" hidden="false" customHeight="false" outlineLevel="0" collapsed="false">
      <c r="A678" s="1"/>
      <c r="B678" s="1"/>
      <c r="C678" s="1"/>
    </row>
    <row r="679" customFormat="false" ht="13.8" hidden="false" customHeight="false" outlineLevel="0" collapsed="false">
      <c r="A679" s="1"/>
      <c r="B679" s="1"/>
      <c r="C679" s="1"/>
    </row>
    <row r="680" customFormat="false" ht="13.8" hidden="false" customHeight="false" outlineLevel="0" collapsed="false">
      <c r="A680" s="1"/>
      <c r="B680" s="1"/>
      <c r="C680" s="1"/>
    </row>
    <row r="681" customFormat="false" ht="13.8" hidden="false" customHeight="false" outlineLevel="0" collapsed="false">
      <c r="A681" s="1"/>
      <c r="B681" s="1"/>
      <c r="C681" s="1"/>
    </row>
    <row r="682" customFormat="false" ht="13.8" hidden="false" customHeight="false" outlineLevel="0" collapsed="false">
      <c r="A682" s="1"/>
      <c r="B682" s="1"/>
      <c r="C682" s="1"/>
    </row>
    <row r="683" customFormat="false" ht="13.8" hidden="false" customHeight="false" outlineLevel="0" collapsed="false">
      <c r="A683" s="1"/>
      <c r="B683" s="1"/>
      <c r="C683" s="1"/>
    </row>
    <row r="684" customFormat="false" ht="13.8" hidden="false" customHeight="false" outlineLevel="0" collapsed="false">
      <c r="A684" s="1"/>
      <c r="B684" s="1"/>
      <c r="C684" s="1"/>
    </row>
    <row r="685" customFormat="false" ht="13.8" hidden="false" customHeight="false" outlineLevel="0" collapsed="false">
      <c r="A685" s="1"/>
      <c r="B685" s="1"/>
      <c r="C685" s="1"/>
    </row>
    <row r="686" customFormat="false" ht="13.8" hidden="false" customHeight="false" outlineLevel="0" collapsed="false">
      <c r="A686" s="1"/>
      <c r="B686" s="1"/>
      <c r="C686" s="1"/>
    </row>
    <row r="687" customFormat="false" ht="13.8" hidden="false" customHeight="false" outlineLevel="0" collapsed="false">
      <c r="A687" s="1"/>
      <c r="B687" s="1"/>
      <c r="C687" s="1"/>
    </row>
    <row r="688" customFormat="false" ht="13.8" hidden="false" customHeight="false" outlineLevel="0" collapsed="false">
      <c r="A688" s="1"/>
      <c r="B688" s="1"/>
      <c r="C688" s="1"/>
    </row>
    <row r="689" customFormat="false" ht="13.8" hidden="false" customHeight="false" outlineLevel="0" collapsed="false">
      <c r="A689" s="1"/>
      <c r="B689" s="1"/>
      <c r="C689" s="1"/>
    </row>
    <row r="690" customFormat="false" ht="13.8" hidden="false" customHeight="false" outlineLevel="0" collapsed="false">
      <c r="A690" s="1"/>
      <c r="B690" s="1"/>
      <c r="C690" s="1"/>
    </row>
    <row r="691" customFormat="false" ht="13.8" hidden="false" customHeight="false" outlineLevel="0" collapsed="false">
      <c r="A691" s="1"/>
      <c r="B691" s="1"/>
      <c r="C691" s="1"/>
    </row>
    <row r="692" customFormat="false" ht="13.8" hidden="false" customHeight="false" outlineLevel="0" collapsed="false">
      <c r="A692" s="1"/>
      <c r="B692" s="1"/>
      <c r="C692" s="1"/>
    </row>
    <row r="693" customFormat="false" ht="13.8" hidden="false" customHeight="false" outlineLevel="0" collapsed="false">
      <c r="A693" s="1"/>
      <c r="B693" s="1"/>
      <c r="C693" s="1"/>
    </row>
    <row r="694" customFormat="false" ht="13.8" hidden="false" customHeight="false" outlineLevel="0" collapsed="false">
      <c r="A694" s="1"/>
      <c r="B694" s="1"/>
      <c r="C694" s="1"/>
    </row>
    <row r="695" customFormat="false" ht="13.8" hidden="false" customHeight="false" outlineLevel="0" collapsed="false">
      <c r="A695" s="1"/>
      <c r="B695" s="1"/>
      <c r="C695" s="1"/>
    </row>
    <row r="696" customFormat="false" ht="13.8" hidden="false" customHeight="false" outlineLevel="0" collapsed="false">
      <c r="A696" s="1"/>
      <c r="B696" s="1"/>
      <c r="C696" s="1"/>
    </row>
    <row r="697" customFormat="false" ht="13.8" hidden="false" customHeight="false" outlineLevel="0" collapsed="false">
      <c r="A697" s="1"/>
      <c r="B697" s="1"/>
      <c r="C697" s="1"/>
    </row>
    <row r="698" customFormat="false" ht="13.8" hidden="false" customHeight="false" outlineLevel="0" collapsed="false">
      <c r="A698" s="1"/>
      <c r="B698" s="1"/>
      <c r="C698" s="1"/>
    </row>
    <row r="699" customFormat="false" ht="13.8" hidden="false" customHeight="false" outlineLevel="0" collapsed="false">
      <c r="A699" s="1"/>
      <c r="B699" s="1"/>
      <c r="C699" s="1"/>
    </row>
    <row r="700" customFormat="false" ht="13.8" hidden="false" customHeight="false" outlineLevel="0" collapsed="false">
      <c r="A700" s="1"/>
      <c r="B700" s="1"/>
      <c r="C700" s="1"/>
    </row>
    <row r="701" customFormat="false" ht="13.8" hidden="false" customHeight="false" outlineLevel="0" collapsed="false">
      <c r="A701" s="1"/>
      <c r="B701" s="1"/>
      <c r="C701" s="1"/>
    </row>
    <row r="702" customFormat="false" ht="13.8" hidden="false" customHeight="false" outlineLevel="0" collapsed="false">
      <c r="A702" s="1"/>
      <c r="B702" s="1"/>
      <c r="C702" s="1"/>
    </row>
    <row r="703" customFormat="false" ht="13.8" hidden="false" customHeight="false" outlineLevel="0" collapsed="false">
      <c r="A703" s="1"/>
      <c r="B703" s="1"/>
      <c r="C703" s="1"/>
    </row>
    <row r="704" customFormat="false" ht="13.8" hidden="false" customHeight="false" outlineLevel="0" collapsed="false">
      <c r="A704" s="1"/>
      <c r="B704" s="1"/>
      <c r="C704" s="1"/>
    </row>
    <row r="705" customFormat="false" ht="13.8" hidden="false" customHeight="false" outlineLevel="0" collapsed="false">
      <c r="A705" s="1"/>
      <c r="B705" s="1"/>
      <c r="C705" s="1"/>
    </row>
    <row r="706" customFormat="false" ht="13.8" hidden="false" customHeight="false" outlineLevel="0" collapsed="false">
      <c r="A706" s="1"/>
      <c r="B706" s="1"/>
      <c r="C706" s="1"/>
    </row>
    <row r="707" customFormat="false" ht="13.8" hidden="false" customHeight="false" outlineLevel="0" collapsed="false">
      <c r="A707" s="1"/>
      <c r="B707" s="1"/>
      <c r="C707" s="1"/>
    </row>
    <row r="708" customFormat="false" ht="13.8" hidden="false" customHeight="false" outlineLevel="0" collapsed="false">
      <c r="A708" s="1"/>
      <c r="B708" s="1"/>
      <c r="C708" s="1"/>
    </row>
    <row r="709" customFormat="false" ht="13.8" hidden="false" customHeight="false" outlineLevel="0" collapsed="false">
      <c r="A709" s="1"/>
      <c r="B709" s="1"/>
      <c r="C709" s="1"/>
    </row>
    <row r="710" customFormat="false" ht="13.8" hidden="false" customHeight="false" outlineLevel="0" collapsed="false">
      <c r="A710" s="1"/>
      <c r="B710" s="1"/>
      <c r="C710" s="1"/>
    </row>
    <row r="711" customFormat="false" ht="13.8" hidden="false" customHeight="false" outlineLevel="0" collapsed="false">
      <c r="A711" s="1"/>
      <c r="B711" s="1"/>
      <c r="C711" s="1"/>
    </row>
    <row r="712" customFormat="false" ht="13.8" hidden="false" customHeight="false" outlineLevel="0" collapsed="false">
      <c r="A712" s="1"/>
      <c r="B712" s="1"/>
      <c r="C712" s="1"/>
    </row>
    <row r="713" customFormat="false" ht="13.8" hidden="false" customHeight="false" outlineLevel="0" collapsed="false">
      <c r="A713" s="1"/>
      <c r="B713" s="1"/>
      <c r="C713" s="1"/>
    </row>
    <row r="714" customFormat="false" ht="13.8" hidden="false" customHeight="false" outlineLevel="0" collapsed="false">
      <c r="A714" s="1"/>
      <c r="B714" s="1"/>
      <c r="C714" s="1"/>
    </row>
    <row r="715" customFormat="false" ht="13.8" hidden="false" customHeight="false" outlineLevel="0" collapsed="false">
      <c r="A715" s="1"/>
      <c r="B715" s="1"/>
      <c r="C715" s="1"/>
    </row>
    <row r="716" customFormat="false" ht="13.8" hidden="false" customHeight="false" outlineLevel="0" collapsed="false">
      <c r="A716" s="1"/>
      <c r="B716" s="1"/>
      <c r="C716" s="1"/>
    </row>
    <row r="717" customFormat="false" ht="13.8" hidden="false" customHeight="false" outlineLevel="0" collapsed="false">
      <c r="A717" s="1"/>
      <c r="B717" s="1"/>
      <c r="C717" s="1"/>
    </row>
    <row r="718" customFormat="false" ht="13.8" hidden="false" customHeight="false" outlineLevel="0" collapsed="false">
      <c r="A718" s="1"/>
      <c r="B718" s="1"/>
      <c r="C718" s="1"/>
    </row>
    <row r="719" customFormat="false" ht="13.8" hidden="false" customHeight="false" outlineLevel="0" collapsed="false">
      <c r="A719" s="1"/>
      <c r="B719" s="1"/>
      <c r="C719" s="1"/>
    </row>
    <row r="720" customFormat="false" ht="13.8" hidden="false" customHeight="false" outlineLevel="0" collapsed="false">
      <c r="A720" s="1"/>
      <c r="B720" s="1"/>
      <c r="C720" s="1"/>
    </row>
    <row r="721" customFormat="false" ht="13.8" hidden="false" customHeight="false" outlineLevel="0" collapsed="false">
      <c r="A721" s="1"/>
      <c r="B721" s="1"/>
      <c r="C721" s="1"/>
    </row>
    <row r="722" customFormat="false" ht="13.8" hidden="false" customHeight="false" outlineLevel="0" collapsed="false">
      <c r="A722" s="1"/>
      <c r="B722" s="1"/>
      <c r="C722" s="1"/>
    </row>
    <row r="723" customFormat="false" ht="13.8" hidden="false" customHeight="false" outlineLevel="0" collapsed="false">
      <c r="A723" s="1"/>
      <c r="B723" s="1"/>
      <c r="C723" s="1"/>
    </row>
    <row r="724" customFormat="false" ht="13.8" hidden="false" customHeight="false" outlineLevel="0" collapsed="false">
      <c r="A724" s="1"/>
      <c r="B724" s="1"/>
      <c r="C724" s="1"/>
    </row>
    <row r="725" customFormat="false" ht="13.8" hidden="false" customHeight="false" outlineLevel="0" collapsed="false">
      <c r="A725" s="1"/>
      <c r="B725" s="1"/>
      <c r="C725" s="1"/>
    </row>
    <row r="726" customFormat="false" ht="13.8" hidden="false" customHeight="false" outlineLevel="0" collapsed="false">
      <c r="A726" s="1"/>
      <c r="B726" s="1"/>
      <c r="C726" s="1"/>
    </row>
    <row r="727" customFormat="false" ht="13.8" hidden="false" customHeight="false" outlineLevel="0" collapsed="false">
      <c r="A727" s="1"/>
      <c r="B727" s="1"/>
      <c r="C727" s="1"/>
    </row>
    <row r="728" customFormat="false" ht="13.8" hidden="false" customHeight="false" outlineLevel="0" collapsed="false">
      <c r="A728" s="1"/>
      <c r="B728" s="1"/>
      <c r="C728" s="1"/>
    </row>
    <row r="729" customFormat="false" ht="13.8" hidden="false" customHeight="false" outlineLevel="0" collapsed="false">
      <c r="A729" s="1"/>
      <c r="B729" s="1"/>
      <c r="C729" s="1"/>
    </row>
    <row r="730" customFormat="false" ht="13.8" hidden="false" customHeight="false" outlineLevel="0" collapsed="false">
      <c r="A730" s="1"/>
      <c r="B730" s="1"/>
      <c r="C730" s="1"/>
    </row>
    <row r="731" customFormat="false" ht="13.8" hidden="false" customHeight="false" outlineLevel="0" collapsed="false">
      <c r="A731" s="1"/>
      <c r="B731" s="1"/>
      <c r="C731" s="1"/>
    </row>
    <row r="732" customFormat="false" ht="13.8" hidden="false" customHeight="false" outlineLevel="0" collapsed="false">
      <c r="A732" s="1"/>
      <c r="B732" s="1"/>
      <c r="C732" s="1"/>
    </row>
    <row r="733" customFormat="false" ht="13.8" hidden="false" customHeight="false" outlineLevel="0" collapsed="false">
      <c r="A733" s="1"/>
      <c r="B733" s="1"/>
      <c r="C733" s="1"/>
    </row>
    <row r="734" customFormat="false" ht="13.8" hidden="false" customHeight="false" outlineLevel="0" collapsed="false">
      <c r="A734" s="1"/>
      <c r="B734" s="1"/>
      <c r="C734" s="1"/>
    </row>
    <row r="735" customFormat="false" ht="13.8" hidden="false" customHeight="false" outlineLevel="0" collapsed="false">
      <c r="A735" s="1"/>
      <c r="B735" s="1"/>
      <c r="C735" s="1"/>
    </row>
    <row r="736" customFormat="false" ht="13.8" hidden="false" customHeight="false" outlineLevel="0" collapsed="false">
      <c r="A736" s="1"/>
      <c r="B736" s="1"/>
      <c r="C736" s="1"/>
    </row>
    <row r="737" customFormat="false" ht="13.8" hidden="false" customHeight="false" outlineLevel="0" collapsed="false">
      <c r="A737" s="1"/>
      <c r="B737" s="1"/>
      <c r="C737" s="1"/>
    </row>
    <row r="738" customFormat="false" ht="13.8" hidden="false" customHeight="false" outlineLevel="0" collapsed="false">
      <c r="A738" s="1"/>
      <c r="B738" s="1"/>
      <c r="C738" s="1"/>
    </row>
    <row r="739" customFormat="false" ht="13.8" hidden="false" customHeight="false" outlineLevel="0" collapsed="false">
      <c r="A739" s="1"/>
      <c r="B739" s="1"/>
      <c r="C739" s="1"/>
    </row>
    <row r="740" customFormat="false" ht="13.8" hidden="false" customHeight="false" outlineLevel="0" collapsed="false">
      <c r="A740" s="1"/>
      <c r="B740" s="1"/>
      <c r="C740" s="1"/>
    </row>
    <row r="741" customFormat="false" ht="13.8" hidden="false" customHeight="false" outlineLevel="0" collapsed="false">
      <c r="A741" s="1"/>
      <c r="B741" s="1"/>
      <c r="C741" s="1"/>
    </row>
    <row r="742" customFormat="false" ht="13.8" hidden="false" customHeight="false" outlineLevel="0" collapsed="false">
      <c r="A742" s="1"/>
      <c r="B742" s="1"/>
      <c r="C742" s="1"/>
    </row>
    <row r="743" customFormat="false" ht="13.8" hidden="false" customHeight="false" outlineLevel="0" collapsed="false">
      <c r="A743" s="1"/>
      <c r="B743" s="1"/>
      <c r="C743" s="1"/>
    </row>
    <row r="744" customFormat="false" ht="13.8" hidden="false" customHeight="false" outlineLevel="0" collapsed="false">
      <c r="A744" s="1"/>
      <c r="B744" s="1"/>
      <c r="C744" s="1"/>
    </row>
    <row r="745" customFormat="false" ht="13.8" hidden="false" customHeight="false" outlineLevel="0" collapsed="false">
      <c r="A745" s="1"/>
      <c r="B745" s="1"/>
      <c r="C745" s="1"/>
    </row>
    <row r="746" customFormat="false" ht="13.8" hidden="false" customHeight="false" outlineLevel="0" collapsed="false">
      <c r="A746" s="1"/>
      <c r="B746" s="1"/>
      <c r="C746" s="1"/>
    </row>
    <row r="747" customFormat="false" ht="13.8" hidden="false" customHeight="false" outlineLevel="0" collapsed="false">
      <c r="A747" s="1"/>
      <c r="B747" s="1"/>
      <c r="C747" s="1"/>
    </row>
    <row r="748" customFormat="false" ht="13.8" hidden="false" customHeight="false" outlineLevel="0" collapsed="false">
      <c r="A748" s="1"/>
      <c r="B748" s="1"/>
      <c r="C748" s="1"/>
    </row>
    <row r="749" customFormat="false" ht="13.8" hidden="false" customHeight="false" outlineLevel="0" collapsed="false">
      <c r="A749" s="1"/>
      <c r="B749" s="1"/>
      <c r="C749" s="1"/>
    </row>
    <row r="750" customFormat="false" ht="13.8" hidden="false" customHeight="false" outlineLevel="0" collapsed="false">
      <c r="A750" s="1"/>
      <c r="B750" s="1"/>
      <c r="C750" s="1"/>
    </row>
    <row r="751" customFormat="false" ht="13.8" hidden="false" customHeight="false" outlineLevel="0" collapsed="false">
      <c r="A751" s="1"/>
      <c r="B751" s="1"/>
      <c r="C751" s="1"/>
    </row>
    <row r="752" customFormat="false" ht="13.8" hidden="false" customHeight="false" outlineLevel="0" collapsed="false">
      <c r="A752" s="1"/>
      <c r="B752" s="1"/>
      <c r="C752" s="1"/>
    </row>
    <row r="753" customFormat="false" ht="13.8" hidden="false" customHeight="false" outlineLevel="0" collapsed="false">
      <c r="A753" s="1"/>
      <c r="B753" s="1"/>
      <c r="C753" s="1"/>
    </row>
    <row r="754" customFormat="false" ht="13.8" hidden="false" customHeight="false" outlineLevel="0" collapsed="false">
      <c r="A754" s="1"/>
      <c r="B754" s="1"/>
      <c r="C754" s="1"/>
    </row>
    <row r="755" customFormat="false" ht="13.8" hidden="false" customHeight="false" outlineLevel="0" collapsed="false">
      <c r="A755" s="1"/>
      <c r="B755" s="1"/>
      <c r="C755" s="1"/>
    </row>
    <row r="756" customFormat="false" ht="13.8" hidden="false" customHeight="false" outlineLevel="0" collapsed="false">
      <c r="A756" s="1"/>
      <c r="B756" s="1"/>
      <c r="C756" s="1"/>
    </row>
    <row r="757" customFormat="false" ht="13.8" hidden="false" customHeight="false" outlineLevel="0" collapsed="false">
      <c r="A757" s="1"/>
      <c r="B757" s="1"/>
      <c r="C757" s="1"/>
    </row>
    <row r="758" customFormat="false" ht="13.8" hidden="false" customHeight="false" outlineLevel="0" collapsed="false">
      <c r="A758" s="1"/>
      <c r="B758" s="1"/>
      <c r="C758" s="1"/>
    </row>
    <row r="759" customFormat="false" ht="13.8" hidden="false" customHeight="false" outlineLevel="0" collapsed="false">
      <c r="A759" s="1"/>
      <c r="B759" s="1"/>
      <c r="C759" s="1"/>
    </row>
    <row r="760" customFormat="false" ht="13.8" hidden="false" customHeight="false" outlineLevel="0" collapsed="false">
      <c r="A760" s="1"/>
      <c r="B760" s="1"/>
      <c r="C760" s="1"/>
    </row>
    <row r="761" customFormat="false" ht="13.8" hidden="false" customHeight="false" outlineLevel="0" collapsed="false">
      <c r="A761" s="1"/>
      <c r="B761" s="1"/>
      <c r="C761" s="1"/>
    </row>
    <row r="762" customFormat="false" ht="13.8" hidden="false" customHeight="false" outlineLevel="0" collapsed="false">
      <c r="A762" s="1"/>
      <c r="B762" s="1"/>
      <c r="C762" s="1"/>
    </row>
    <row r="763" customFormat="false" ht="13.8" hidden="false" customHeight="false" outlineLevel="0" collapsed="false">
      <c r="A763" s="1"/>
      <c r="B763" s="1"/>
      <c r="C763" s="1"/>
    </row>
    <row r="764" customFormat="false" ht="13.8" hidden="false" customHeight="false" outlineLevel="0" collapsed="false">
      <c r="A764" s="1"/>
      <c r="B764" s="1"/>
      <c r="C764" s="1"/>
    </row>
    <row r="765" customFormat="false" ht="13.8" hidden="false" customHeight="false" outlineLevel="0" collapsed="false">
      <c r="A765" s="1"/>
      <c r="B765" s="1"/>
      <c r="C765" s="1"/>
    </row>
    <row r="766" customFormat="false" ht="13.8" hidden="false" customHeight="false" outlineLevel="0" collapsed="false">
      <c r="A766" s="1"/>
      <c r="B766" s="1"/>
      <c r="C766" s="1"/>
    </row>
    <row r="767" customFormat="false" ht="13.8" hidden="false" customHeight="false" outlineLevel="0" collapsed="false">
      <c r="A767" s="1"/>
      <c r="B767" s="1"/>
      <c r="C767" s="1"/>
    </row>
    <row r="768" customFormat="false" ht="13.8" hidden="false" customHeight="false" outlineLevel="0" collapsed="false">
      <c r="A768" s="1"/>
      <c r="B768" s="1"/>
      <c r="C768" s="1"/>
    </row>
    <row r="769" customFormat="false" ht="13.8" hidden="false" customHeight="false" outlineLevel="0" collapsed="false">
      <c r="A769" s="1"/>
      <c r="B769" s="1"/>
      <c r="C769" s="1"/>
    </row>
    <row r="770" customFormat="false" ht="13.8" hidden="false" customHeight="false" outlineLevel="0" collapsed="false">
      <c r="A770" s="1"/>
      <c r="B770" s="1"/>
      <c r="C770" s="1"/>
    </row>
    <row r="771" customFormat="false" ht="13.8" hidden="false" customHeight="false" outlineLevel="0" collapsed="false">
      <c r="A771" s="1"/>
      <c r="B771" s="1"/>
      <c r="C771" s="1"/>
    </row>
    <row r="772" customFormat="false" ht="13.8" hidden="false" customHeight="false" outlineLevel="0" collapsed="false">
      <c r="A772" s="1"/>
      <c r="B772" s="1"/>
      <c r="C772" s="1"/>
    </row>
    <row r="773" customFormat="false" ht="13.8" hidden="false" customHeight="false" outlineLevel="0" collapsed="false">
      <c r="A773" s="1"/>
      <c r="B773" s="1"/>
      <c r="C773" s="1"/>
    </row>
    <row r="774" customFormat="false" ht="13.8" hidden="false" customHeight="false" outlineLevel="0" collapsed="false">
      <c r="A774" s="1"/>
      <c r="B774" s="1"/>
      <c r="C774" s="1"/>
    </row>
    <row r="775" customFormat="false" ht="13.8" hidden="false" customHeight="false" outlineLevel="0" collapsed="false">
      <c r="A775" s="1"/>
      <c r="B775" s="1"/>
      <c r="C775" s="1"/>
    </row>
    <row r="776" customFormat="false" ht="13.8" hidden="false" customHeight="false" outlineLevel="0" collapsed="false">
      <c r="A776" s="1"/>
      <c r="B776" s="1"/>
      <c r="C776" s="1"/>
    </row>
    <row r="777" customFormat="false" ht="13.8" hidden="false" customHeight="false" outlineLevel="0" collapsed="false">
      <c r="A777" s="1"/>
      <c r="B777" s="1"/>
      <c r="C777" s="1"/>
    </row>
    <row r="778" customFormat="false" ht="13.8" hidden="false" customHeight="false" outlineLevel="0" collapsed="false">
      <c r="A778" s="1"/>
      <c r="B778" s="1"/>
      <c r="C778" s="1"/>
    </row>
    <row r="779" customFormat="false" ht="13.8" hidden="false" customHeight="false" outlineLevel="0" collapsed="false">
      <c r="A779" s="1"/>
      <c r="B779" s="1"/>
      <c r="C779" s="1"/>
    </row>
    <row r="780" customFormat="false" ht="13.8" hidden="false" customHeight="false" outlineLevel="0" collapsed="false">
      <c r="A780" s="1"/>
      <c r="B780" s="1"/>
      <c r="C780" s="1"/>
    </row>
    <row r="781" customFormat="false" ht="13.8" hidden="false" customHeight="false" outlineLevel="0" collapsed="false">
      <c r="A781" s="1"/>
      <c r="B781" s="1"/>
      <c r="C781" s="1"/>
    </row>
    <row r="782" customFormat="false" ht="13.8" hidden="false" customHeight="false" outlineLevel="0" collapsed="false">
      <c r="A782" s="1"/>
      <c r="B782" s="1"/>
      <c r="C782" s="1"/>
    </row>
    <row r="783" customFormat="false" ht="13.8" hidden="false" customHeight="false" outlineLevel="0" collapsed="false">
      <c r="A783" s="1"/>
      <c r="B783" s="1"/>
      <c r="C783" s="1"/>
    </row>
    <row r="784" customFormat="false" ht="13.8" hidden="false" customHeight="false" outlineLevel="0" collapsed="false">
      <c r="A784" s="1"/>
      <c r="B784" s="1"/>
      <c r="C784" s="1"/>
    </row>
    <row r="785" customFormat="false" ht="13.8" hidden="false" customHeight="false" outlineLevel="0" collapsed="false">
      <c r="A785" s="1"/>
      <c r="B785" s="1"/>
      <c r="C785" s="1"/>
    </row>
    <row r="786" customFormat="false" ht="13.8" hidden="false" customHeight="false" outlineLevel="0" collapsed="false">
      <c r="A786" s="1"/>
      <c r="B786" s="1"/>
      <c r="C786" s="1"/>
    </row>
    <row r="787" customFormat="false" ht="13.8" hidden="false" customHeight="false" outlineLevel="0" collapsed="false">
      <c r="A787" s="1"/>
      <c r="B787" s="1"/>
      <c r="C787" s="1"/>
    </row>
    <row r="788" customFormat="false" ht="13.8" hidden="false" customHeight="false" outlineLevel="0" collapsed="false">
      <c r="A788" s="1"/>
      <c r="B788" s="1"/>
      <c r="C788" s="1"/>
    </row>
    <row r="789" customFormat="false" ht="13.8" hidden="false" customHeight="false" outlineLevel="0" collapsed="false">
      <c r="A789" s="1"/>
      <c r="B789" s="1"/>
      <c r="C789" s="1"/>
    </row>
    <row r="790" customFormat="false" ht="13.8" hidden="false" customHeight="false" outlineLevel="0" collapsed="false">
      <c r="A790" s="1"/>
      <c r="B790" s="1"/>
      <c r="C790" s="1"/>
    </row>
    <row r="791" customFormat="false" ht="13.8" hidden="false" customHeight="false" outlineLevel="0" collapsed="false">
      <c r="A791" s="1"/>
      <c r="B791" s="1"/>
      <c r="C791" s="1"/>
    </row>
    <row r="792" customFormat="false" ht="13.8" hidden="false" customHeight="false" outlineLevel="0" collapsed="false">
      <c r="A792" s="1"/>
      <c r="B792" s="1"/>
      <c r="C792" s="1"/>
    </row>
    <row r="793" customFormat="false" ht="13.8" hidden="false" customHeight="false" outlineLevel="0" collapsed="false">
      <c r="A793" s="1"/>
      <c r="B793" s="1"/>
      <c r="C793" s="1"/>
    </row>
    <row r="794" customFormat="false" ht="13.8" hidden="false" customHeight="false" outlineLevel="0" collapsed="false">
      <c r="A794" s="1"/>
      <c r="B794" s="1"/>
      <c r="C794" s="1"/>
    </row>
    <row r="795" customFormat="false" ht="13.8" hidden="false" customHeight="false" outlineLevel="0" collapsed="false">
      <c r="A795" s="1"/>
      <c r="B795" s="1"/>
      <c r="C795" s="1"/>
    </row>
    <row r="796" customFormat="false" ht="13.8" hidden="false" customHeight="false" outlineLevel="0" collapsed="false">
      <c r="A796" s="1"/>
      <c r="B796" s="1"/>
      <c r="C796" s="1"/>
    </row>
    <row r="797" customFormat="false" ht="13.8" hidden="false" customHeight="false" outlineLevel="0" collapsed="false">
      <c r="A797" s="1"/>
      <c r="B797" s="1"/>
      <c r="C797" s="1"/>
    </row>
    <row r="798" customFormat="false" ht="13.8" hidden="false" customHeight="false" outlineLevel="0" collapsed="false">
      <c r="A798" s="1"/>
      <c r="B798" s="1"/>
      <c r="C798" s="1"/>
    </row>
    <row r="799" customFormat="false" ht="13.8" hidden="false" customHeight="false" outlineLevel="0" collapsed="false">
      <c r="A799" s="1"/>
      <c r="B799" s="1"/>
      <c r="C799" s="1"/>
    </row>
    <row r="800" customFormat="false" ht="13.8" hidden="false" customHeight="false" outlineLevel="0" collapsed="false">
      <c r="A800" s="1"/>
      <c r="B800" s="1"/>
      <c r="C800" s="1"/>
    </row>
    <row r="801" customFormat="false" ht="13.8" hidden="false" customHeight="false" outlineLevel="0" collapsed="false">
      <c r="A801" s="1"/>
      <c r="B801" s="1"/>
      <c r="C801" s="1"/>
    </row>
    <row r="802" customFormat="false" ht="13.8" hidden="false" customHeight="false" outlineLevel="0" collapsed="false">
      <c r="A802" s="1"/>
      <c r="B802" s="1"/>
      <c r="C802" s="1"/>
    </row>
    <row r="803" customFormat="false" ht="13.8" hidden="false" customHeight="false" outlineLevel="0" collapsed="false">
      <c r="A803" s="1"/>
      <c r="B803" s="1"/>
      <c r="C803" s="1"/>
    </row>
    <row r="804" customFormat="false" ht="13.8" hidden="false" customHeight="false" outlineLevel="0" collapsed="false">
      <c r="A804" s="1"/>
      <c r="B804" s="1"/>
      <c r="C804" s="1"/>
    </row>
    <row r="805" customFormat="false" ht="13.8" hidden="false" customHeight="false" outlineLevel="0" collapsed="false">
      <c r="A805" s="1"/>
      <c r="B805" s="1"/>
      <c r="C805" s="1"/>
    </row>
    <row r="806" customFormat="false" ht="13.8" hidden="false" customHeight="false" outlineLevel="0" collapsed="false">
      <c r="A806" s="1"/>
      <c r="B806" s="1"/>
      <c r="C806" s="1"/>
    </row>
    <row r="807" customFormat="false" ht="13.8" hidden="false" customHeight="false" outlineLevel="0" collapsed="false">
      <c r="A807" s="1"/>
      <c r="B807" s="1"/>
      <c r="C807" s="1"/>
    </row>
    <row r="808" customFormat="false" ht="13.8" hidden="false" customHeight="false" outlineLevel="0" collapsed="false">
      <c r="A808" s="1"/>
      <c r="B808" s="1"/>
      <c r="C808" s="1"/>
    </row>
    <row r="809" customFormat="false" ht="13.8" hidden="false" customHeight="false" outlineLevel="0" collapsed="false">
      <c r="A809" s="1"/>
      <c r="B809" s="1"/>
      <c r="C809" s="1"/>
    </row>
    <row r="810" customFormat="false" ht="13.8" hidden="false" customHeight="false" outlineLevel="0" collapsed="false">
      <c r="A810" s="1"/>
      <c r="B810" s="1"/>
      <c r="C810" s="1"/>
    </row>
    <row r="811" customFormat="false" ht="13.8" hidden="false" customHeight="false" outlineLevel="0" collapsed="false">
      <c r="A811" s="1"/>
      <c r="B811" s="1"/>
      <c r="C811" s="1"/>
    </row>
    <row r="812" customFormat="false" ht="13.8" hidden="false" customHeight="false" outlineLevel="0" collapsed="false">
      <c r="A812" s="1"/>
      <c r="B812" s="1"/>
      <c r="C812" s="1"/>
    </row>
    <row r="813" customFormat="false" ht="13.8" hidden="false" customHeight="false" outlineLevel="0" collapsed="false">
      <c r="A813" s="1"/>
      <c r="B813" s="1"/>
      <c r="C813" s="1"/>
    </row>
    <row r="814" customFormat="false" ht="13.8" hidden="false" customHeight="false" outlineLevel="0" collapsed="false">
      <c r="A814" s="1"/>
      <c r="B814" s="1"/>
      <c r="C814" s="1"/>
    </row>
    <row r="815" customFormat="false" ht="13.8" hidden="false" customHeight="false" outlineLevel="0" collapsed="false">
      <c r="A815" s="1"/>
      <c r="B815" s="1"/>
      <c r="C815" s="1"/>
    </row>
    <row r="816" customFormat="false" ht="13.8" hidden="false" customHeight="false" outlineLevel="0" collapsed="false">
      <c r="A816" s="1"/>
      <c r="B816" s="1"/>
      <c r="C816" s="1"/>
    </row>
    <row r="817" customFormat="false" ht="13.8" hidden="false" customHeight="false" outlineLevel="0" collapsed="false">
      <c r="A817" s="1"/>
      <c r="B817" s="1"/>
      <c r="C817" s="1"/>
    </row>
    <row r="818" customFormat="false" ht="13.8" hidden="false" customHeight="false" outlineLevel="0" collapsed="false">
      <c r="A818" s="1"/>
      <c r="B818" s="1"/>
      <c r="C818" s="1"/>
    </row>
    <row r="819" customFormat="false" ht="13.8" hidden="false" customHeight="false" outlineLevel="0" collapsed="false">
      <c r="A819" s="1"/>
      <c r="B819" s="1"/>
      <c r="C819" s="1"/>
    </row>
    <row r="820" customFormat="false" ht="13.8" hidden="false" customHeight="false" outlineLevel="0" collapsed="false">
      <c r="A820" s="1"/>
      <c r="B820" s="1"/>
      <c r="C820" s="1"/>
    </row>
    <row r="821" customFormat="false" ht="13.8" hidden="false" customHeight="false" outlineLevel="0" collapsed="false">
      <c r="A821" s="1"/>
      <c r="B821" s="1"/>
      <c r="C821" s="1"/>
    </row>
    <row r="822" customFormat="false" ht="13.8" hidden="false" customHeight="false" outlineLevel="0" collapsed="false">
      <c r="A822" s="1"/>
      <c r="B822" s="1"/>
      <c r="C822" s="1"/>
    </row>
    <row r="823" customFormat="false" ht="13.8" hidden="false" customHeight="false" outlineLevel="0" collapsed="false">
      <c r="A823" s="1"/>
      <c r="B823" s="1"/>
      <c r="C823" s="1"/>
    </row>
    <row r="824" customFormat="false" ht="13.8" hidden="false" customHeight="false" outlineLevel="0" collapsed="false">
      <c r="A824" s="1"/>
      <c r="B824" s="1"/>
      <c r="C824" s="1"/>
    </row>
    <row r="825" customFormat="false" ht="13.8" hidden="false" customHeight="false" outlineLevel="0" collapsed="false">
      <c r="A825" s="1"/>
      <c r="B825" s="1"/>
      <c r="C825" s="1"/>
    </row>
    <row r="826" customFormat="false" ht="13.8" hidden="false" customHeight="false" outlineLevel="0" collapsed="false">
      <c r="A826" s="1"/>
      <c r="B826" s="1"/>
      <c r="C826" s="1"/>
    </row>
    <row r="827" customFormat="false" ht="13.8" hidden="false" customHeight="false" outlineLevel="0" collapsed="false">
      <c r="A827" s="1"/>
      <c r="B827" s="1"/>
      <c r="C827" s="1"/>
    </row>
    <row r="828" customFormat="false" ht="13.8" hidden="false" customHeight="false" outlineLevel="0" collapsed="false">
      <c r="A828" s="1"/>
      <c r="B828" s="1"/>
      <c r="C828" s="1"/>
    </row>
    <row r="829" customFormat="false" ht="13.8" hidden="false" customHeight="false" outlineLevel="0" collapsed="false">
      <c r="A829" s="1"/>
      <c r="B829" s="1"/>
      <c r="C829" s="1"/>
    </row>
    <row r="830" customFormat="false" ht="13.8" hidden="false" customHeight="false" outlineLevel="0" collapsed="false">
      <c r="A830" s="1"/>
      <c r="B830" s="1"/>
      <c r="C830" s="1"/>
    </row>
    <row r="831" customFormat="false" ht="13.8" hidden="false" customHeight="false" outlineLevel="0" collapsed="false">
      <c r="A831" s="1"/>
      <c r="B831" s="1"/>
      <c r="C831" s="1"/>
    </row>
    <row r="832" customFormat="false" ht="13.8" hidden="false" customHeight="false" outlineLevel="0" collapsed="false">
      <c r="A832" s="1"/>
      <c r="B832" s="1"/>
      <c r="C832" s="1"/>
    </row>
    <row r="833" customFormat="false" ht="13.8" hidden="false" customHeight="false" outlineLevel="0" collapsed="false">
      <c r="A833" s="1"/>
      <c r="B833" s="1"/>
      <c r="C833" s="1"/>
    </row>
    <row r="834" customFormat="false" ht="13.8" hidden="false" customHeight="false" outlineLevel="0" collapsed="false">
      <c r="A834" s="1"/>
      <c r="B834" s="1"/>
      <c r="C834" s="1"/>
    </row>
    <row r="835" customFormat="false" ht="13.8" hidden="false" customHeight="false" outlineLevel="0" collapsed="false">
      <c r="A835" s="1"/>
      <c r="B835" s="1"/>
      <c r="C835" s="1"/>
    </row>
    <row r="836" customFormat="false" ht="13.8" hidden="false" customHeight="false" outlineLevel="0" collapsed="false">
      <c r="A836" s="1"/>
      <c r="B836" s="1"/>
      <c r="C836" s="1"/>
    </row>
    <row r="837" customFormat="false" ht="13.8" hidden="false" customHeight="false" outlineLevel="0" collapsed="false">
      <c r="A837" s="1"/>
      <c r="B837" s="1"/>
      <c r="C837" s="1"/>
    </row>
    <row r="838" customFormat="false" ht="13.8" hidden="false" customHeight="false" outlineLevel="0" collapsed="false">
      <c r="A838" s="1"/>
      <c r="B838" s="1"/>
      <c r="C838" s="1"/>
    </row>
    <row r="839" customFormat="false" ht="13.8" hidden="false" customHeight="false" outlineLevel="0" collapsed="false">
      <c r="A839" s="1"/>
      <c r="B839" s="1"/>
      <c r="C839" s="1"/>
    </row>
    <row r="840" customFormat="false" ht="13.8" hidden="false" customHeight="false" outlineLevel="0" collapsed="false">
      <c r="A840" s="1"/>
      <c r="B840" s="1"/>
      <c r="C840" s="1"/>
    </row>
    <row r="841" customFormat="false" ht="13.8" hidden="false" customHeight="false" outlineLevel="0" collapsed="false">
      <c r="A841" s="1"/>
      <c r="B841" s="1"/>
      <c r="C841" s="1"/>
    </row>
    <row r="842" customFormat="false" ht="13.8" hidden="false" customHeight="false" outlineLevel="0" collapsed="false">
      <c r="A842" s="1"/>
      <c r="B842" s="1"/>
      <c r="C842" s="1"/>
    </row>
    <row r="843" customFormat="false" ht="13.8" hidden="false" customHeight="false" outlineLevel="0" collapsed="false">
      <c r="A843" s="1"/>
      <c r="B843" s="1"/>
      <c r="C843" s="1"/>
    </row>
    <row r="844" customFormat="false" ht="13.8" hidden="false" customHeight="false" outlineLevel="0" collapsed="false">
      <c r="A844" s="1"/>
      <c r="B844" s="1"/>
      <c r="C844" s="1"/>
    </row>
    <row r="845" customFormat="false" ht="13.8" hidden="false" customHeight="false" outlineLevel="0" collapsed="false">
      <c r="A845" s="1"/>
      <c r="B845" s="1"/>
      <c r="C845" s="1"/>
    </row>
    <row r="846" customFormat="false" ht="13.8" hidden="false" customHeight="false" outlineLevel="0" collapsed="false">
      <c r="A846" s="1"/>
      <c r="B846" s="1"/>
      <c r="C846" s="1"/>
    </row>
    <row r="847" customFormat="false" ht="13.8" hidden="false" customHeight="false" outlineLevel="0" collapsed="false">
      <c r="A847" s="1"/>
      <c r="B847" s="1"/>
      <c r="C847" s="1"/>
    </row>
    <row r="848" customFormat="false" ht="13.8" hidden="false" customHeight="false" outlineLevel="0" collapsed="false">
      <c r="A848" s="1"/>
      <c r="B848" s="1"/>
      <c r="C848" s="1"/>
    </row>
    <row r="849" customFormat="false" ht="13.8" hidden="false" customHeight="false" outlineLevel="0" collapsed="false">
      <c r="A849" s="1"/>
      <c r="B849" s="1"/>
      <c r="C849" s="1"/>
    </row>
    <row r="850" customFormat="false" ht="13.8" hidden="false" customHeight="false" outlineLevel="0" collapsed="false">
      <c r="A850" s="1"/>
      <c r="B850" s="1"/>
      <c r="C850" s="1"/>
    </row>
    <row r="851" customFormat="false" ht="13.8" hidden="false" customHeight="false" outlineLevel="0" collapsed="false">
      <c r="A851" s="1"/>
      <c r="B851" s="1"/>
      <c r="C851" s="1"/>
    </row>
    <row r="852" customFormat="false" ht="13.8" hidden="false" customHeight="false" outlineLevel="0" collapsed="false">
      <c r="A852" s="1"/>
      <c r="B852" s="1"/>
      <c r="C852" s="1"/>
    </row>
    <row r="853" customFormat="false" ht="13.8" hidden="false" customHeight="false" outlineLevel="0" collapsed="false">
      <c r="A853" s="1"/>
      <c r="B853" s="1"/>
      <c r="C853" s="1"/>
    </row>
    <row r="854" customFormat="false" ht="13.8" hidden="false" customHeight="false" outlineLevel="0" collapsed="false">
      <c r="A854" s="1"/>
      <c r="B854" s="1"/>
      <c r="C854" s="1"/>
    </row>
    <row r="855" customFormat="false" ht="13.8" hidden="false" customHeight="false" outlineLevel="0" collapsed="false">
      <c r="A855" s="1"/>
      <c r="B855" s="1"/>
      <c r="C855" s="1"/>
    </row>
    <row r="856" customFormat="false" ht="13.8" hidden="false" customHeight="false" outlineLevel="0" collapsed="false">
      <c r="A856" s="1"/>
      <c r="B856" s="1"/>
      <c r="C856" s="1"/>
    </row>
    <row r="857" customFormat="false" ht="13.8" hidden="false" customHeight="false" outlineLevel="0" collapsed="false">
      <c r="A857" s="1"/>
      <c r="B857" s="1"/>
      <c r="C857" s="1"/>
    </row>
    <row r="858" customFormat="false" ht="13.8" hidden="false" customHeight="false" outlineLevel="0" collapsed="false">
      <c r="A858" s="1"/>
      <c r="B858" s="1"/>
      <c r="C858" s="1"/>
    </row>
    <row r="859" customFormat="false" ht="13.8" hidden="false" customHeight="false" outlineLevel="0" collapsed="false">
      <c r="A859" s="1"/>
      <c r="B859" s="1"/>
      <c r="C859" s="1"/>
    </row>
    <row r="860" customFormat="false" ht="13.8" hidden="false" customHeight="false" outlineLevel="0" collapsed="false">
      <c r="A860" s="1"/>
      <c r="B860" s="1"/>
      <c r="C860" s="1"/>
    </row>
    <row r="861" customFormat="false" ht="13.8" hidden="false" customHeight="false" outlineLevel="0" collapsed="false">
      <c r="A861" s="1"/>
      <c r="B861" s="1"/>
      <c r="C861" s="1"/>
    </row>
    <row r="862" customFormat="false" ht="13.8" hidden="false" customHeight="false" outlineLevel="0" collapsed="false">
      <c r="A862" s="1"/>
      <c r="B862" s="1"/>
      <c r="C862" s="1"/>
    </row>
    <row r="863" customFormat="false" ht="13.8" hidden="false" customHeight="false" outlineLevel="0" collapsed="false">
      <c r="A863" s="1"/>
      <c r="B863" s="1"/>
      <c r="C863" s="1"/>
    </row>
    <row r="864" customFormat="false" ht="13.8" hidden="false" customHeight="false" outlineLevel="0" collapsed="false">
      <c r="A864" s="1"/>
      <c r="B864" s="1"/>
      <c r="C864" s="1"/>
    </row>
    <row r="865" customFormat="false" ht="13.8" hidden="false" customHeight="false" outlineLevel="0" collapsed="false">
      <c r="A865" s="1"/>
      <c r="B865" s="1"/>
      <c r="C865" s="1"/>
    </row>
    <row r="866" customFormat="false" ht="13.8" hidden="false" customHeight="false" outlineLevel="0" collapsed="false">
      <c r="A866" s="1"/>
      <c r="B866" s="1"/>
      <c r="C866" s="1"/>
    </row>
    <row r="867" customFormat="false" ht="13.8" hidden="false" customHeight="false" outlineLevel="0" collapsed="false">
      <c r="A867" s="1"/>
      <c r="B867" s="1"/>
      <c r="C867" s="1"/>
    </row>
    <row r="868" customFormat="false" ht="13.8" hidden="false" customHeight="false" outlineLevel="0" collapsed="false">
      <c r="A868" s="1"/>
      <c r="B868" s="1"/>
      <c r="C868" s="1"/>
    </row>
    <row r="869" customFormat="false" ht="13.8" hidden="false" customHeight="false" outlineLevel="0" collapsed="false">
      <c r="A869" s="1"/>
      <c r="B869" s="1"/>
      <c r="C869" s="1"/>
    </row>
    <row r="870" customFormat="false" ht="13.8" hidden="false" customHeight="false" outlineLevel="0" collapsed="false">
      <c r="A870" s="1"/>
      <c r="B870" s="1"/>
      <c r="C870" s="1"/>
    </row>
    <row r="871" customFormat="false" ht="13.8" hidden="false" customHeight="false" outlineLevel="0" collapsed="false">
      <c r="A871" s="1"/>
      <c r="B871" s="1"/>
      <c r="C871" s="1"/>
    </row>
    <row r="872" customFormat="false" ht="13.8" hidden="false" customHeight="false" outlineLevel="0" collapsed="false">
      <c r="A872" s="1"/>
      <c r="B872" s="1"/>
      <c r="C872" s="1"/>
    </row>
    <row r="873" customFormat="false" ht="13.8" hidden="false" customHeight="false" outlineLevel="0" collapsed="false">
      <c r="A873" s="1"/>
      <c r="B873" s="1"/>
      <c r="C873" s="1"/>
    </row>
    <row r="874" customFormat="false" ht="13.8" hidden="false" customHeight="false" outlineLevel="0" collapsed="false">
      <c r="A874" s="1"/>
      <c r="B874" s="1"/>
      <c r="C874" s="1"/>
    </row>
    <row r="875" customFormat="false" ht="13.8" hidden="false" customHeight="false" outlineLevel="0" collapsed="false">
      <c r="A875" s="1"/>
      <c r="B875" s="1"/>
      <c r="C875" s="1"/>
    </row>
    <row r="876" customFormat="false" ht="13.8" hidden="false" customHeight="false" outlineLevel="0" collapsed="false">
      <c r="A876" s="1"/>
      <c r="B876" s="1"/>
      <c r="C876" s="1"/>
    </row>
    <row r="877" customFormat="false" ht="13.8" hidden="false" customHeight="false" outlineLevel="0" collapsed="false">
      <c r="A877" s="1"/>
      <c r="B877" s="1"/>
      <c r="C877" s="1"/>
    </row>
    <row r="878" customFormat="false" ht="13.8" hidden="false" customHeight="false" outlineLevel="0" collapsed="false">
      <c r="A878" s="1"/>
      <c r="B878" s="1"/>
      <c r="C878" s="1"/>
    </row>
    <row r="879" customFormat="false" ht="13.8" hidden="false" customHeight="false" outlineLevel="0" collapsed="false">
      <c r="A879" s="1"/>
      <c r="B879" s="1"/>
      <c r="C879" s="1"/>
    </row>
    <row r="880" customFormat="false" ht="13.8" hidden="false" customHeight="false" outlineLevel="0" collapsed="false">
      <c r="A880" s="1"/>
      <c r="B880" s="1"/>
      <c r="C880" s="1"/>
    </row>
    <row r="881" customFormat="false" ht="13.8" hidden="false" customHeight="false" outlineLevel="0" collapsed="false">
      <c r="A881" s="1"/>
      <c r="B881" s="1"/>
      <c r="C881" s="1"/>
    </row>
    <row r="882" customFormat="false" ht="13.8" hidden="false" customHeight="false" outlineLevel="0" collapsed="false">
      <c r="A882" s="1"/>
      <c r="B882" s="1"/>
      <c r="C882" s="1"/>
    </row>
    <row r="883" customFormat="false" ht="13.8" hidden="false" customHeight="false" outlineLevel="0" collapsed="false">
      <c r="A883" s="1"/>
      <c r="B883" s="1"/>
      <c r="C883" s="1"/>
    </row>
    <row r="884" customFormat="false" ht="13.8" hidden="false" customHeight="false" outlineLevel="0" collapsed="false">
      <c r="A884" s="1"/>
      <c r="B884" s="1"/>
      <c r="C884" s="1"/>
    </row>
    <row r="885" customFormat="false" ht="13.8" hidden="false" customHeight="false" outlineLevel="0" collapsed="false">
      <c r="A885" s="1"/>
      <c r="B885" s="1"/>
      <c r="C885" s="1"/>
    </row>
    <row r="886" customFormat="false" ht="13.8" hidden="false" customHeight="false" outlineLevel="0" collapsed="false">
      <c r="A886" s="1"/>
      <c r="B886" s="1"/>
      <c r="C886" s="1"/>
    </row>
    <row r="887" customFormat="false" ht="13.8" hidden="false" customHeight="false" outlineLevel="0" collapsed="false">
      <c r="A887" s="1"/>
      <c r="B887" s="1"/>
      <c r="C887" s="1"/>
    </row>
    <row r="888" customFormat="false" ht="13.8" hidden="false" customHeight="false" outlineLevel="0" collapsed="false">
      <c r="A888" s="1"/>
      <c r="B888" s="1"/>
      <c r="C888" s="1"/>
    </row>
    <row r="889" customFormat="false" ht="13.8" hidden="false" customHeight="false" outlineLevel="0" collapsed="false">
      <c r="A889" s="1"/>
      <c r="B889" s="1"/>
      <c r="C889" s="1"/>
    </row>
    <row r="890" customFormat="false" ht="13.8" hidden="false" customHeight="false" outlineLevel="0" collapsed="false">
      <c r="A890" s="1"/>
      <c r="B890" s="1"/>
      <c r="C890" s="1"/>
    </row>
    <row r="891" customFormat="false" ht="13.8" hidden="false" customHeight="false" outlineLevel="0" collapsed="false">
      <c r="A891" s="1"/>
      <c r="B891" s="1"/>
      <c r="C891" s="1"/>
    </row>
    <row r="892" customFormat="false" ht="13.8" hidden="false" customHeight="false" outlineLevel="0" collapsed="false">
      <c r="A892" s="1"/>
      <c r="B892" s="1"/>
      <c r="C892" s="1"/>
    </row>
    <row r="893" customFormat="false" ht="13.8" hidden="false" customHeight="false" outlineLevel="0" collapsed="false">
      <c r="A893" s="1"/>
      <c r="B893" s="1"/>
      <c r="C893" s="1"/>
    </row>
    <row r="894" customFormat="false" ht="13.8" hidden="false" customHeight="false" outlineLevel="0" collapsed="false">
      <c r="A894" s="1"/>
      <c r="B894" s="1"/>
      <c r="C894" s="1"/>
    </row>
    <row r="895" customFormat="false" ht="13.8" hidden="false" customHeight="false" outlineLevel="0" collapsed="false">
      <c r="A895" s="1"/>
      <c r="B895" s="1"/>
      <c r="C895" s="1"/>
    </row>
    <row r="896" customFormat="false" ht="13.8" hidden="false" customHeight="false" outlineLevel="0" collapsed="false">
      <c r="A896" s="1"/>
      <c r="B896" s="1"/>
      <c r="C896" s="1"/>
    </row>
    <row r="897" customFormat="false" ht="13.8" hidden="false" customHeight="false" outlineLevel="0" collapsed="false">
      <c r="A897" s="1"/>
      <c r="B897" s="1"/>
      <c r="C897" s="1"/>
    </row>
    <row r="898" customFormat="false" ht="13.8" hidden="false" customHeight="false" outlineLevel="0" collapsed="false">
      <c r="A898" s="1"/>
      <c r="B898" s="1"/>
      <c r="C898" s="1"/>
    </row>
    <row r="899" customFormat="false" ht="13.8" hidden="false" customHeight="false" outlineLevel="0" collapsed="false">
      <c r="A899" s="1"/>
      <c r="B899" s="1"/>
      <c r="C899" s="1"/>
    </row>
    <row r="900" customFormat="false" ht="13.8" hidden="false" customHeight="false" outlineLevel="0" collapsed="false">
      <c r="A900" s="1"/>
      <c r="B900" s="1"/>
      <c r="C900" s="1"/>
    </row>
    <row r="901" customFormat="false" ht="13.8" hidden="false" customHeight="false" outlineLevel="0" collapsed="false">
      <c r="A901" s="1"/>
      <c r="B901" s="1"/>
      <c r="C901" s="1"/>
    </row>
    <row r="902" customFormat="false" ht="13.8" hidden="false" customHeight="false" outlineLevel="0" collapsed="false">
      <c r="A902" s="1"/>
      <c r="B902" s="1"/>
      <c r="C902" s="1"/>
    </row>
    <row r="903" customFormat="false" ht="13.8" hidden="false" customHeight="false" outlineLevel="0" collapsed="false">
      <c r="A903" s="1"/>
      <c r="B903" s="1"/>
      <c r="C903" s="1"/>
    </row>
    <row r="904" customFormat="false" ht="13.8" hidden="false" customHeight="false" outlineLevel="0" collapsed="false">
      <c r="A904" s="1"/>
      <c r="B904" s="1"/>
      <c r="C904" s="1"/>
    </row>
    <row r="905" customFormat="false" ht="13.8" hidden="false" customHeight="false" outlineLevel="0" collapsed="false">
      <c r="A905" s="1"/>
      <c r="B905" s="1"/>
      <c r="C905" s="1"/>
    </row>
    <row r="906" customFormat="false" ht="13.8" hidden="false" customHeight="false" outlineLevel="0" collapsed="false">
      <c r="A906" s="1"/>
      <c r="B906" s="1"/>
      <c r="C906" s="1"/>
    </row>
    <row r="907" customFormat="false" ht="13.8" hidden="false" customHeight="false" outlineLevel="0" collapsed="false">
      <c r="A907" s="1"/>
      <c r="B907" s="1"/>
      <c r="C907" s="1"/>
    </row>
    <row r="908" customFormat="false" ht="13.8" hidden="false" customHeight="false" outlineLevel="0" collapsed="false">
      <c r="A908" s="1"/>
      <c r="B908" s="1"/>
      <c r="C908" s="1"/>
    </row>
    <row r="909" customFormat="false" ht="13.8" hidden="false" customHeight="false" outlineLevel="0" collapsed="false">
      <c r="A909" s="1"/>
      <c r="B909" s="1"/>
      <c r="C909" s="1"/>
    </row>
    <row r="910" customFormat="false" ht="13.8" hidden="false" customHeight="false" outlineLevel="0" collapsed="false">
      <c r="A910" s="1"/>
      <c r="B910" s="1"/>
      <c r="C910" s="1"/>
    </row>
    <row r="911" customFormat="false" ht="13.8" hidden="false" customHeight="false" outlineLevel="0" collapsed="false">
      <c r="A911" s="1"/>
      <c r="B911" s="1"/>
      <c r="C911" s="1"/>
    </row>
    <row r="912" customFormat="false" ht="13.8" hidden="false" customHeight="false" outlineLevel="0" collapsed="false">
      <c r="A912" s="1"/>
      <c r="B912" s="1"/>
      <c r="C912" s="1"/>
    </row>
    <row r="913" customFormat="false" ht="13.8" hidden="false" customHeight="false" outlineLevel="0" collapsed="false">
      <c r="A913" s="1"/>
      <c r="B913" s="1"/>
      <c r="C913" s="1"/>
    </row>
    <row r="914" customFormat="false" ht="13.8" hidden="false" customHeight="false" outlineLevel="0" collapsed="false">
      <c r="A914" s="1"/>
      <c r="B914" s="1"/>
      <c r="C914" s="1"/>
    </row>
    <row r="915" customFormat="false" ht="13.8" hidden="false" customHeight="false" outlineLevel="0" collapsed="false">
      <c r="A915" s="1"/>
      <c r="B915" s="1"/>
      <c r="C915" s="1"/>
    </row>
    <row r="916" customFormat="false" ht="13.8" hidden="false" customHeight="false" outlineLevel="0" collapsed="false">
      <c r="A916" s="1"/>
      <c r="B916" s="1"/>
      <c r="C916" s="1"/>
    </row>
    <row r="917" customFormat="false" ht="13.8" hidden="false" customHeight="false" outlineLevel="0" collapsed="false">
      <c r="A917" s="1"/>
      <c r="B917" s="1"/>
      <c r="C917" s="1"/>
    </row>
    <row r="918" customFormat="false" ht="13.8" hidden="false" customHeight="false" outlineLevel="0" collapsed="false">
      <c r="A918" s="1"/>
      <c r="B918" s="1"/>
      <c r="C918" s="1"/>
    </row>
    <row r="919" customFormat="false" ht="13.8" hidden="false" customHeight="false" outlineLevel="0" collapsed="false">
      <c r="A919" s="1"/>
      <c r="B919" s="1"/>
      <c r="C919" s="1"/>
    </row>
    <row r="920" customFormat="false" ht="13.8" hidden="false" customHeight="false" outlineLevel="0" collapsed="false">
      <c r="A920" s="1"/>
      <c r="B920" s="1"/>
      <c r="C920" s="1"/>
    </row>
    <row r="921" customFormat="false" ht="13.8" hidden="false" customHeight="false" outlineLevel="0" collapsed="false">
      <c r="A921" s="1"/>
      <c r="B921" s="1"/>
      <c r="C921" s="1"/>
    </row>
    <row r="922" customFormat="false" ht="13.8" hidden="false" customHeight="false" outlineLevel="0" collapsed="false">
      <c r="A922" s="1"/>
      <c r="B922" s="1"/>
      <c r="C922" s="1"/>
    </row>
    <row r="923" customFormat="false" ht="13.8" hidden="false" customHeight="false" outlineLevel="0" collapsed="false">
      <c r="A923" s="1"/>
      <c r="B923" s="1"/>
      <c r="C923" s="1"/>
    </row>
    <row r="924" customFormat="false" ht="13.8" hidden="false" customHeight="false" outlineLevel="0" collapsed="false">
      <c r="A924" s="1"/>
      <c r="B924" s="1"/>
      <c r="C924" s="1"/>
    </row>
    <row r="925" customFormat="false" ht="13.8" hidden="false" customHeight="false" outlineLevel="0" collapsed="false">
      <c r="A925" s="1"/>
      <c r="B925" s="1"/>
      <c r="C925" s="1"/>
    </row>
    <row r="926" customFormat="false" ht="13.8" hidden="false" customHeight="false" outlineLevel="0" collapsed="false">
      <c r="A926" s="1"/>
      <c r="B926" s="1"/>
      <c r="C926" s="1"/>
    </row>
    <row r="927" customFormat="false" ht="13.8" hidden="false" customHeight="false" outlineLevel="0" collapsed="false">
      <c r="A927" s="1"/>
      <c r="B927" s="1"/>
      <c r="C927" s="1"/>
    </row>
    <row r="928" customFormat="false" ht="13.8" hidden="false" customHeight="false" outlineLevel="0" collapsed="false">
      <c r="A928" s="1"/>
      <c r="B928" s="1"/>
      <c r="C928" s="1"/>
    </row>
    <row r="929" customFormat="false" ht="13.8" hidden="false" customHeight="false" outlineLevel="0" collapsed="false">
      <c r="A929" s="1"/>
      <c r="B929" s="1"/>
      <c r="C929" s="1"/>
    </row>
    <row r="930" customFormat="false" ht="13.8" hidden="false" customHeight="false" outlineLevel="0" collapsed="false">
      <c r="A930" s="1"/>
      <c r="B930" s="1"/>
      <c r="C930" s="1"/>
    </row>
    <row r="931" customFormat="false" ht="13.8" hidden="false" customHeight="false" outlineLevel="0" collapsed="false">
      <c r="A931" s="1"/>
      <c r="B931" s="1"/>
      <c r="C931" s="1"/>
    </row>
    <row r="932" customFormat="false" ht="13.8" hidden="false" customHeight="false" outlineLevel="0" collapsed="false">
      <c r="A932" s="1"/>
      <c r="B932" s="1"/>
      <c r="C932" s="1"/>
    </row>
    <row r="933" customFormat="false" ht="13.8" hidden="false" customHeight="false" outlineLevel="0" collapsed="false">
      <c r="A933" s="1"/>
      <c r="B933" s="1"/>
      <c r="C933" s="1"/>
    </row>
    <row r="934" customFormat="false" ht="13.8" hidden="false" customHeight="false" outlineLevel="0" collapsed="false">
      <c r="A934" s="1"/>
      <c r="B934" s="1"/>
      <c r="C934" s="1"/>
    </row>
    <row r="935" customFormat="false" ht="13.8" hidden="false" customHeight="false" outlineLevel="0" collapsed="false">
      <c r="A935" s="1"/>
      <c r="B935" s="1"/>
      <c r="C935" s="1"/>
    </row>
    <row r="936" customFormat="false" ht="13.8" hidden="false" customHeight="false" outlineLevel="0" collapsed="false">
      <c r="A936" s="1"/>
      <c r="B936" s="1"/>
      <c r="C936" s="1"/>
    </row>
    <row r="937" customFormat="false" ht="13.8" hidden="false" customHeight="false" outlineLevel="0" collapsed="false">
      <c r="A937" s="1"/>
      <c r="B937" s="1"/>
      <c r="C937" s="1"/>
    </row>
    <row r="938" customFormat="false" ht="13.8" hidden="false" customHeight="false" outlineLevel="0" collapsed="false">
      <c r="A938" s="1"/>
      <c r="B938" s="1"/>
      <c r="C938" s="1"/>
    </row>
    <row r="939" customFormat="false" ht="13.8" hidden="false" customHeight="false" outlineLevel="0" collapsed="false">
      <c r="A939" s="1"/>
      <c r="B939" s="1"/>
      <c r="C939" s="1"/>
    </row>
    <row r="940" customFormat="false" ht="13.8" hidden="false" customHeight="false" outlineLevel="0" collapsed="false">
      <c r="A940" s="1"/>
      <c r="B940" s="1"/>
      <c r="C940" s="1"/>
    </row>
    <row r="941" customFormat="false" ht="13.8" hidden="false" customHeight="false" outlineLevel="0" collapsed="false">
      <c r="A941" s="1"/>
      <c r="B941" s="1"/>
      <c r="C941" s="1"/>
    </row>
    <row r="942" customFormat="false" ht="13.8" hidden="false" customHeight="false" outlineLevel="0" collapsed="false">
      <c r="A942" s="1"/>
      <c r="B942" s="1"/>
      <c r="C942" s="1"/>
    </row>
    <row r="943" customFormat="false" ht="13.8" hidden="false" customHeight="false" outlineLevel="0" collapsed="false">
      <c r="A943" s="1"/>
      <c r="B943" s="1"/>
      <c r="C943" s="1"/>
    </row>
    <row r="944" customFormat="false" ht="13.8" hidden="false" customHeight="false" outlineLevel="0" collapsed="false">
      <c r="A944" s="1"/>
      <c r="B944" s="1"/>
      <c r="C944" s="1"/>
    </row>
    <row r="945" customFormat="false" ht="13.8" hidden="false" customHeight="false" outlineLevel="0" collapsed="false">
      <c r="A945" s="1"/>
      <c r="B945" s="1"/>
      <c r="C945" s="1"/>
    </row>
    <row r="946" customFormat="false" ht="13.8" hidden="false" customHeight="false" outlineLevel="0" collapsed="false">
      <c r="A946" s="1"/>
      <c r="B946" s="1"/>
      <c r="C946" s="1"/>
    </row>
    <row r="947" customFormat="false" ht="13.8" hidden="false" customHeight="false" outlineLevel="0" collapsed="false">
      <c r="A947" s="1"/>
      <c r="B947" s="1"/>
      <c r="C947" s="1"/>
    </row>
    <row r="948" customFormat="false" ht="13.8" hidden="false" customHeight="false" outlineLevel="0" collapsed="false">
      <c r="A948" s="1"/>
      <c r="B948" s="1"/>
      <c r="C94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3.687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2</v>
      </c>
      <c r="C1" s="1" t="s">
        <v>4</v>
      </c>
      <c r="D1" s="1" t="s">
        <v>5</v>
      </c>
      <c r="E1" s="1" t="s">
        <v>44</v>
      </c>
      <c r="F1" s="1" t="s">
        <v>45</v>
      </c>
      <c r="G1" s="1" t="s">
        <v>46</v>
      </c>
      <c r="H1" s="4" t="s">
        <v>47</v>
      </c>
    </row>
    <row r="2" customFormat="false" ht="13.8" hidden="false" customHeight="false" outlineLevel="0" collapsed="false">
      <c r="A2" s="0" t="s">
        <v>6</v>
      </c>
      <c r="B2" s="0" t="s">
        <v>32</v>
      </c>
      <c r="C2" s="0" t="s">
        <v>8</v>
      </c>
      <c r="D2" s="0" t="s">
        <v>33</v>
      </c>
      <c r="E2" s="0" t="s">
        <v>48</v>
      </c>
      <c r="F2" s="0" t="s">
        <v>49</v>
      </c>
      <c r="G2" s="0" t="s">
        <v>50</v>
      </c>
      <c r="H2" s="0" t="s">
        <v>51</v>
      </c>
    </row>
    <row r="3" customFormat="false" ht="13.8" hidden="false" customHeight="false" outlineLevel="0" collapsed="false">
      <c r="A3" s="0" t="s">
        <v>6</v>
      </c>
      <c r="B3" s="0" t="s">
        <v>32</v>
      </c>
      <c r="C3" s="0" t="s">
        <v>8</v>
      </c>
      <c r="D3" s="0" t="s">
        <v>33</v>
      </c>
      <c r="E3" s="0" t="s">
        <v>52</v>
      </c>
      <c r="F3" s="0" t="s">
        <v>49</v>
      </c>
      <c r="G3" s="0" t="s">
        <v>50</v>
      </c>
      <c r="H3" s="0" t="s">
        <v>53</v>
      </c>
    </row>
    <row r="4" customFormat="false" ht="13.8" hidden="false" customHeight="false" outlineLevel="0" collapsed="false">
      <c r="A4" s="0" t="s">
        <v>6</v>
      </c>
      <c r="B4" s="0" t="s">
        <v>32</v>
      </c>
      <c r="C4" s="0" t="s">
        <v>8</v>
      </c>
      <c r="D4" s="0" t="s">
        <v>33</v>
      </c>
      <c r="E4" s="0" t="s">
        <v>54</v>
      </c>
      <c r="F4" s="0" t="s">
        <v>49</v>
      </c>
      <c r="G4" s="0" t="s">
        <v>50</v>
      </c>
      <c r="H4" s="0" t="s">
        <v>55</v>
      </c>
    </row>
    <row r="5" customFormat="false" ht="13.8" hidden="false" customHeight="false" outlineLevel="0" collapsed="false">
      <c r="A5" s="0" t="s">
        <v>6</v>
      </c>
      <c r="B5" s="0" t="s">
        <v>41</v>
      </c>
      <c r="C5" s="0" t="s">
        <v>8</v>
      </c>
      <c r="D5" s="0" t="s">
        <v>9</v>
      </c>
      <c r="E5" s="0" t="s">
        <v>56</v>
      </c>
      <c r="F5" s="0" t="s">
        <v>57</v>
      </c>
      <c r="G5" s="0" t="s">
        <v>50</v>
      </c>
      <c r="H5" s="0" t="s">
        <v>58</v>
      </c>
    </row>
    <row r="6" customFormat="false" ht="13.8" hidden="false" customHeight="false" outlineLevel="0" collapsed="false">
      <c r="A6" s="0" t="s">
        <v>6</v>
      </c>
      <c r="B6" s="0" t="s">
        <v>41</v>
      </c>
      <c r="C6" s="0" t="s">
        <v>8</v>
      </c>
      <c r="D6" s="0" t="s">
        <v>9</v>
      </c>
      <c r="E6" s="0" t="s">
        <v>54</v>
      </c>
      <c r="F6" s="0" t="s">
        <v>57</v>
      </c>
      <c r="G6" s="0" t="s">
        <v>50</v>
      </c>
      <c r="H6" s="0" t="s">
        <v>59</v>
      </c>
    </row>
    <row r="7" customFormat="false" ht="13.8" hidden="false" customHeight="false" outlineLevel="0" collapsed="false">
      <c r="A7" s="0" t="s">
        <v>6</v>
      </c>
      <c r="B7" s="0" t="s">
        <v>41</v>
      </c>
      <c r="C7" s="0" t="s">
        <v>8</v>
      </c>
      <c r="D7" s="0" t="s">
        <v>9</v>
      </c>
      <c r="E7" s="0" t="s">
        <v>60</v>
      </c>
      <c r="F7" s="0" t="s">
        <v>57</v>
      </c>
      <c r="G7" s="0" t="s">
        <v>50</v>
      </c>
      <c r="H7" s="0" t="s">
        <v>61</v>
      </c>
    </row>
    <row r="8" customFormat="false" ht="13.8" hidden="false" customHeight="false" outlineLevel="0" collapsed="false">
      <c r="A8" s="0" t="s">
        <v>6</v>
      </c>
      <c r="B8" s="0" t="s">
        <v>41</v>
      </c>
      <c r="C8" s="0" t="s">
        <v>8</v>
      </c>
      <c r="D8" s="0" t="s">
        <v>9</v>
      </c>
      <c r="E8" s="0" t="s">
        <v>62</v>
      </c>
      <c r="F8" s="0" t="s">
        <v>57</v>
      </c>
      <c r="G8" s="0" t="s">
        <v>50</v>
      </c>
      <c r="H8" s="0" t="s">
        <v>63</v>
      </c>
    </row>
    <row r="9" customFormat="false" ht="13.8" hidden="false" customHeight="false" outlineLevel="0" collapsed="false">
      <c r="A9" s="0" t="s">
        <v>6</v>
      </c>
      <c r="B9" s="0" t="s">
        <v>41</v>
      </c>
      <c r="C9" s="0" t="s">
        <v>8</v>
      </c>
      <c r="D9" s="0" t="s">
        <v>9</v>
      </c>
      <c r="E9" s="0" t="s">
        <v>64</v>
      </c>
      <c r="F9" s="0" t="s">
        <v>57</v>
      </c>
      <c r="G9" s="0" t="s">
        <v>50</v>
      </c>
      <c r="H9" s="0" t="s">
        <v>65</v>
      </c>
    </row>
    <row r="10" customFormat="false" ht="13.8" hidden="false" customHeight="false" outlineLevel="0" collapsed="false">
      <c r="A10" s="0" t="s">
        <v>1</v>
      </c>
      <c r="B10" s="0" t="s">
        <v>3</v>
      </c>
      <c r="C10" s="0" t="s">
        <v>8</v>
      </c>
      <c r="D10" s="0" t="s">
        <v>43</v>
      </c>
      <c r="E10" s="0" t="s">
        <v>66</v>
      </c>
      <c r="F10" s="0" t="s">
        <v>67</v>
      </c>
      <c r="G10" s="0" t="s">
        <v>68</v>
      </c>
      <c r="H10" s="0" t="s">
        <v>69</v>
      </c>
    </row>
    <row r="11" customFormat="false" ht="13.8" hidden="false" customHeight="false" outlineLevel="0" collapsed="false">
      <c r="A11" s="0" t="s">
        <v>1</v>
      </c>
      <c r="B11" s="0" t="s">
        <v>3</v>
      </c>
      <c r="C11" s="0" t="s">
        <v>8</v>
      </c>
      <c r="D11" s="0" t="s">
        <v>43</v>
      </c>
      <c r="E11" s="0" t="s">
        <v>70</v>
      </c>
      <c r="F11" s="0" t="s">
        <v>67</v>
      </c>
      <c r="G11" s="0" t="s">
        <v>68</v>
      </c>
      <c r="H11" s="0" t="s">
        <v>71</v>
      </c>
    </row>
    <row r="12" customFormat="false" ht="13.8" hidden="false" customHeight="false" outlineLevel="0" collapsed="false">
      <c r="A12" s="0" t="s">
        <v>1</v>
      </c>
      <c r="B12" s="0" t="s">
        <v>3</v>
      </c>
      <c r="C12" s="0" t="s">
        <v>8</v>
      </c>
      <c r="D12" s="0" t="s">
        <v>43</v>
      </c>
      <c r="E12" s="0" t="s">
        <v>72</v>
      </c>
      <c r="F12" s="0" t="s">
        <v>67</v>
      </c>
      <c r="G12" s="0" t="s">
        <v>68</v>
      </c>
      <c r="H12" s="0" t="s">
        <v>73</v>
      </c>
    </row>
    <row r="13" customFormat="false" ht="13.8" hidden="false" customHeight="false" outlineLevel="0" collapsed="false">
      <c r="A13" s="0" t="s">
        <v>1</v>
      </c>
      <c r="B13" s="0" t="s">
        <v>3</v>
      </c>
      <c r="C13" s="0" t="s">
        <v>8</v>
      </c>
      <c r="D13" s="0" t="s">
        <v>43</v>
      </c>
      <c r="E13" s="0" t="s">
        <v>74</v>
      </c>
      <c r="F13" s="0" t="s">
        <v>67</v>
      </c>
      <c r="G13" s="0" t="s">
        <v>68</v>
      </c>
      <c r="H13" s="0" t="s">
        <v>75</v>
      </c>
    </row>
    <row r="14" customFormat="false" ht="13.8" hidden="false" customHeight="false" outlineLevel="0" collapsed="false">
      <c r="A14" s="0" t="s">
        <v>1</v>
      </c>
      <c r="B14" s="0" t="s">
        <v>3</v>
      </c>
      <c r="C14" s="0" t="s">
        <v>8</v>
      </c>
      <c r="D14" s="0" t="s">
        <v>43</v>
      </c>
      <c r="E14" s="0" t="s">
        <v>76</v>
      </c>
      <c r="F14" s="0" t="s">
        <v>67</v>
      </c>
      <c r="G14" s="0" t="s">
        <v>68</v>
      </c>
      <c r="H14" s="0" t="s">
        <v>77</v>
      </c>
    </row>
    <row r="15" customFormat="false" ht="13.8" hidden="false" customHeight="false" outlineLevel="0" collapsed="false">
      <c r="A15" s="0" t="s">
        <v>1</v>
      </c>
      <c r="B15" s="0" t="s">
        <v>3</v>
      </c>
      <c r="C15" s="0" t="s">
        <v>8</v>
      </c>
      <c r="D15" s="0" t="s">
        <v>43</v>
      </c>
      <c r="E15" s="0" t="s">
        <v>52</v>
      </c>
      <c r="F15" s="0" t="s">
        <v>67</v>
      </c>
      <c r="G15" s="0" t="s">
        <v>68</v>
      </c>
      <c r="H15" s="0" t="s">
        <v>78</v>
      </c>
    </row>
    <row r="16" customFormat="false" ht="13.8" hidden="false" customHeight="false" outlineLevel="0" collapsed="false">
      <c r="A16" s="0" t="s">
        <v>1</v>
      </c>
      <c r="B16" s="0" t="s">
        <v>3</v>
      </c>
      <c r="C16" s="0" t="s">
        <v>8</v>
      </c>
      <c r="D16" s="0" t="s">
        <v>43</v>
      </c>
      <c r="E16" s="0" t="s">
        <v>54</v>
      </c>
      <c r="F16" s="0" t="s">
        <v>67</v>
      </c>
      <c r="G16" s="0" t="s">
        <v>68</v>
      </c>
      <c r="H16" s="0" t="s">
        <v>79</v>
      </c>
    </row>
    <row r="17" customFormat="false" ht="13.8" hidden="false" customHeight="false" outlineLevel="0" collapsed="false">
      <c r="A17" s="0" t="s">
        <v>1</v>
      </c>
      <c r="B17" s="0" t="s">
        <v>3</v>
      </c>
      <c r="C17" s="0" t="s">
        <v>8</v>
      </c>
      <c r="D17" s="0" t="s">
        <v>43</v>
      </c>
      <c r="E17" s="0" t="s">
        <v>80</v>
      </c>
      <c r="F17" s="0" t="s">
        <v>67</v>
      </c>
      <c r="G17" s="0" t="s">
        <v>68</v>
      </c>
      <c r="H17" s="0" t="s">
        <v>81</v>
      </c>
    </row>
    <row r="18" customFormat="false" ht="13.8" hidden="false" customHeight="false" outlineLevel="0" collapsed="false">
      <c r="A18" s="0" t="s">
        <v>1</v>
      </c>
      <c r="B18" s="0" t="s">
        <v>3</v>
      </c>
      <c r="C18" s="0" t="s">
        <v>8</v>
      </c>
      <c r="D18" s="0" t="s">
        <v>43</v>
      </c>
      <c r="E18" s="0" t="s">
        <v>64</v>
      </c>
      <c r="F18" s="0" t="s">
        <v>67</v>
      </c>
      <c r="G18" s="0" t="s">
        <v>68</v>
      </c>
      <c r="H18" s="0" t="s">
        <v>82</v>
      </c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K1" colorId="64" zoomScale="115" zoomScaleNormal="115" zoomScalePageLayoutView="100" workbookViewId="0">
      <selection pane="topLeft" activeCell="AQ7" activeCellId="0" sqref="AQ7"/>
    </sheetView>
  </sheetViews>
  <sheetFormatPr defaultColWidth="10.32812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5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6" t="s">
        <v>83</v>
      </c>
      <c r="B1" s="6" t="s">
        <v>84</v>
      </c>
      <c r="C1" s="6" t="s">
        <v>5</v>
      </c>
      <c r="D1" s="6" t="s">
        <v>44</v>
      </c>
      <c r="E1" s="4" t="s">
        <v>47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  <c r="Q1" s="7" t="s">
        <v>96</v>
      </c>
      <c r="R1" s="7" t="s">
        <v>97</v>
      </c>
      <c r="S1" s="7" t="s">
        <v>98</v>
      </c>
      <c r="T1" s="7" t="s">
        <v>99</v>
      </c>
      <c r="U1" s="7" t="s">
        <v>100</v>
      </c>
      <c r="V1" s="7" t="s">
        <v>101</v>
      </c>
      <c r="W1" s="7" t="s">
        <v>102</v>
      </c>
      <c r="X1" s="7" t="s">
        <v>103</v>
      </c>
      <c r="Y1" s="7" t="s">
        <v>104</v>
      </c>
      <c r="Z1" s="7" t="s">
        <v>105</v>
      </c>
      <c r="AA1" s="8" t="s">
        <v>106</v>
      </c>
      <c r="AB1" s="8" t="s">
        <v>107</v>
      </c>
      <c r="AC1" s="8" t="s">
        <v>108</v>
      </c>
      <c r="AD1" s="9" t="s">
        <v>109</v>
      </c>
      <c r="AE1" s="10" t="s">
        <v>110</v>
      </c>
      <c r="AF1" s="10" t="s">
        <v>111</v>
      </c>
      <c r="AG1" s="10" t="s">
        <v>112</v>
      </c>
      <c r="AH1" s="10" t="s">
        <v>113</v>
      </c>
      <c r="AI1" s="11" t="s">
        <v>114</v>
      </c>
      <c r="AJ1" s="12" t="s">
        <v>115</v>
      </c>
      <c r="AK1" s="10" t="s">
        <v>116</v>
      </c>
      <c r="AL1" s="10" t="s">
        <v>117</v>
      </c>
      <c r="AM1" s="10" t="s">
        <v>118</v>
      </c>
      <c r="AN1" s="10" t="s">
        <v>119</v>
      </c>
      <c r="AO1" s="13" t="s">
        <v>120</v>
      </c>
      <c r="AP1" s="14" t="s">
        <v>121</v>
      </c>
      <c r="AQ1" s="15" t="s">
        <v>122</v>
      </c>
    </row>
    <row r="2" customFormat="false" ht="13.8" hidden="false" customHeight="false" outlineLevel="0" collapsed="false">
      <c r="A2" s="16" t="s">
        <v>123</v>
      </c>
      <c r="B2" s="16" t="s">
        <v>124</v>
      </c>
      <c r="C2" s="0" t="s">
        <v>43</v>
      </c>
      <c r="D2" s="16" t="s">
        <v>76</v>
      </c>
      <c r="E2" s="17" t="s">
        <v>77</v>
      </c>
      <c r="F2" s="18" t="n">
        <v>14</v>
      </c>
      <c r="G2" s="17" t="s">
        <v>125</v>
      </c>
      <c r="H2" s="17" t="s">
        <v>126</v>
      </c>
      <c r="I2" s="17" t="s">
        <v>127</v>
      </c>
      <c r="J2" s="18" t="n">
        <v>390000000</v>
      </c>
      <c r="K2" s="18" t="n">
        <v>100000000</v>
      </c>
      <c r="L2" s="0" t="n">
        <v>2020</v>
      </c>
      <c r="M2" s="19" t="n">
        <f aca="true">DATE(YEAR(NOW()), MONTH(NOW())-12, DAY(NOW()))</f>
        <v>43907</v>
      </c>
      <c r="N2" s="19" t="n">
        <f aca="true">DATE(YEAR(NOW()), MONTH(NOW()), DAY(NOW()))</f>
        <v>44272</v>
      </c>
      <c r="O2" s="20" t="n">
        <v>44197</v>
      </c>
      <c r="P2" s="19" t="n">
        <v>44561</v>
      </c>
      <c r="Q2" s="21" t="s">
        <v>128</v>
      </c>
      <c r="R2" s="21" t="s">
        <v>128</v>
      </c>
      <c r="S2" s="18" t="s">
        <v>129</v>
      </c>
      <c r="T2" s="21" t="s">
        <v>128</v>
      </c>
      <c r="U2" s="21" t="s">
        <v>128</v>
      </c>
      <c r="V2" s="21" t="s">
        <v>128</v>
      </c>
      <c r="W2" s="21" t="s">
        <v>128</v>
      </c>
      <c r="X2" s="21" t="s">
        <v>128</v>
      </c>
      <c r="Y2" s="21" t="s">
        <v>128</v>
      </c>
      <c r="Z2" s="21" t="s">
        <v>128</v>
      </c>
      <c r="AA2" s="19" t="n">
        <f aca="false">DATE(YEAR(O2)+1,MONTH(O2),DAY(O2))</f>
        <v>44562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VCX'!$D$7:$N$32,MATCH(E2,'Bieu phi VCX'!$A$7:$A$32,0),MATCH(AC2,'Bieu phi VCX'!$D$6:$I$6,)),INDEX('Bieu phi VCX'!$J$7:$O$32,MATCH(E2,'Bieu phi VCX'!$A$7:$A$32,0),MATCH(AC2,'Bieu phi VCX'!$J$6:$O$6,)))</f>
        <v>0.025</v>
      </c>
      <c r="AE2" s="22" t="n">
        <f aca="false">IF(Q2="Y",Parameters!$Z$2,0)</f>
        <v>0.0005</v>
      </c>
      <c r="AF2" s="22" t="n">
        <f aca="false">IF(R2="Y", INDEX('Bieu phi VCX'!$R$7:$W$32,MATCH(E2,'Bieu phi VCX'!$A$7:$A$32,0),MATCH(AC2,'Bieu phi VCX'!$R$6:$V$6,0)), 0)</f>
        <v>0</v>
      </c>
      <c r="AG2" s="18" t="n">
        <f aca="false">VLOOKUP(S2,Parameters!$F$2:$G$5,2,0)</f>
        <v>0</v>
      </c>
      <c r="AH2" s="22" t="n">
        <f aca="false">IF(T2="Y", INDEX('Bieu phi VCX'!$X$7:$AB$32,MATCH(E2,'Bieu phi VCX'!$A$7:$A$32,0),MATCH(AC2,'Bieu phi VCX'!$X$6:$AB$6,0)),0)</f>
        <v>0.001</v>
      </c>
      <c r="AI2" s="23" t="n">
        <f aca="false">IF(U2="Y",INDEX('Bieu phi VCX'!$AJ$7:$AL$32,MATCH(E2,'Bieu phi VCX'!$A$7:$A$32,0),MATCH(VLOOKUP(F2,Parameters!$I$2:$J$5,2),'Bieu phi VCX'!$AJ$6:$AL$6,0)), 0)</f>
        <v>0.05</v>
      </c>
      <c r="AJ2" s="0" t="n">
        <f aca="false">IF(V2="Y",Parameters!$AA$2,1)</f>
        <v>1.5</v>
      </c>
      <c r="AK2" s="22" t="n">
        <f aca="false">IF(W2="Y", INDEX('Bieu phi VCX'!$AE$7:$AE$32,MATCH(E2,'Bieu phi VCX'!$A$7:$A$32,0),0),0)</f>
        <v>0.0025</v>
      </c>
      <c r="AL2" s="22" t="n">
        <f aca="false">IF(X2="Y",IF(AB2&lt;120,IF(OR(E2='Bieu phi VCX'!$A$23,E2='Bieu phi VCX'!$A$24,E2='Bieu phi VCX'!$A$26),0.2%,IF(OR(AND(OR(H2="SEDAN",H2="HATCHBACK"),J2&gt;Parameters!$AB$2),AND(OR(H2="SEDAN",H2="HATCHBACK"),I2="GERMANY")),INDEX('Bieu phi VCX'!$AF$7:$AF$32,MATCH(E2,'Bieu phi VCX'!$A$7:$A$32,0),0),INDEX('Bieu phi VCX'!$AG$7:$AG$32,MATCH(E2,'Bieu phi VCX'!$A$7:$A$32,0),0))),INDEX('Bieu phi VCX'!$AH$7:$AH$32,MATCH(E2,'Bieu phi VCX'!$A$7:$A$32,0),0)),0)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130</v>
      </c>
    </row>
    <row r="3" customFormat="false" ht="13.8" hidden="false" customHeight="false" outlineLevel="0" collapsed="false">
      <c r="A3" s="16"/>
      <c r="B3" s="16" t="s">
        <v>131</v>
      </c>
      <c r="C3" s="0" t="s">
        <v>43</v>
      </c>
      <c r="D3" s="16" t="s">
        <v>76</v>
      </c>
      <c r="E3" s="17" t="s">
        <v>77</v>
      </c>
      <c r="F3" s="18" t="n">
        <v>15</v>
      </c>
      <c r="G3" s="17" t="s">
        <v>125</v>
      </c>
      <c r="H3" s="17" t="s">
        <v>126</v>
      </c>
      <c r="I3" s="17" t="s">
        <v>127</v>
      </c>
      <c r="J3" s="18" t="n">
        <v>390000000</v>
      </c>
      <c r="K3" s="18" t="n">
        <v>100000000</v>
      </c>
      <c r="L3" s="0" t="n">
        <v>2018</v>
      </c>
      <c r="M3" s="19" t="n">
        <f aca="true">DATE(YEAR(NOW()), MONTH(NOW())-36, DAY(NOW()))</f>
        <v>43176</v>
      </c>
      <c r="N3" s="19" t="n">
        <f aca="true">DATE(YEAR(NOW()), MONTH(NOW()), DAY(NOW()))</f>
        <v>44272</v>
      </c>
      <c r="O3" s="20" t="n">
        <v>44197</v>
      </c>
      <c r="P3" s="19" t="n">
        <v>44561</v>
      </c>
      <c r="Q3" s="21" t="s">
        <v>128</v>
      </c>
      <c r="R3" s="21" t="s">
        <v>128</v>
      </c>
      <c r="S3" s="18" t="s">
        <v>129</v>
      </c>
      <c r="T3" s="21" t="s">
        <v>128</v>
      </c>
      <c r="U3" s="21" t="s">
        <v>128</v>
      </c>
      <c r="V3" s="21" t="s">
        <v>128</v>
      </c>
      <c r="W3" s="21" t="s">
        <v>128</v>
      </c>
      <c r="X3" s="21" t="s">
        <v>128</v>
      </c>
      <c r="Y3" s="21" t="s">
        <v>128</v>
      </c>
      <c r="Z3" s="21" t="s">
        <v>128</v>
      </c>
      <c r="AA3" s="19" t="n">
        <f aca="false">DATE(YEAR(O3)+1,MONTH(O3),DAY(O3))</f>
        <v>44562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VCX'!$D$7:$N$32,MATCH(E3,'Bieu phi VCX'!$A$7:$A$32,0),MATCH(AC3,'Bieu phi VCX'!$D$6:$I$6,)),INDEX('Bieu phi VCX'!$J$7:$O$32,MATCH(E3,'Bieu phi VCX'!$A$7:$A$32,0),MATCH(AC3,'Bieu phi VCX'!$J$6:$O$6,)))</f>
        <v>0.028</v>
      </c>
      <c r="AE3" s="22" t="n">
        <f aca="false">IF(Q3="Y",Parameters!$Z$2,0)</f>
        <v>0.0005</v>
      </c>
      <c r="AF3" s="22" t="n">
        <f aca="false">IF(R3="Y", INDEX('Bieu phi VCX'!$R$7:$W$32,MATCH(E3,'Bieu phi VCX'!$A$7:$A$32,0),MATCH(AC3,'Bieu phi VCX'!$R$6:$V$6,0)), 0)</f>
        <v>0.002</v>
      </c>
      <c r="AG3" s="18" t="n">
        <f aca="false">VLOOKUP(S3,Parameters!$F$2:$G$5,2,0)</f>
        <v>0</v>
      </c>
      <c r="AH3" s="22" t="n">
        <f aca="false">IF(T3="Y", INDEX('Bieu phi VCX'!$X$7:$AB$32,MATCH(E3,'Bieu phi VCX'!$A$7:$A$32,0),MATCH(AC3,'Bieu phi VCX'!$X$6:$AB$6,0)),0)</f>
        <v>0.002</v>
      </c>
      <c r="AI3" s="23" t="n">
        <f aca="false">IF(U3="Y",INDEX('Bieu phi VCX'!$AJ$7:$AL$32,MATCH(E3,'Bieu phi VCX'!$A$7:$A$32,0),MATCH(VLOOKUP(F3,Parameters!$I$2:$J$5,2),'Bieu phi VCX'!$AJ$6:$AL$6,0)), 0)</f>
        <v>0.05</v>
      </c>
      <c r="AJ3" s="0" t="n">
        <f aca="false">IF(V3="Y",Parameters!$AA$2,1)</f>
        <v>1.5</v>
      </c>
      <c r="AK3" s="22" t="n">
        <f aca="false">IF(W3="Y", INDEX('Bieu phi VCX'!$AE$7:$AE$32,MATCH(E3,'Bieu phi VCX'!$A$7:$A$32,0),0),0)</f>
        <v>0.0025</v>
      </c>
      <c r="AL3" s="22" t="n">
        <f aca="false">IF(X3="Y",IF(AB3&lt;120,IF(OR(E3='Bieu phi VCX'!$A$23,E3='Bieu phi VCX'!$A$24,E3='Bieu phi VCX'!$A$26),0.2%,IF(OR(AND(OR(H3="SEDAN",H3="HATCHBACK"),J3&gt;Parameters!$AB$2),AND(OR(H3="SEDAN",H3="HATCHBACK"),I3="GERMANY")),INDEX('Bieu phi VCX'!$AF$7:$AF$32,MATCH(E3,'Bieu phi VCX'!$A$7:$A$32,0),0),INDEX('Bieu phi VCX'!$AG$7:$AG$32,MATCH(E3,'Bieu phi VCX'!$A$7:$A$32,0),0))),INDEX('Bieu phi VCX'!$AH$7:$AH$32,MATCH(E3,'Bieu phi VCX'!$A$7:$A$32,0),0)),0)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130</v>
      </c>
    </row>
    <row r="4" customFormat="false" ht="13.8" hidden="false" customHeight="false" outlineLevel="0" collapsed="false">
      <c r="A4" s="16"/>
      <c r="B4" s="16" t="s">
        <v>132</v>
      </c>
      <c r="C4" s="0" t="s">
        <v>43</v>
      </c>
      <c r="D4" s="16" t="s">
        <v>76</v>
      </c>
      <c r="E4" s="17" t="s">
        <v>77</v>
      </c>
      <c r="F4" s="18" t="n">
        <v>16</v>
      </c>
      <c r="G4" s="17" t="s">
        <v>125</v>
      </c>
      <c r="H4" s="17" t="s">
        <v>126</v>
      </c>
      <c r="I4" s="17" t="s">
        <v>127</v>
      </c>
      <c r="J4" s="18" t="n">
        <v>390000000</v>
      </c>
      <c r="K4" s="18" t="n">
        <v>100000000</v>
      </c>
      <c r="L4" s="0" t="n">
        <v>2015</v>
      </c>
      <c r="M4" s="19" t="n">
        <f aca="true">DATE(YEAR(NOW()), MONTH(NOW())-72, DAY(NOW()))</f>
        <v>42080</v>
      </c>
      <c r="N4" s="19" t="n">
        <f aca="true">DATE(YEAR(NOW()), MONTH(NOW()), DAY(NOW()))</f>
        <v>44272</v>
      </c>
      <c r="O4" s="20" t="n">
        <v>44197</v>
      </c>
      <c r="P4" s="19" t="n">
        <v>44561</v>
      </c>
      <c r="Q4" s="21" t="s">
        <v>128</v>
      </c>
      <c r="R4" s="21" t="s">
        <v>128</v>
      </c>
      <c r="S4" s="18" t="s">
        <v>129</v>
      </c>
      <c r="T4" s="21" t="s">
        <v>128</v>
      </c>
      <c r="U4" s="21" t="s">
        <v>128</v>
      </c>
      <c r="V4" s="21" t="s">
        <v>128</v>
      </c>
      <c r="W4" s="21" t="s">
        <v>128</v>
      </c>
      <c r="X4" s="21" t="s">
        <v>128</v>
      </c>
      <c r="Y4" s="21" t="s">
        <v>128</v>
      </c>
      <c r="Z4" s="21" t="s">
        <v>128</v>
      </c>
      <c r="AA4" s="19" t="n">
        <f aca="false">DATE(YEAR(O4)+1,MONTH(O4),DAY(O4))</f>
        <v>44562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VCX'!$D$7:$N$32,MATCH(E4,'Bieu phi VCX'!$A$7:$A$32,0),MATCH(AC4,'Bieu phi VCX'!$D$6:$I$6,)),INDEX('Bieu phi VCX'!$J$7:$O$32,MATCH(E4,'Bieu phi VCX'!$A$7:$A$32,0),MATCH(AC4,'Bieu phi VCX'!$J$6:$O$6,)))</f>
        <v>0.0375</v>
      </c>
      <c r="AE4" s="22" t="n">
        <f aca="false">IF(Q4="Y",Parameters!$Z$2,0)</f>
        <v>0.0005</v>
      </c>
      <c r="AF4" s="22" t="n">
        <f aca="false">IF(R4="Y", INDEX('Bieu phi VCX'!$R$7:$W$32,MATCH(E4,'Bieu phi VCX'!$A$7:$A$32,0),MATCH(AC4,'Bieu phi VCX'!$R$6:$V$6,0)), 0)</f>
        <v>0.003</v>
      </c>
      <c r="AG4" s="18" t="n">
        <f aca="false">VLOOKUP(S4,Parameters!$F$2:$G$5,2,0)</f>
        <v>0</v>
      </c>
      <c r="AH4" s="22" t="n">
        <f aca="false">IF(T4="Y", INDEX('Bieu phi VCX'!$X$7:$AB$32,MATCH(E4,'Bieu phi VCX'!$A$7:$A$32,0),MATCH(AC4,'Bieu phi VCX'!$X$6:$AB$6,0)),0)</f>
        <v>0.003</v>
      </c>
      <c r="AI4" s="23" t="n">
        <f aca="false">IF(U4="Y",INDEX('Bieu phi VCX'!$AJ$7:$AL$32,MATCH(E4,'Bieu phi VCX'!$A$7:$A$32,0),MATCH(VLOOKUP(F4,Parameters!$I$2:$J$5,2),'Bieu phi VCX'!$AJ$6:$AL$6,0)), 0)</f>
        <v>0.05</v>
      </c>
      <c r="AJ4" s="0" t="n">
        <f aca="false">IF(V4="Y",Parameters!$AA$2,1)</f>
        <v>1.5</v>
      </c>
      <c r="AK4" s="22" t="n">
        <f aca="false">IF(W4="Y", INDEX('Bieu phi VCX'!$AE$7:$AE$32,MATCH(E4,'Bieu phi VCX'!$A$7:$A$32,0),0),0)</f>
        <v>0.0025</v>
      </c>
      <c r="AL4" s="22" t="n">
        <f aca="false">IF(X4="Y",IF(AB4&lt;120,IF(OR(E4='Bieu phi VCX'!$A$23,E4='Bieu phi VCX'!$A$24,E4='Bieu phi VCX'!$A$26),0.2%,IF(OR(AND(OR(H4="SEDAN",H4="HATCHBACK"),J4&gt;Parameters!$AB$2),AND(OR(H4="SEDAN",H4="HATCHBACK"),I4="GERMANY")),INDEX('Bieu phi VCX'!$AF$7:$AF$32,MATCH(E4,'Bieu phi VCX'!$A$7:$A$32,0),0),INDEX('Bieu phi VCX'!$AG$7:$AG$32,MATCH(E4,'Bieu phi VCX'!$A$7:$A$32,0),0))),INDEX('Bieu phi VCX'!$AH$7:$AH$32,MATCH(E4,'Bieu phi VCX'!$A$7:$A$32,0),0)),0)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130</v>
      </c>
    </row>
    <row r="5" customFormat="false" ht="13.8" hidden="false" customHeight="false" outlineLevel="0" collapsed="false">
      <c r="A5" s="16"/>
      <c r="B5" s="16" t="s">
        <v>133</v>
      </c>
      <c r="C5" s="0" t="s">
        <v>43</v>
      </c>
      <c r="D5" s="16" t="s">
        <v>76</v>
      </c>
      <c r="E5" s="17" t="s">
        <v>77</v>
      </c>
      <c r="F5" s="18" t="n">
        <v>25</v>
      </c>
      <c r="G5" s="17" t="s">
        <v>125</v>
      </c>
      <c r="H5" s="17" t="s">
        <v>126</v>
      </c>
      <c r="I5" s="17" t="s">
        <v>127</v>
      </c>
      <c r="J5" s="18" t="n">
        <v>390000000</v>
      </c>
      <c r="K5" s="18" t="n">
        <v>100000000</v>
      </c>
      <c r="L5" s="0" t="n">
        <v>2011</v>
      </c>
      <c r="M5" s="19" t="n">
        <f aca="true">DATE(YEAR(NOW()), MONTH(NOW())-120, DAY(NOW()))</f>
        <v>40619</v>
      </c>
      <c r="N5" s="19" t="n">
        <f aca="true">DATE(YEAR(NOW()), MONTH(NOW()), DAY(NOW()))</f>
        <v>44272</v>
      </c>
      <c r="O5" s="20" t="n">
        <v>44197</v>
      </c>
      <c r="P5" s="19" t="n">
        <v>44561</v>
      </c>
      <c r="Q5" s="21" t="s">
        <v>128</v>
      </c>
      <c r="R5" s="21" t="s">
        <v>128</v>
      </c>
      <c r="S5" s="18" t="s">
        <v>129</v>
      </c>
      <c r="T5" s="21" t="s">
        <v>128</v>
      </c>
      <c r="U5" s="21" t="s">
        <v>128</v>
      </c>
      <c r="V5" s="21" t="s">
        <v>128</v>
      </c>
      <c r="W5" s="21" t="s">
        <v>128</v>
      </c>
      <c r="X5" s="21" t="s">
        <v>128</v>
      </c>
      <c r="Y5" s="21" t="s">
        <v>128</v>
      </c>
      <c r="Z5" s="21" t="s">
        <v>128</v>
      </c>
      <c r="AA5" s="19" t="n">
        <f aca="false">DATE(YEAR(O5)+1,MONTH(O5),DAY(O5))</f>
        <v>44562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VCX'!$D$7:$N$32,MATCH(E5,'Bieu phi VCX'!$A$7:$A$32,0),MATCH(AC5,'Bieu phi VCX'!$D$6:$I$6,)),INDEX('Bieu phi VCX'!$J$7:$O$32,MATCH(E5,'Bieu phi VCX'!$A$7:$A$32,0),MATCH(AC5,'Bieu phi VCX'!$J$6:$O$6,)))</f>
        <v>0.042</v>
      </c>
      <c r="AE5" s="22" t="n">
        <f aca="false">IF(Q5="Y",Parameters!$Z$2,0)</f>
        <v>0.0005</v>
      </c>
      <c r="AF5" s="22" t="n">
        <f aca="false">IF(R5="Y", INDEX('Bieu phi VCX'!$R$7:$W$32,MATCH(E5,'Bieu phi VCX'!$A$7:$A$32,0),MATCH(AC5,'Bieu phi VCX'!$R$6:$V$6,0)), 0)</f>
        <v>0.004</v>
      </c>
      <c r="AG5" s="18" t="n">
        <f aca="false">VLOOKUP(S5,Parameters!$F$2:$G$5,2,0)</f>
        <v>0</v>
      </c>
      <c r="AH5" s="22" t="n">
        <f aca="false">IF(T5="Y", INDEX('Bieu phi VCX'!$X$7:$AB$32,MATCH(E5,'Bieu phi VCX'!$A$7:$A$32,0),MATCH(AC5,'Bieu phi VCX'!$X$6:$AB$6,0)),0)</f>
        <v>0.004</v>
      </c>
      <c r="AI5" s="23" t="n">
        <f aca="false">IF(U5="Y",INDEX('Bieu phi VCX'!$AJ$7:$AL$32,MATCH(E5,'Bieu phi VCX'!$A$7:$A$32,0),MATCH(VLOOKUP(F5,Parameters!$I$2:$J$5,2),'Bieu phi VCX'!$AJ$6:$AL$6,0)), 0)</f>
        <v>0.05</v>
      </c>
      <c r="AJ5" s="0" t="n">
        <f aca="false">IF(V5="Y",Parameters!$AA$2,1)</f>
        <v>1.5</v>
      </c>
      <c r="AK5" s="22" t="n">
        <f aca="false">IF(W5="Y", INDEX('Bieu phi VCX'!$AE$7:$AE$32,MATCH(E5,'Bieu phi VCX'!$A$7:$A$32,0),0),0)</f>
        <v>0.0025</v>
      </c>
      <c r="AL5" s="22" t="n">
        <f aca="false">IF(X5="Y",IF(AB5&lt;120,IF(OR(E5='Bieu phi VCX'!$A$23,E5='Bieu phi VCX'!$A$24,E5='Bieu phi VCX'!$A$26),0.2%,IF(OR(AND(OR(H5="SEDAN",H5="HATCHBACK"),J5&gt;Parameters!$AB$2),AND(OR(H5="SEDAN",H5="HATCHBACK"),I5="GERMANY")),INDEX('Bieu phi VCX'!$AF$7:$AF$32,MATCH(E5,'Bieu phi VCX'!$A$7:$A$32,0),0),INDEX('Bieu phi VCX'!$AG$7:$AG$32,MATCH(E5,'Bieu phi VCX'!$A$7:$A$32,0),0))),INDEX('Bieu phi VCX'!$AH$7:$AH$32,MATCH(E5,'Bieu phi VCX'!$A$7:$A$32,0),0)),0)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130</v>
      </c>
    </row>
    <row r="6" customFormat="false" ht="13.8" hidden="false" customHeight="false" outlineLevel="0" collapsed="false">
      <c r="A6" s="16"/>
      <c r="B6" s="16" t="s">
        <v>134</v>
      </c>
      <c r="C6" s="0" t="s">
        <v>43</v>
      </c>
      <c r="D6" s="16" t="s">
        <v>76</v>
      </c>
      <c r="E6" s="17" t="s">
        <v>77</v>
      </c>
      <c r="F6" s="18" t="n">
        <v>30</v>
      </c>
      <c r="G6" s="17" t="s">
        <v>125</v>
      </c>
      <c r="H6" s="17" t="s">
        <v>126</v>
      </c>
      <c r="I6" s="17" t="s">
        <v>127</v>
      </c>
      <c r="J6" s="18" t="n">
        <v>390000000</v>
      </c>
      <c r="K6" s="18" t="n">
        <v>100000000</v>
      </c>
      <c r="L6" s="0" t="n">
        <v>2006</v>
      </c>
      <c r="M6" s="19" t="n">
        <f aca="true">DATE(YEAR(NOW()), MONTH(NOW())-180, DAY(NOW()))</f>
        <v>38793</v>
      </c>
      <c r="N6" s="19" t="n">
        <f aca="true">DATE(YEAR(NOW()), MONTH(NOW()), DAY(NOW()))</f>
        <v>44272</v>
      </c>
      <c r="O6" s="20" t="n">
        <v>44197</v>
      </c>
      <c r="P6" s="19" t="n">
        <v>44561</v>
      </c>
      <c r="Q6" s="21" t="s">
        <v>128</v>
      </c>
      <c r="R6" s="21" t="s">
        <v>128</v>
      </c>
      <c r="S6" s="18" t="n">
        <v>9000000</v>
      </c>
      <c r="T6" s="21" t="s">
        <v>128</v>
      </c>
      <c r="U6" s="21" t="s">
        <v>128</v>
      </c>
      <c r="V6" s="21" t="s">
        <v>128</v>
      </c>
      <c r="W6" s="21" t="s">
        <v>128</v>
      </c>
      <c r="X6" s="21" t="s">
        <v>128</v>
      </c>
      <c r="Y6" s="21" t="s">
        <v>128</v>
      </c>
      <c r="Z6" s="21" t="s">
        <v>128</v>
      </c>
      <c r="AA6" s="19" t="n">
        <f aca="false">DATE(YEAR(O6)+1,MONTH(O6),DAY(O6))</f>
        <v>44562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VCX'!$D$7:$N$32,MATCH(E6,'Bieu phi VCX'!$A$7:$A$32,0),MATCH(AC6,'Bieu phi VCX'!$D$6:$I$6,)),INDEX('Bieu phi VCX'!$J$7:$O$32,MATCH(E6,'Bieu phi VCX'!$A$7:$A$32,0),MATCH(AC6,'Bieu phi VCX'!$J$6:$O$6,)))</f>
        <v>0.042</v>
      </c>
      <c r="AE6" s="22" t="n">
        <f aca="false">IF(Q6="Y",Parameters!$Z$2,0)</f>
        <v>0.0005</v>
      </c>
      <c r="AF6" s="22" t="n">
        <f aca="false">IF(R6="Y", INDEX('Bieu phi VCX'!$R$7:$W$32,MATCH(E6,'Bieu phi VCX'!$A$7:$A$32,0),MATCH(AC6,'Bieu phi VCX'!$R$6:$W$6,0)), 0)</f>
        <v>0.005</v>
      </c>
      <c r="AG6" s="18" t="n">
        <f aca="false">VLOOKUP(S6,Parameters!$F$2:$G$5,2,0)</f>
        <v>1400000</v>
      </c>
      <c r="AH6" s="22" t="n">
        <f aca="false">IF(T6="Y", INDEX('Bieu phi VCX'!$X$7:$AC$32,MATCH(E6,'Bieu phi VCX'!$A$7:$A$32,0),MATCH(AC6,'Bieu phi VCX'!$X$6:$AC$6,0)),0)</f>
        <v>0.004</v>
      </c>
      <c r="AI6" s="23" t="n">
        <f aca="false">IF(U6="Y",INDEX('Bieu phi VCX'!$AJ$7:$AL$32,MATCH(E6,'Bieu phi VCX'!$A$7:$A$32,0),MATCH(VLOOKUP(F6,Parameters!$I$2:$J$5,2),'Bieu phi VCX'!$AJ$6:$AL$6,0)), 0)</f>
        <v>0.05</v>
      </c>
      <c r="AJ6" s="0" t="n">
        <f aca="false">IF(V6="Y",Parameters!$AA$2,1)</f>
        <v>1.5</v>
      </c>
      <c r="AK6" s="22" t="n">
        <f aca="false">IF(W6="Y", INDEX('Bieu phi VCX'!$AE$7:$AE$32,MATCH(E6,'Bieu phi VCX'!$A$7:$A$32,0),0),0)</f>
        <v>0.0025</v>
      </c>
      <c r="AL6" s="22" t="n">
        <f aca="false">IF(X6="Y",IF(AB6&lt;120,IF(OR(E6='Bieu phi VCX'!$A$23,E6='Bieu phi VCX'!$A$24,E6='Bieu phi VCX'!$A$26),0.2%,IF(OR(AND(OR(H6="SEDAN",H6="HATCHBACK"),J6&gt;Parameters!$AB$2),AND(OR(H6="SEDAN",H6="HATCHBACK"),I6="GERMANY")),INDEX('Bieu phi VCX'!$AF$7:$AF$32,MATCH(E6,'Bieu phi VCX'!$A$7:$A$32,0),0),INDEX('Bieu phi VCX'!$AG$7:$AG$32,MATCH(E6,'Bieu phi VCX'!$A$7:$A$32,0),0))),INDEX('Bieu phi VCX'!$AH$7:$AH$32,MATCH(E6,'Bieu phi VCX'!$A$7:$A$32,0),0)),0)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130</v>
      </c>
    </row>
    <row r="7" customFormat="false" ht="13.8" hidden="false" customHeight="false" outlineLevel="0" collapsed="false">
      <c r="A7" s="16" t="s">
        <v>135</v>
      </c>
      <c r="B7" s="16" t="s">
        <v>124</v>
      </c>
      <c r="C7" s="0" t="s">
        <v>43</v>
      </c>
      <c r="D7" s="16" t="s">
        <v>74</v>
      </c>
      <c r="E7" s="17" t="s">
        <v>75</v>
      </c>
      <c r="F7" s="18" t="n">
        <v>14</v>
      </c>
      <c r="G7" s="17" t="s">
        <v>125</v>
      </c>
      <c r="H7" s="17" t="s">
        <v>136</v>
      </c>
      <c r="I7" s="17" t="s">
        <v>127</v>
      </c>
      <c r="J7" s="18" t="n">
        <v>410000000</v>
      </c>
      <c r="K7" s="18" t="n">
        <v>400000000</v>
      </c>
      <c r="L7" s="0" t="n">
        <v>2020</v>
      </c>
      <c r="M7" s="19" t="n">
        <f aca="true">DATE(YEAR(NOW()), MONTH(NOW())-12, DAY(NOW()))</f>
        <v>43907</v>
      </c>
      <c r="N7" s="19" t="n">
        <f aca="true">DATE(YEAR(NOW()), MONTH(NOW()), DAY(NOW()))</f>
        <v>44272</v>
      </c>
      <c r="O7" s="20" t="n">
        <v>44197</v>
      </c>
      <c r="P7" s="19" t="n">
        <v>44561</v>
      </c>
      <c r="Q7" s="21" t="s">
        <v>128</v>
      </c>
      <c r="R7" s="21" t="s">
        <v>128</v>
      </c>
      <c r="S7" s="18" t="s">
        <v>129</v>
      </c>
      <c r="T7" s="21" t="s">
        <v>128</v>
      </c>
      <c r="U7" s="21" t="s">
        <v>128</v>
      </c>
      <c r="V7" s="21" t="s">
        <v>128</v>
      </c>
      <c r="W7" s="21" t="s">
        <v>128</v>
      </c>
      <c r="X7" s="21" t="s">
        <v>128</v>
      </c>
      <c r="Y7" s="21" t="s">
        <v>128</v>
      </c>
      <c r="Z7" s="21" t="s">
        <v>128</v>
      </c>
      <c r="AA7" s="19" t="n">
        <f aca="false">DATE(YEAR(O7)+1,MONTH(O7),DAY(O7))</f>
        <v>44562</v>
      </c>
      <c r="AB7" s="0" t="n">
        <f aca="false">IF(G7="Trong nước", DATEDIF(DATE(YEAR(M7),MONTH(M7),1),DATE(YEAR(N7),MONTH(N7),1),"m"), DATEDIF(DATE(L7,1,1),DATE(YEAR(N7),MONTH(N7),1),"m"))</f>
        <v>14</v>
      </c>
      <c r="AC7" s="0" t="str">
        <f aca="false">VLOOKUP(AB7,Parameters!$A$2:$B$6,2,1)</f>
        <v>&lt;36</v>
      </c>
      <c r="AD7" s="22" t="n">
        <f aca="false">IF(J7&lt;=Parameters!$Y$2,INDEX('Bieu phi VCX'!$D$7:$N$32,MATCH(E7,'Bieu phi VCX'!$A$7:$A$32,0),MATCH(AC7,'Bieu phi VCX'!$D$6:$I$6,)),INDEX('Bieu phi VCX'!$J$7:$O$32,MATCH(E7,'Bieu phi VCX'!$A$7:$A$32,0),MATCH(AC7,'Bieu phi VCX'!$J$6:$O$6,)))</f>
        <v>0.024</v>
      </c>
      <c r="AE7" s="22" t="n">
        <f aca="false">IF(Q7="Y",Parameters!$Z$2,0)</f>
        <v>0.0005</v>
      </c>
      <c r="AF7" s="22" t="n">
        <f aca="false">IF(R7="Y", INDEX('Bieu phi VCX'!$R$7:$W$32,MATCH(E7,'Bieu phi VCX'!$A$7:$A$32,0),MATCH(AC7,'Bieu phi VCX'!$R$6:$V$6,0)), 0)</f>
        <v>0</v>
      </c>
      <c r="AG7" s="18" t="n">
        <f aca="false">VLOOKUP(S7,Parameters!$F$2:$G$5,2,0)</f>
        <v>0</v>
      </c>
      <c r="AH7" s="22" t="n">
        <f aca="false">IF(T7="Y", INDEX('Bieu phi VCX'!$X$7:$AB$32,MATCH(E7,'Bieu phi VCX'!$A$7:$A$32,0),MATCH(AC7,'Bieu phi VCX'!$X$6:$AB$6,0)),0)</f>
        <v>0.001</v>
      </c>
      <c r="AI7" s="23" t="n">
        <f aca="false">IF(U7="Y",INDEX('Bieu phi VCX'!$AJ$7:$AL$32,MATCH(E7,'Bieu phi VCX'!$A$7:$A$32,0),MATCH(VLOOKUP(F7,Parameters!$I$2:$J$5,2),'Bieu phi VCX'!$AJ$6:$AL$6,0)), 0)</f>
        <v>0.05</v>
      </c>
      <c r="AJ7" s="0" t="n">
        <f aca="false">IF(V7="Y",Parameters!$AA$2,1)</f>
        <v>1.5</v>
      </c>
      <c r="AK7" s="22" t="n">
        <f aca="false">IF(W7="Y", INDEX('Bieu phi VCX'!$AE$7:$AE$32,MATCH(E7,'Bieu phi VCX'!$A$7:$A$32,0),0),0)</f>
        <v>0.0025</v>
      </c>
      <c r="AL7" s="22" t="n">
        <f aca="false">IF(X7="Y",IF(AB7&lt;120,IF(OR(E7='Bieu phi VCX'!$A$23,E7='Bieu phi VCX'!$A$24,E7='Bieu phi VCX'!$A$26),0.2%,IF(OR(AND(OR(H7="SEDAN",H7="HATCHBACK"),J7&gt;Parameters!$AB$2),AND(OR(H7="SEDAN",H7="HATCHBACK"),I7="GERMANY")),INDEX('Bieu phi VCX'!$AF$7:$AF$32,MATCH(E7,'Bieu phi VCX'!$A$7:$A$32,0),0),INDEX('Bieu phi VCX'!$AG$7:$AG$32,MATCH(E7,'Bieu phi VCX'!$A$7:$A$32,0),0))),INDEX('Bieu phi VCX'!$AH$7:$AH$32,MATCH(E7,'Bieu phi VCX'!$A$7:$A$32,0),0)),0)</f>
        <v>0.0005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49146575.3424658</v>
      </c>
      <c r="AQ7" s="27" t="s">
        <v>130</v>
      </c>
    </row>
    <row r="8" customFormat="false" ht="13.8" hidden="false" customHeight="false" outlineLevel="0" collapsed="false">
      <c r="A8" s="16"/>
      <c r="B8" s="16" t="s">
        <v>131</v>
      </c>
      <c r="C8" s="0" t="s">
        <v>43</v>
      </c>
      <c r="D8" s="16" t="s">
        <v>74</v>
      </c>
      <c r="E8" s="17" t="s">
        <v>75</v>
      </c>
      <c r="F8" s="18" t="n">
        <v>15</v>
      </c>
      <c r="G8" s="17" t="s">
        <v>125</v>
      </c>
      <c r="H8" s="17" t="s">
        <v>136</v>
      </c>
      <c r="I8" s="17" t="s">
        <v>127</v>
      </c>
      <c r="J8" s="18" t="n">
        <v>500000000</v>
      </c>
      <c r="K8" s="18" t="n">
        <v>400000000</v>
      </c>
      <c r="L8" s="0" t="n">
        <v>2018</v>
      </c>
      <c r="M8" s="19" t="n">
        <f aca="true">DATE(YEAR(NOW()), MONTH(NOW())-36, DAY(NOW()))</f>
        <v>43176</v>
      </c>
      <c r="N8" s="19" t="n">
        <f aca="true">DATE(YEAR(NOW()), MONTH(NOW()), DAY(NOW()))</f>
        <v>44272</v>
      </c>
      <c r="O8" s="20" t="n">
        <v>44197</v>
      </c>
      <c r="P8" s="19" t="n">
        <v>44561</v>
      </c>
      <c r="Q8" s="21" t="s">
        <v>128</v>
      </c>
      <c r="R8" s="21" t="s">
        <v>128</v>
      </c>
      <c r="S8" s="18" t="s">
        <v>129</v>
      </c>
      <c r="T8" s="21" t="s">
        <v>128</v>
      </c>
      <c r="U8" s="21" t="s">
        <v>128</v>
      </c>
      <c r="V8" s="21" t="s">
        <v>128</v>
      </c>
      <c r="W8" s="21" t="s">
        <v>128</v>
      </c>
      <c r="X8" s="21" t="s">
        <v>128</v>
      </c>
      <c r="Y8" s="21" t="s">
        <v>128</v>
      </c>
      <c r="Z8" s="21" t="s">
        <v>128</v>
      </c>
      <c r="AA8" s="19" t="n">
        <f aca="false">DATE(YEAR(O8)+1,MONTH(O8),DAY(O8))</f>
        <v>44562</v>
      </c>
      <c r="AB8" s="0" t="n">
        <f aca="false">IF(G8="Trong nước", DATEDIF(DATE(YEAR(M8),MONTH(M8),1),DATE(YEAR(N8),MONTH(N8),1),"m"), DATEDIF(DATE(L8,1,1),DATE(YEAR(N8),MONTH(N8),1),"m"))</f>
        <v>38</v>
      </c>
      <c r="AC8" s="0" t="str">
        <f aca="false">VLOOKUP(AB8,Parameters!$A$2:$B$6,2,1)</f>
        <v>36-72</v>
      </c>
      <c r="AD8" s="22" t="n">
        <f aca="false">IF(J8&lt;=Parameters!$Y$2,INDEX('Bieu phi VCX'!$D$7:$N$32,MATCH(E8,'Bieu phi VCX'!$A$7:$A$32,0),MATCH(AC8,'Bieu phi VCX'!$D$6:$I$6,)),INDEX('Bieu phi VCX'!$J$7:$O$32,MATCH(E8,'Bieu phi VCX'!$A$7:$A$32,0),MATCH(AC8,'Bieu phi VCX'!$J$6:$O$6,)))</f>
        <v>0.027</v>
      </c>
      <c r="AE8" s="22" t="n">
        <f aca="false">IF(Q8="Y",Parameters!$Z$2,0)</f>
        <v>0.0005</v>
      </c>
      <c r="AF8" s="22" t="n">
        <f aca="false">IF(R8="Y", INDEX('Bieu phi VCX'!$R$7:$W$32,MATCH(E8,'Bieu phi VCX'!$A$7:$A$32,0),MATCH(AC8,'Bieu phi VCX'!$R$6:$V$6,0)), 0)</f>
        <v>0.002</v>
      </c>
      <c r="AG8" s="18" t="n">
        <f aca="false">VLOOKUP(S8,Parameters!$F$2:$G$5,2,0)</f>
        <v>0</v>
      </c>
      <c r="AH8" s="22" t="n">
        <f aca="false">IF(T8="Y", INDEX('Bieu phi VCX'!$X$7:$AB$32,MATCH(E8,'Bieu phi VCX'!$A$7:$A$32,0),MATCH(AC8,'Bieu phi VCX'!$X$6:$AB$6,0)),0)</f>
        <v>0.002</v>
      </c>
      <c r="AI8" s="23" t="n">
        <f aca="false">IF(U8="Y",INDEX('Bieu phi VCX'!$AJ$7:$AL$32,MATCH(E8,'Bieu phi VCX'!$A$7:$A$32,0),MATCH(VLOOKUP(F8,Parameters!$I$2:$J$5,2),'Bieu phi VCX'!$AJ$6:$AL$6,0)), 0)</f>
        <v>0.05</v>
      </c>
      <c r="AJ8" s="0" t="n">
        <f aca="false">IF(V8="Y",Parameters!$AA$2,1)</f>
        <v>1.5</v>
      </c>
      <c r="AK8" s="22" t="n">
        <f aca="false">IF(W8="Y", INDEX('Bieu phi VCX'!$AE$7:$AE$32,MATCH(E8,'Bieu phi VCX'!$A$7:$A$32,0),0),0)</f>
        <v>0.0025</v>
      </c>
      <c r="AL8" s="22" t="n">
        <f aca="false">IF(X8="Y",IF(AB8&lt;120,IF(OR(E8='Bieu phi VCX'!$A$23,E8='Bieu phi VCX'!$A$24,E8='Bieu phi VCX'!$A$26),0.2%,IF(OR(AND(OR(H8="SEDAN",H8="HATCHBACK"),J8&gt;Parameters!$AB$2),AND(OR(H8="SEDAN",H8="HATCHBACK"),I8="GERMANY")),INDEX('Bieu phi VCX'!$AF$7:$AF$32,MATCH(E8,'Bieu phi VCX'!$A$7:$A$32,0),0),INDEX('Bieu phi VCX'!$AG$7:$AG$32,MATCH(E8,'Bieu phi VCX'!$A$7:$A$32,0),0))),INDEX('Bieu phi VCX'!$AH$7:$AH$32,MATCH(E8,'Bieu phi VCX'!$A$7:$A$32,0),0)),0)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52746575.3424658</v>
      </c>
      <c r="AQ8" s="27" t="s">
        <v>130</v>
      </c>
    </row>
    <row r="9" customFormat="false" ht="13.8" hidden="false" customHeight="false" outlineLevel="0" collapsed="false">
      <c r="A9" s="16"/>
      <c r="B9" s="16" t="s">
        <v>132</v>
      </c>
      <c r="C9" s="0" t="s">
        <v>43</v>
      </c>
      <c r="D9" s="16" t="s">
        <v>74</v>
      </c>
      <c r="E9" s="17" t="s">
        <v>75</v>
      </c>
      <c r="F9" s="18" t="n">
        <v>16</v>
      </c>
      <c r="G9" s="17" t="s">
        <v>125</v>
      </c>
      <c r="H9" s="17" t="s">
        <v>136</v>
      </c>
      <c r="I9" s="17" t="s">
        <v>127</v>
      </c>
      <c r="J9" s="18" t="n">
        <v>450000000</v>
      </c>
      <c r="K9" s="18" t="n">
        <v>400000000</v>
      </c>
      <c r="L9" s="0" t="n">
        <v>2015</v>
      </c>
      <c r="M9" s="19" t="n">
        <f aca="true">DATE(YEAR(NOW()), MONTH(NOW())-72, DAY(NOW()))</f>
        <v>42080</v>
      </c>
      <c r="N9" s="19" t="n">
        <f aca="true">DATE(YEAR(NOW()), MONTH(NOW()), DAY(NOW()))</f>
        <v>44272</v>
      </c>
      <c r="O9" s="20" t="n">
        <v>44197</v>
      </c>
      <c r="P9" s="19" t="n">
        <v>44561</v>
      </c>
      <c r="Q9" s="21" t="s">
        <v>128</v>
      </c>
      <c r="R9" s="21" t="s">
        <v>128</v>
      </c>
      <c r="S9" s="18" t="s">
        <v>129</v>
      </c>
      <c r="T9" s="21" t="s">
        <v>128</v>
      </c>
      <c r="U9" s="21" t="s">
        <v>128</v>
      </c>
      <c r="V9" s="21" t="s">
        <v>128</v>
      </c>
      <c r="W9" s="21" t="s">
        <v>128</v>
      </c>
      <c r="X9" s="21" t="s">
        <v>128</v>
      </c>
      <c r="Y9" s="21" t="s">
        <v>128</v>
      </c>
      <c r="Z9" s="21" t="s">
        <v>128</v>
      </c>
      <c r="AA9" s="19" t="n">
        <f aca="false">DATE(YEAR(O9)+1,MONTH(O9),DAY(O9))</f>
        <v>44562</v>
      </c>
      <c r="AB9" s="0" t="n">
        <f aca="false">IF(G9="Trong nước", DATEDIF(DATE(YEAR(M9),MONTH(M9),1),DATE(YEAR(N9),MONTH(N9),1),"m"), DATEDIF(DATE(L9,1,1),DATE(YEAR(N9),MONTH(N9),1),"m"))</f>
        <v>74</v>
      </c>
      <c r="AC9" s="0" t="str">
        <f aca="false">VLOOKUP(AB9,Parameters!$A$2:$B$6,2,1)</f>
        <v>72-120</v>
      </c>
      <c r="AD9" s="22" t="n">
        <f aca="false">IF(J9&lt;=Parameters!$Y$2,INDEX('Bieu phi VCX'!$D$7:$N$32,MATCH(E9,'Bieu phi VCX'!$A$7:$A$32,0),MATCH(AC9,'Bieu phi VCX'!$D$6:$I$6,)),INDEX('Bieu phi VCX'!$J$7:$O$32,MATCH(E9,'Bieu phi VCX'!$A$7:$A$32,0),MATCH(AC9,'Bieu phi VCX'!$J$6:$O$6,)))</f>
        <v>0.029</v>
      </c>
      <c r="AE9" s="22" t="n">
        <f aca="false">IF(Q9="Y",Parameters!$Z$2,0)</f>
        <v>0.0005</v>
      </c>
      <c r="AF9" s="22" t="n">
        <f aca="false">IF(R9="Y", INDEX('Bieu phi VCX'!$R$7:$W$32,MATCH(E9,'Bieu phi VCX'!$A$7:$A$32,0),MATCH(AC9,'Bieu phi VCX'!$R$6:$V$6,0)), 0)</f>
        <v>0.003</v>
      </c>
      <c r="AG9" s="18" t="n">
        <f aca="false">VLOOKUP(S9,Parameters!$F$2:$G$5,2,0)</f>
        <v>0</v>
      </c>
      <c r="AH9" s="22" t="n">
        <f aca="false">IF(T9="Y", INDEX('Bieu phi VCX'!$X$7:$AB$32,MATCH(E9,'Bieu phi VCX'!$A$7:$A$32,0),MATCH(AC9,'Bieu phi VCX'!$X$6:$AB$6,0)),0)</f>
        <v>0.003</v>
      </c>
      <c r="AI9" s="23" t="n">
        <f aca="false">IF(U9="Y",INDEX('Bieu phi VCX'!$AJ$7:$AL$32,MATCH(E9,'Bieu phi VCX'!$A$7:$A$32,0),MATCH(VLOOKUP(F9,Parameters!$I$2:$J$5,2),'Bieu phi VCX'!$AJ$6:$AL$6,0)), 0)</f>
        <v>0.05</v>
      </c>
      <c r="AJ9" s="0" t="n">
        <f aca="false">IF(V9="Y",Parameters!$AA$2,1)</f>
        <v>1.5</v>
      </c>
      <c r="AK9" s="22" t="n">
        <f aca="false">IF(W9="Y", INDEX('Bieu phi VCX'!$AE$7:$AE$32,MATCH(E9,'Bieu phi VCX'!$A$7:$A$32,0),0),0)</f>
        <v>0.0025</v>
      </c>
      <c r="AL9" s="22" t="n">
        <f aca="false">IF(X9="Y",IF(AB9&lt;120,IF(OR(E9='Bieu phi VCX'!$A$23,E9='Bieu phi VCX'!$A$24,E9='Bieu phi VCX'!$A$26),0.2%,IF(OR(AND(OR(H9="SEDAN",H9="HATCHBACK"),J9&gt;Parameters!$AB$2),AND(OR(H9="SEDAN",H9="HATCHBACK"),I9="GERMANY")),INDEX('Bieu phi VCX'!$AF$7:$AF$32,MATCH(E9,'Bieu phi VCX'!$A$7:$A$32,0),0),INDEX('Bieu phi VCX'!$AG$7:$AG$32,MATCH(E9,'Bieu phi VCX'!$A$7:$A$32,0),0))),INDEX('Bieu phi VCX'!$AH$7:$AH$32,MATCH(E9,'Bieu phi VCX'!$A$7:$A$32,0),0)),0)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55146575.3424658</v>
      </c>
      <c r="AQ9" s="27" t="s">
        <v>130</v>
      </c>
    </row>
    <row r="10" customFormat="false" ht="13.8" hidden="false" customHeight="false" outlineLevel="0" collapsed="false">
      <c r="A10" s="16"/>
      <c r="B10" s="16" t="s">
        <v>133</v>
      </c>
      <c r="C10" s="0" t="s">
        <v>43</v>
      </c>
      <c r="D10" s="16" t="s">
        <v>74</v>
      </c>
      <c r="E10" s="17" t="s">
        <v>75</v>
      </c>
      <c r="F10" s="18" t="n">
        <v>25</v>
      </c>
      <c r="G10" s="17" t="s">
        <v>125</v>
      </c>
      <c r="H10" s="17" t="s">
        <v>136</v>
      </c>
      <c r="I10" s="17" t="s">
        <v>127</v>
      </c>
      <c r="J10" s="18" t="n">
        <v>600000000</v>
      </c>
      <c r="K10" s="18" t="n">
        <v>400000000</v>
      </c>
      <c r="L10" s="0" t="n">
        <v>2011</v>
      </c>
      <c r="M10" s="19" t="n">
        <f aca="true">DATE(YEAR(NOW()), MONTH(NOW())-120, DAY(NOW()))</f>
        <v>40619</v>
      </c>
      <c r="N10" s="19" t="n">
        <f aca="true">DATE(YEAR(NOW()), MONTH(NOW()), DAY(NOW()))</f>
        <v>44272</v>
      </c>
      <c r="O10" s="20" t="n">
        <v>44197</v>
      </c>
      <c r="P10" s="19" t="n">
        <v>44561</v>
      </c>
      <c r="Q10" s="21" t="s">
        <v>128</v>
      </c>
      <c r="R10" s="21" t="s">
        <v>128</v>
      </c>
      <c r="S10" s="18" t="s">
        <v>129</v>
      </c>
      <c r="T10" s="21" t="s">
        <v>128</v>
      </c>
      <c r="U10" s="21" t="s">
        <v>128</v>
      </c>
      <c r="V10" s="21" t="s">
        <v>128</v>
      </c>
      <c r="W10" s="21" t="s">
        <v>128</v>
      </c>
      <c r="X10" s="21" t="s">
        <v>128</v>
      </c>
      <c r="Y10" s="21" t="s">
        <v>128</v>
      </c>
      <c r="Z10" s="21" t="s">
        <v>128</v>
      </c>
      <c r="AA10" s="19" t="n">
        <f aca="false">DATE(YEAR(O10)+1,MONTH(O10),DAY(O10))</f>
        <v>44562</v>
      </c>
      <c r="AB10" s="0" t="n">
        <f aca="false">IF(G10="Trong nước", DATEDIF(DATE(YEAR(M10),MONTH(M10),1),DATE(YEAR(N10),MONTH(N10),1),"m"), DATEDIF(DATE(L10,1,1),DATE(YEAR(N10),MONTH(N10),1),"m"))</f>
        <v>122</v>
      </c>
      <c r="AC10" s="0" t="str">
        <f aca="false">VLOOKUP(AB10,Parameters!$A$2:$B$6,2,1)</f>
        <v>&gt;=120</v>
      </c>
      <c r="AD10" s="22" t="n">
        <f aca="false">IF(J10&lt;=Parameters!$Y$2,INDEX('Bieu phi VCX'!$D$7:$N$32,MATCH(E10,'Bieu phi VCX'!$A$7:$A$32,0),MATCH(AC10,'Bieu phi VCX'!$D$6:$I$6,)),INDEX('Bieu phi VCX'!$J$7:$O$32,MATCH(E10,'Bieu phi VCX'!$A$7:$A$32,0),MATCH(AC10,'Bieu phi VCX'!$J$6:$O$6,)))</f>
        <v>0.036</v>
      </c>
      <c r="AE10" s="22" t="n">
        <f aca="false">IF(Q10="Y",Parameters!$Z$2,0)</f>
        <v>0.0005</v>
      </c>
      <c r="AF10" s="22" t="n">
        <f aca="false">IF(R10="Y", INDEX('Bieu phi VCX'!$R$7:$W$32,MATCH(E10,'Bieu phi VCX'!$A$7:$A$32,0),MATCH(AC10,'Bieu phi VCX'!$R$6:$V$6,0)), 0)</f>
        <v>0.004</v>
      </c>
      <c r="AG10" s="18" t="n">
        <f aca="false">VLOOKUP(S10,Parameters!$F$2:$G$5,2,0)</f>
        <v>0</v>
      </c>
      <c r="AH10" s="22" t="n">
        <f aca="false">IF(T10="Y", INDEX('Bieu phi VCX'!$X$7:$AB$32,MATCH(E10,'Bieu phi VCX'!$A$7:$A$32,0),MATCH(AC10,'Bieu phi VCX'!$X$6:$AB$6,0)),0)</f>
        <v>0.004</v>
      </c>
      <c r="AI10" s="23" t="n">
        <f aca="false">IF(U10="Y",INDEX('Bieu phi VCX'!$AJ$7:$AL$32,MATCH(E10,'Bieu phi VCX'!$A$7:$A$32,0),MATCH(VLOOKUP(F10,Parameters!$I$2:$J$5,2),'Bieu phi VCX'!$AJ$6:$AL$6,0)), 0)</f>
        <v>0.05</v>
      </c>
      <c r="AJ10" s="0" t="n">
        <f aca="false">IF(V10="Y",Parameters!$AA$2,1)</f>
        <v>1.5</v>
      </c>
      <c r="AK10" s="22" t="n">
        <f aca="false">IF(W10="Y", INDEX('Bieu phi VCX'!$AE$7:$AE$32,MATCH(E10,'Bieu phi VCX'!$A$7:$A$32,0),0),0)</f>
        <v>0.0025</v>
      </c>
      <c r="AL10" s="22" t="n">
        <f aca="false">IF(X10="Y",IF(AB10&lt;120,IF(OR(E10='Bieu phi VCX'!$A$23,E10='Bieu phi VCX'!$A$24,E10='Bieu phi VCX'!$A$26),0.2%,IF(OR(AND(OR(H10="SEDAN",H10="HATCHBACK"),J10&gt;Parameters!$AB$2),AND(OR(H10="SEDAN",H10="HATCHBACK"),I10="GERMANY")),INDEX('Bieu phi VCX'!$AF$7:$AF$32,MATCH(E10,'Bieu phi VCX'!$A$7:$A$32,0),0),INDEX('Bieu phi VCX'!$AG$7:$AG$32,MATCH(E10,'Bieu phi VCX'!$A$7:$A$32,0),0))),INDEX('Bieu phi VCX'!$AH$7:$AH$32,MATCH(E10,'Bieu phi VCX'!$A$7:$A$32,0),0)),0)</f>
        <v>0.0015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61146575.3424658</v>
      </c>
      <c r="AQ10" s="27" t="s">
        <v>130</v>
      </c>
    </row>
    <row r="11" customFormat="false" ht="13.8" hidden="false" customHeight="false" outlineLevel="0" collapsed="false">
      <c r="A11" s="16"/>
      <c r="B11" s="16" t="s">
        <v>134</v>
      </c>
      <c r="C11" s="0" t="s">
        <v>43</v>
      </c>
      <c r="D11" s="16" t="s">
        <v>74</v>
      </c>
      <c r="E11" s="17" t="s">
        <v>75</v>
      </c>
      <c r="F11" s="18" t="n">
        <v>30</v>
      </c>
      <c r="G11" s="17" t="s">
        <v>125</v>
      </c>
      <c r="H11" s="17" t="s">
        <v>136</v>
      </c>
      <c r="I11" s="17" t="s">
        <v>127</v>
      </c>
      <c r="J11" s="18" t="n">
        <v>600000000</v>
      </c>
      <c r="K11" s="18" t="n">
        <v>100000000</v>
      </c>
      <c r="L11" s="0" t="n">
        <v>2006</v>
      </c>
      <c r="M11" s="19" t="n">
        <f aca="true">DATE(YEAR(NOW()), MONTH(NOW())-180, DAY(NOW()))</f>
        <v>38793</v>
      </c>
      <c r="N11" s="19" t="n">
        <f aca="true">DATE(YEAR(NOW()), MONTH(NOW()), DAY(NOW()))</f>
        <v>44272</v>
      </c>
      <c r="O11" s="20" t="n">
        <v>44197</v>
      </c>
      <c r="P11" s="19" t="n">
        <v>44561</v>
      </c>
      <c r="Q11" s="21" t="s">
        <v>128</v>
      </c>
      <c r="R11" s="21" t="s">
        <v>128</v>
      </c>
      <c r="S11" s="18" t="n">
        <v>9000000</v>
      </c>
      <c r="T11" s="21" t="s">
        <v>128</v>
      </c>
      <c r="U11" s="21" t="s">
        <v>128</v>
      </c>
      <c r="V11" s="21" t="s">
        <v>128</v>
      </c>
      <c r="W11" s="21" t="s">
        <v>128</v>
      </c>
      <c r="X11" s="21" t="s">
        <v>128</v>
      </c>
      <c r="Y11" s="21" t="s">
        <v>128</v>
      </c>
      <c r="Z11" s="21" t="s">
        <v>128</v>
      </c>
      <c r="AA11" s="19" t="n">
        <f aca="false">DATE(YEAR(O11)+1,MONTH(O11),DAY(O11))</f>
        <v>44562</v>
      </c>
      <c r="AB11" s="0" t="n">
        <f aca="false">IF(G11="Trong nước", DATEDIF(DATE(YEAR(M11),MONTH(M11),1),DATE(YEAR(N11),MONTH(N11),1),"m"), DATEDIF(DATE(L11,1,1),DATE(YEAR(N11),MONTH(N11),1),"m"))</f>
        <v>182</v>
      </c>
      <c r="AC11" s="0" t="str">
        <f aca="false">VLOOKUP(AB11,Parameters!$A$2:$B$7,2,1)</f>
        <v>&gt;=180</v>
      </c>
      <c r="AD11" s="22" t="n">
        <f aca="false">IF(J11&lt;=Parameters!$Y$2,INDEX('Bieu phi VCX'!$D$7:$N$32,MATCH(E11,'Bieu phi VCX'!$A$7:$A$32,0),MATCH(AC11,'Bieu phi VCX'!$D$6:$I$6,)),INDEX('Bieu phi VCX'!$J$7:$O$32,MATCH(E11,'Bieu phi VCX'!$A$7:$A$32,0),MATCH(AC11,'Bieu phi VCX'!$J$6:$O$6,)))</f>
        <v>0.036</v>
      </c>
      <c r="AE11" s="22" t="n">
        <f aca="false">IF(Q11="Y",Parameters!$Z$2,0)</f>
        <v>0.0005</v>
      </c>
      <c r="AF11" s="22" t="n">
        <f aca="false">IF(R11="Y", INDEX('Bieu phi VCX'!$R$7:$W$32,MATCH(E11,'Bieu phi VCX'!$A$7:$A$32,0),MATCH(AC11,'Bieu phi VCX'!$R$6:$W$6,0)), 0)</f>
        <v>0.005</v>
      </c>
      <c r="AG11" s="18" t="n">
        <f aca="false">VLOOKUP(S11,Parameters!$F$2:$G$5,2,0)</f>
        <v>1400000</v>
      </c>
      <c r="AH11" s="22" t="n">
        <f aca="false">IF(T11="Y", INDEX('Bieu phi VCX'!$X$7:$AC$32,MATCH(E11,'Bieu phi VCX'!$A$7:$A$32,0),MATCH(AC11,'Bieu phi VCX'!$X$6:$AC$6,0)),0)</f>
        <v>0.004</v>
      </c>
      <c r="AI11" s="23" t="n">
        <f aca="false">IF(U11="Y",INDEX('Bieu phi VCX'!$AJ$7:$AL$32,MATCH(E11,'Bieu phi VCX'!$A$7:$A$32,0),MATCH(VLOOKUP(F11,Parameters!$I$2:$J$5,2),'Bieu phi VCX'!$AJ$6:$AL$6,0)), 0)</f>
        <v>0.05</v>
      </c>
      <c r="AJ11" s="0" t="n">
        <f aca="false">IF(V11="Y",Parameters!$AA$2,1)</f>
        <v>1.5</v>
      </c>
      <c r="AK11" s="22" t="n">
        <f aca="false">IF(W11="Y", INDEX('Bieu phi VCX'!$AE$7:$AE$32,MATCH(E11,'Bieu phi VCX'!$A$7:$A$32,0),0),0)</f>
        <v>0.0025</v>
      </c>
      <c r="AL11" s="22" t="n">
        <f aca="false">IF(X11="Y",IF(AB11&lt;120,IF(OR(E11='Bieu phi VCX'!$A$23,E11='Bieu phi VCX'!$A$24,E11='Bieu phi VCX'!$A$26),0.2%,IF(OR(AND(OR(H11="SEDAN",H11="HATCHBACK"),J11&gt;Parameters!$AB$2),AND(OR(H11="SEDAN",H11="HATCHBACK"),I11="GERMANY")),INDEX('Bieu phi VCX'!$AF$7:$AF$32,MATCH(E11,'Bieu phi VCX'!$A$7:$A$32,0),0),INDEX('Bieu phi VCX'!$AG$7:$AG$32,MATCH(E11,'Bieu phi VCX'!$A$7:$A$32,0),0))),INDEX('Bieu phi VCX'!$AH$7:$AH$32,MATCH(E11,'Bieu phi VCX'!$A$7:$A$32,0),0)),0)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17536643.8356164</v>
      </c>
      <c r="AQ11" s="27" t="s">
        <v>130</v>
      </c>
    </row>
    <row r="12" customFormat="false" ht="13.8" hidden="false" customHeight="false" outlineLevel="0" collapsed="false">
      <c r="A12" s="16" t="s">
        <v>135</v>
      </c>
      <c r="B12" s="16" t="s">
        <v>124</v>
      </c>
      <c r="C12" s="0" t="s">
        <v>43</v>
      </c>
      <c r="D12" s="16" t="s">
        <v>52</v>
      </c>
      <c r="E12" s="17" t="s">
        <v>78</v>
      </c>
      <c r="F12" s="18" t="n">
        <v>14</v>
      </c>
      <c r="G12" s="17" t="s">
        <v>125</v>
      </c>
      <c r="H12" s="17" t="s">
        <v>126</v>
      </c>
      <c r="I12" s="17" t="s">
        <v>127</v>
      </c>
      <c r="J12" s="18" t="n">
        <v>410000000</v>
      </c>
      <c r="K12" s="18" t="n">
        <v>400000000</v>
      </c>
      <c r="L12" s="0" t="n">
        <v>2020</v>
      </c>
      <c r="M12" s="19" t="n">
        <f aca="true">DATE(YEAR(NOW()), MONTH(NOW())-12, DAY(NOW()))</f>
        <v>43907</v>
      </c>
      <c r="N12" s="19" t="n">
        <f aca="true">DATE(YEAR(NOW()), MONTH(NOW()), DAY(NOW()))</f>
        <v>44272</v>
      </c>
      <c r="O12" s="20" t="n">
        <v>44197</v>
      </c>
      <c r="P12" s="19" t="n">
        <v>44561</v>
      </c>
      <c r="Q12" s="21" t="s">
        <v>128</v>
      </c>
      <c r="R12" s="21" t="s">
        <v>128</v>
      </c>
      <c r="S12" s="18" t="s">
        <v>129</v>
      </c>
      <c r="T12" s="21" t="s">
        <v>128</v>
      </c>
      <c r="U12" s="21" t="s">
        <v>128</v>
      </c>
      <c r="V12" s="21" t="s">
        <v>128</v>
      </c>
      <c r="W12" s="21" t="s">
        <v>128</v>
      </c>
      <c r="X12" s="21" t="s">
        <v>128</v>
      </c>
      <c r="Y12" s="21" t="s">
        <v>128</v>
      </c>
      <c r="Z12" s="21" t="s">
        <v>128</v>
      </c>
      <c r="AA12" s="19" t="n">
        <f aca="false">DATE(YEAR(O12)+1,MONTH(O12),DAY(O12))</f>
        <v>44562</v>
      </c>
      <c r="AB12" s="0" t="n">
        <f aca="false">IF(G12="Trong nước", DATEDIF(DATE(YEAR(M12),MONTH(M12),1),DATE(YEAR(N12),MONTH(N12),1),"m"), DATEDIF(DATE(L12,1,1),DATE(YEAR(N12),MONTH(N12),1),"m"))</f>
        <v>14</v>
      </c>
      <c r="AC12" s="0" t="str">
        <f aca="false">VLOOKUP(AB12,Parameters!$A$2:$B$6,2,1)</f>
        <v>&lt;36</v>
      </c>
      <c r="AD12" s="22" t="n">
        <f aca="false">IF(J12&lt;=Parameters!$Y$2,INDEX('Bieu phi VCX'!$D$7:$N$32,MATCH(E12,'Bieu phi VCX'!$A$7:$A$32,0),MATCH(AC12,'Bieu phi VCX'!$D$6:$I$6,)),INDEX('Bieu phi VCX'!$J$7:$O$32,MATCH(E12,'Bieu phi VCX'!$A$7:$A$32,0),MATCH(AC12,'Bieu phi VCX'!$J$6:$O$6,)))</f>
        <v>0.015</v>
      </c>
      <c r="AE12" s="22" t="n">
        <f aca="false">IF(Q12="Y",Parameters!$Z$2,0)</f>
        <v>0.0005</v>
      </c>
      <c r="AF12" s="22" t="n">
        <f aca="false">IF(R12="Y", INDEX('Bieu phi VCX'!$R$7:$W$32,MATCH(E12,'Bieu phi VCX'!$A$7:$A$32,0),MATCH(AC12,'Bieu phi VCX'!$R$6:$V$6,0)), 0)</f>
        <v>0</v>
      </c>
      <c r="AG12" s="18" t="n">
        <f aca="false">VLOOKUP(S12,Parameters!$F$2:$G$5,2,0)</f>
        <v>0</v>
      </c>
      <c r="AH12" s="22" t="n">
        <f aca="false">IF(T12="Y", INDEX('Bieu phi VCX'!$X$7:$AB$32,MATCH(E12,'Bieu phi VCX'!$A$7:$A$32,0),MATCH(AC12,'Bieu phi VCX'!$X$6:$AB$6,0)),0)</f>
        <v>0.001</v>
      </c>
      <c r="AI12" s="23" t="n">
        <f aca="false">IF(U12="Y",INDEX('Bieu phi VCX'!$AJ$7:$AL$32,MATCH(E12,'Bieu phi VCX'!$A$7:$A$32,0),MATCH(VLOOKUP(F12,Parameters!$I$2:$J$5,2),'Bieu phi VCX'!$AJ$6:$AL$6,0)), 0)</f>
        <v>0.05</v>
      </c>
      <c r="AJ12" s="0" t="n">
        <f aca="false">IF(V12="Y",Parameters!$AA$2,1)</f>
        <v>1.5</v>
      </c>
      <c r="AK12" s="22" t="n">
        <f aca="false">IF(W12="Y", INDEX('Bieu phi VCX'!$AE$7:$AE$32,MATCH(E12,'Bieu phi VCX'!$A$7:$A$32,0),0),0)</f>
        <v>0.0025</v>
      </c>
      <c r="AL12" s="22" t="n">
        <f aca="false">IF(X12="Y",IF(AB12&lt;120,IF(OR(E12='Bieu phi VCX'!$A$23,E12='Bieu phi VCX'!$A$24,E12='Bieu phi VCX'!$A$26),0.2%,IF(OR(AND(OR(H12="SEDAN",H12="HATCHBACK"),J12&gt;Parameters!$AB$2),AND(OR(H12="SEDAN",H12="HATCHBACK"),I12="GERMANY")),INDEX('Bieu phi VCX'!$AF$7:$AF$32,MATCH(E12,'Bieu phi VCX'!$A$7:$A$32,0),0),INDEX('Bieu phi VCX'!$AG$7:$AG$32,MATCH(E12,'Bieu phi VCX'!$A$7:$A$32,0),0))),INDEX('Bieu phi VCX'!$AH$7:$AH$32,MATCH(E12,'Bieu phi VCX'!$A$7:$A$32,0),0)),0)</f>
        <v>0.0005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43746575.3424658</v>
      </c>
      <c r="AQ12" s="27" t="s">
        <v>130</v>
      </c>
    </row>
    <row r="13" customFormat="false" ht="13.8" hidden="false" customHeight="false" outlineLevel="0" collapsed="false">
      <c r="A13" s="16"/>
      <c r="B13" s="16" t="s">
        <v>131</v>
      </c>
      <c r="C13" s="0" t="s">
        <v>43</v>
      </c>
      <c r="D13" s="16" t="s">
        <v>52</v>
      </c>
      <c r="E13" s="17" t="s">
        <v>78</v>
      </c>
      <c r="F13" s="18" t="n">
        <v>15</v>
      </c>
      <c r="G13" s="17" t="s">
        <v>125</v>
      </c>
      <c r="H13" s="17" t="s">
        <v>126</v>
      </c>
      <c r="I13" s="17" t="s">
        <v>127</v>
      </c>
      <c r="J13" s="18" t="n">
        <v>500000000</v>
      </c>
      <c r="K13" s="18" t="n">
        <v>400000000</v>
      </c>
      <c r="L13" s="0" t="n">
        <v>2018</v>
      </c>
      <c r="M13" s="19" t="n">
        <f aca="true">DATE(YEAR(NOW()), MONTH(NOW())-36, DAY(NOW()))</f>
        <v>43176</v>
      </c>
      <c r="N13" s="19" t="n">
        <f aca="true">DATE(YEAR(NOW()), MONTH(NOW()), DAY(NOW()))</f>
        <v>44272</v>
      </c>
      <c r="O13" s="20" t="n">
        <v>44197</v>
      </c>
      <c r="P13" s="19" t="n">
        <v>44561</v>
      </c>
      <c r="Q13" s="21" t="s">
        <v>128</v>
      </c>
      <c r="R13" s="21" t="s">
        <v>128</v>
      </c>
      <c r="S13" s="18" t="s">
        <v>129</v>
      </c>
      <c r="T13" s="21" t="s">
        <v>128</v>
      </c>
      <c r="U13" s="21" t="s">
        <v>128</v>
      </c>
      <c r="V13" s="21" t="s">
        <v>128</v>
      </c>
      <c r="W13" s="21" t="s">
        <v>128</v>
      </c>
      <c r="X13" s="21" t="s">
        <v>128</v>
      </c>
      <c r="Y13" s="21" t="s">
        <v>128</v>
      </c>
      <c r="Z13" s="21" t="s">
        <v>128</v>
      </c>
      <c r="AA13" s="19" t="n">
        <f aca="false">DATE(YEAR(O13)+1,MONTH(O13),DAY(O13))</f>
        <v>44562</v>
      </c>
      <c r="AB13" s="0" t="n">
        <f aca="false">IF(G13="Trong nước", DATEDIF(DATE(YEAR(M13),MONTH(M13),1),DATE(YEAR(N13),MONTH(N13),1),"m"), DATEDIF(DATE(L13,1,1),DATE(YEAR(N13),MONTH(N13),1),"m"))</f>
        <v>38</v>
      </c>
      <c r="AC13" s="0" t="str">
        <f aca="false">VLOOKUP(AB13,Parameters!$A$2:$B$6,2,1)</f>
        <v>36-72</v>
      </c>
      <c r="AD13" s="22" t="n">
        <f aca="false">IF(J13&lt;=Parameters!$Y$2,INDEX('Bieu phi VCX'!$D$7:$N$32,MATCH(E13,'Bieu phi VCX'!$A$7:$A$32,0),MATCH(AC13,'Bieu phi VCX'!$D$6:$I$6,)),INDEX('Bieu phi VCX'!$J$7:$O$32,MATCH(E13,'Bieu phi VCX'!$A$7:$A$32,0),MATCH(AC13,'Bieu phi VCX'!$J$6:$O$6,)))</f>
        <v>0.016</v>
      </c>
      <c r="AE13" s="22" t="n">
        <f aca="false">IF(Q13="Y",Parameters!$Z$2,0)</f>
        <v>0.0005</v>
      </c>
      <c r="AF13" s="22" t="n">
        <f aca="false">IF(R13="Y", INDEX('Bieu phi VCX'!$R$7:$W$32,MATCH(E13,'Bieu phi VCX'!$A$7:$A$32,0),MATCH(AC13,'Bieu phi VCX'!$R$6:$V$6,0)), 0)</f>
        <v>0.001</v>
      </c>
      <c r="AG13" s="18" t="n">
        <f aca="false">VLOOKUP(S13,Parameters!$F$2:$G$5,2,0)</f>
        <v>0</v>
      </c>
      <c r="AH13" s="22" t="n">
        <f aca="false">IF(T13="Y", INDEX('Bieu phi VCX'!$X$7:$AB$32,MATCH(E13,'Bieu phi VCX'!$A$7:$A$32,0),MATCH(AC13,'Bieu phi VCX'!$X$6:$AB$6,0)),0)</f>
        <v>0.0015</v>
      </c>
      <c r="AI13" s="23" t="n">
        <f aca="false">IF(U13="Y",INDEX('Bieu phi VCX'!$AJ$7:$AL$32,MATCH(E13,'Bieu phi VCX'!$A$7:$A$32,0),MATCH(VLOOKUP(F13,Parameters!$I$2:$J$5,2),'Bieu phi VCX'!$AJ$6:$AL$6,0)), 0)</f>
        <v>0.05</v>
      </c>
      <c r="AJ13" s="0" t="n">
        <f aca="false">IF(V13="Y",Parameters!$AA$2,1)</f>
        <v>1.5</v>
      </c>
      <c r="AK13" s="22" t="n">
        <f aca="false">IF(W13="Y", INDEX('Bieu phi VCX'!$AE$7:$AE$32,MATCH(E13,'Bieu phi VCX'!$A$7:$A$32,0),0),0)</f>
        <v>0.0025</v>
      </c>
      <c r="AL13" s="22" t="n">
        <f aca="false">IF(X13="Y",IF(AB13&lt;120,IF(OR(E13='Bieu phi VCX'!$A$23,E13='Bieu phi VCX'!$A$24,E13='Bieu phi VCX'!$A$26),0.2%,IF(OR(AND(OR(H13="SEDAN",H13="HATCHBACK"),J13&gt;Parameters!$AB$2),AND(OR(H13="SEDAN",H13="HATCHBACK"),I13="GERMANY")),INDEX('Bieu phi VCX'!$AF$7:$AF$32,MATCH(E13,'Bieu phi VCX'!$A$7:$A$32,0),0),INDEX('Bieu phi VCX'!$AG$7:$AG$32,MATCH(E13,'Bieu phi VCX'!$A$7:$A$32,0),0))),INDEX('Bieu phi VCX'!$AH$7:$AH$32,MATCH(E13,'Bieu phi VCX'!$A$7:$A$32,0),0)),0)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45246575.3424658</v>
      </c>
      <c r="AQ13" s="27" t="s">
        <v>130</v>
      </c>
    </row>
    <row r="14" customFormat="false" ht="13.8" hidden="false" customHeight="false" outlineLevel="0" collapsed="false">
      <c r="A14" s="16"/>
      <c r="B14" s="16" t="s">
        <v>132</v>
      </c>
      <c r="C14" s="0" t="s">
        <v>43</v>
      </c>
      <c r="D14" s="16" t="s">
        <v>52</v>
      </c>
      <c r="E14" s="17" t="s">
        <v>78</v>
      </c>
      <c r="F14" s="18" t="n">
        <v>16</v>
      </c>
      <c r="G14" s="17" t="s">
        <v>125</v>
      </c>
      <c r="H14" s="17" t="s">
        <v>126</v>
      </c>
      <c r="I14" s="17" t="s">
        <v>127</v>
      </c>
      <c r="J14" s="18" t="n">
        <v>450000000</v>
      </c>
      <c r="K14" s="18" t="n">
        <v>400000000</v>
      </c>
      <c r="L14" s="0" t="n">
        <v>2015</v>
      </c>
      <c r="M14" s="19" t="n">
        <f aca="true">DATE(YEAR(NOW()), MONTH(NOW())-72, DAY(NOW()))</f>
        <v>42080</v>
      </c>
      <c r="N14" s="19" t="n">
        <f aca="true">DATE(YEAR(NOW()), MONTH(NOW()), DAY(NOW()))</f>
        <v>44272</v>
      </c>
      <c r="O14" s="20" t="n">
        <v>44197</v>
      </c>
      <c r="P14" s="19" t="n">
        <v>44561</v>
      </c>
      <c r="Q14" s="21" t="s">
        <v>128</v>
      </c>
      <c r="R14" s="21" t="s">
        <v>128</v>
      </c>
      <c r="S14" s="18" t="s">
        <v>129</v>
      </c>
      <c r="T14" s="21" t="s">
        <v>128</v>
      </c>
      <c r="U14" s="21" t="s">
        <v>128</v>
      </c>
      <c r="V14" s="21" t="s">
        <v>128</v>
      </c>
      <c r="W14" s="21" t="s">
        <v>128</v>
      </c>
      <c r="X14" s="21" t="s">
        <v>128</v>
      </c>
      <c r="Y14" s="21" t="s">
        <v>128</v>
      </c>
      <c r="Z14" s="21" t="s">
        <v>128</v>
      </c>
      <c r="AA14" s="19" t="n">
        <f aca="false">DATE(YEAR(O14)+1,MONTH(O14),DAY(O14))</f>
        <v>44562</v>
      </c>
      <c r="AB14" s="0" t="n">
        <f aca="false">IF(G14="Trong nước", DATEDIF(DATE(YEAR(M14),MONTH(M14),1),DATE(YEAR(N14),MONTH(N14),1),"m"), DATEDIF(DATE(L14,1,1),DATE(YEAR(N14),MONTH(N14),1),"m"))</f>
        <v>74</v>
      </c>
      <c r="AC14" s="0" t="str">
        <f aca="false">VLOOKUP(AB14,Parameters!$A$2:$B$6,2,1)</f>
        <v>72-120</v>
      </c>
      <c r="AD14" s="22" t="n">
        <f aca="false">IF(J14&lt;=Parameters!$Y$2,INDEX('Bieu phi VCX'!$D$7:$N$32,MATCH(E14,'Bieu phi VCX'!$A$7:$A$32,0),MATCH(AC14,'Bieu phi VCX'!$D$6:$I$6,)),INDEX('Bieu phi VCX'!$J$7:$O$32,MATCH(E14,'Bieu phi VCX'!$A$7:$A$32,0),MATCH(AC14,'Bieu phi VCX'!$J$6:$O$6,)))</f>
        <v>0.0175</v>
      </c>
      <c r="AE14" s="22" t="n">
        <f aca="false">IF(Q14="Y",Parameters!$Z$2,0)</f>
        <v>0.0005</v>
      </c>
      <c r="AF14" s="22" t="n">
        <f aca="false">IF(R14="Y", INDEX('Bieu phi VCX'!$R$7:$W$32,MATCH(E14,'Bieu phi VCX'!$A$7:$A$32,0),MATCH(AC14,'Bieu phi VCX'!$R$6:$V$6,0)), 0)</f>
        <v>0.002</v>
      </c>
      <c r="AG14" s="18" t="n">
        <f aca="false">VLOOKUP(S14,Parameters!$F$2:$G$5,2,0)</f>
        <v>0</v>
      </c>
      <c r="AH14" s="22" t="n">
        <f aca="false">IF(T14="Y", INDEX('Bieu phi VCX'!$X$7:$AB$32,MATCH(E14,'Bieu phi VCX'!$A$7:$A$32,0),MATCH(AC14,'Bieu phi VCX'!$X$6:$AB$6,0)),0)</f>
        <v>0.0025</v>
      </c>
      <c r="AI14" s="23" t="n">
        <f aca="false">IF(U14="Y",INDEX('Bieu phi VCX'!$AJ$7:$AL$32,MATCH(E14,'Bieu phi VCX'!$A$7:$A$32,0),MATCH(VLOOKUP(F14,Parameters!$I$2:$J$5,2),'Bieu phi VCX'!$AJ$6:$AL$6,0)), 0)</f>
        <v>0.05</v>
      </c>
      <c r="AJ14" s="0" t="n">
        <f aca="false">IF(V14="Y",Parameters!$AA$2,1)</f>
        <v>1.5</v>
      </c>
      <c r="AK14" s="22" t="n">
        <f aca="false">IF(W14="Y", INDEX('Bieu phi VCX'!$AE$7:$AE$32,MATCH(E14,'Bieu phi VCX'!$A$7:$A$32,0),0),0)</f>
        <v>0.0025</v>
      </c>
      <c r="AL14" s="22" t="n">
        <f aca="false">IF(X14="Y",IF(AB14&lt;120,IF(OR(E14='Bieu phi VCX'!$A$23,E14='Bieu phi VCX'!$A$24,E14='Bieu phi VCX'!$A$26),0.2%,IF(OR(AND(OR(H14="SEDAN",H14="HATCHBACK"),J14&gt;Parameters!$AB$2),AND(OR(H14="SEDAN",H14="HATCHBACK"),I14="GERMANY")),INDEX('Bieu phi VCX'!$AF$7:$AF$32,MATCH(E14,'Bieu phi VCX'!$A$7:$A$32,0),0),INDEX('Bieu phi VCX'!$AG$7:$AG$32,MATCH(E14,'Bieu phi VCX'!$A$7:$A$32,0),0))),INDEX('Bieu phi VCX'!$AH$7:$AH$32,MATCH(E14,'Bieu phi VCX'!$A$7:$A$32,0),0)),0)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47346575.3424658</v>
      </c>
      <c r="AQ14" s="27" t="s">
        <v>130</v>
      </c>
    </row>
    <row r="15" customFormat="false" ht="13.8" hidden="false" customHeight="false" outlineLevel="0" collapsed="false">
      <c r="A15" s="16"/>
      <c r="B15" s="16" t="s">
        <v>133</v>
      </c>
      <c r="C15" s="0" t="s">
        <v>43</v>
      </c>
      <c r="D15" s="16" t="s">
        <v>52</v>
      </c>
      <c r="E15" s="17" t="s">
        <v>78</v>
      </c>
      <c r="F15" s="18" t="n">
        <v>25</v>
      </c>
      <c r="G15" s="17" t="s">
        <v>125</v>
      </c>
      <c r="H15" s="17" t="s">
        <v>126</v>
      </c>
      <c r="I15" s="17" t="s">
        <v>127</v>
      </c>
      <c r="J15" s="18" t="n">
        <v>600000000</v>
      </c>
      <c r="K15" s="18" t="n">
        <v>400000000</v>
      </c>
      <c r="L15" s="0" t="n">
        <v>2011</v>
      </c>
      <c r="M15" s="19" t="n">
        <f aca="true">DATE(YEAR(NOW()), MONTH(NOW())-120, DAY(NOW()))</f>
        <v>40619</v>
      </c>
      <c r="N15" s="19" t="n">
        <f aca="true">DATE(YEAR(NOW()), MONTH(NOW()), DAY(NOW()))</f>
        <v>44272</v>
      </c>
      <c r="O15" s="20" t="n">
        <v>44197</v>
      </c>
      <c r="P15" s="19" t="n">
        <v>44561</v>
      </c>
      <c r="Q15" s="21" t="s">
        <v>128</v>
      </c>
      <c r="R15" s="21" t="s">
        <v>128</v>
      </c>
      <c r="S15" s="18" t="s">
        <v>129</v>
      </c>
      <c r="T15" s="21" t="s">
        <v>128</v>
      </c>
      <c r="U15" s="21" t="s">
        <v>128</v>
      </c>
      <c r="V15" s="21" t="s">
        <v>128</v>
      </c>
      <c r="W15" s="21" t="s">
        <v>128</v>
      </c>
      <c r="X15" s="21" t="s">
        <v>128</v>
      </c>
      <c r="Y15" s="21" t="s">
        <v>128</v>
      </c>
      <c r="Z15" s="21" t="s">
        <v>128</v>
      </c>
      <c r="AA15" s="19" t="n">
        <f aca="false">DATE(YEAR(O15)+1,MONTH(O15),DAY(O15))</f>
        <v>44562</v>
      </c>
      <c r="AB15" s="0" t="n">
        <f aca="false">IF(G15="Trong nước", DATEDIF(DATE(YEAR(M15),MONTH(M15),1),DATE(YEAR(N15),MONTH(N15),1),"m"), DATEDIF(DATE(L15,1,1),DATE(YEAR(N15),MONTH(N15),1),"m"))</f>
        <v>122</v>
      </c>
      <c r="AC15" s="0" t="str">
        <f aca="false">VLOOKUP(AB15,Parameters!$A$2:$B$6,2,1)</f>
        <v>&gt;=120</v>
      </c>
      <c r="AD15" s="22" t="n">
        <f aca="false">IF(J15&lt;=Parameters!$Y$2,INDEX('Bieu phi VCX'!$D$7:$N$32,MATCH(E15,'Bieu phi VCX'!$A$7:$A$32,0),MATCH(AC15,'Bieu phi VCX'!$D$6:$I$6,)),INDEX('Bieu phi VCX'!$J$7:$O$32,MATCH(E15,'Bieu phi VCX'!$A$7:$A$32,0),MATCH(AC15,'Bieu phi VCX'!$J$6:$O$6,)))</f>
        <v>0.019</v>
      </c>
      <c r="AE15" s="22" t="n">
        <f aca="false">IF(Q15="Y",Parameters!$Z$2,0)</f>
        <v>0.0005</v>
      </c>
      <c r="AF15" s="22" t="n">
        <f aca="false">IF(R15="Y", INDEX('Bieu phi VCX'!$R$7:$W$32,MATCH(E15,'Bieu phi VCX'!$A$7:$A$32,0),MATCH(AC15,'Bieu phi VCX'!$R$6:$V$6,0)), 0)</f>
        <v>0.003</v>
      </c>
      <c r="AG15" s="18" t="n">
        <f aca="false">VLOOKUP(S15,Parameters!$F$2:$G$5,2,0)</f>
        <v>0</v>
      </c>
      <c r="AH15" s="22" t="n">
        <f aca="false">IF(T15="Y", INDEX('Bieu phi VCX'!$X$7:$AB$32,MATCH(E15,'Bieu phi VCX'!$A$7:$A$32,0),MATCH(AC15,'Bieu phi VCX'!$X$6:$AB$6,0)),0)</f>
        <v>0.0035</v>
      </c>
      <c r="AI15" s="23" t="n">
        <f aca="false">IF(U15="Y",INDEX('Bieu phi VCX'!$AJ$7:$AL$32,MATCH(E15,'Bieu phi VCX'!$A$7:$A$32,0),MATCH(VLOOKUP(F15,Parameters!$I$2:$J$5,2),'Bieu phi VCX'!$AJ$6:$AL$6,0)), 0)</f>
        <v>0.05</v>
      </c>
      <c r="AJ15" s="0" t="n">
        <f aca="false">IF(V15="Y",Parameters!$AA$2,1)</f>
        <v>1.5</v>
      </c>
      <c r="AK15" s="22" t="n">
        <f aca="false">IF(W15="Y", INDEX('Bieu phi VCX'!$AE$7:$AE$32,MATCH(E15,'Bieu phi VCX'!$A$7:$A$32,0),0),0)</f>
        <v>0.0025</v>
      </c>
      <c r="AL15" s="22" t="n">
        <f aca="false">IF(X15="Y",IF(AB15&lt;120,IF(OR(E15='Bieu phi VCX'!$A$23,E15='Bieu phi VCX'!$A$24,E15='Bieu phi VCX'!$A$26),0.2%,IF(OR(AND(OR(H15="SEDAN",H15="HATCHBACK"),J15&gt;Parameters!$AB$2),AND(OR(H15="SEDAN",H15="HATCHBACK"),I15="GERMANY")),INDEX('Bieu phi VCX'!$AF$7:$AF$32,MATCH(E15,'Bieu phi VCX'!$A$7:$A$32,0),0),INDEX('Bieu phi VCX'!$AG$7:$AG$32,MATCH(E15,'Bieu phi VCX'!$A$7:$A$32,0),0))),INDEX('Bieu phi VCX'!$AH$7:$AH$32,MATCH(E15,'Bieu phi VCX'!$A$7:$A$32,0),0)),0)</f>
        <v>0.0015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50046575.3424658</v>
      </c>
      <c r="AQ15" s="27" t="s">
        <v>130</v>
      </c>
    </row>
    <row r="16" customFormat="false" ht="13.8" hidden="false" customHeight="false" outlineLevel="0" collapsed="false">
      <c r="A16" s="16"/>
      <c r="B16" s="16" t="s">
        <v>134</v>
      </c>
      <c r="C16" s="0" t="s">
        <v>43</v>
      </c>
      <c r="D16" s="16" t="s">
        <v>52</v>
      </c>
      <c r="E16" s="17" t="s">
        <v>78</v>
      </c>
      <c r="F16" s="18" t="n">
        <v>30</v>
      </c>
      <c r="G16" s="17" t="s">
        <v>125</v>
      </c>
      <c r="H16" s="17" t="s">
        <v>126</v>
      </c>
      <c r="I16" s="17" t="s">
        <v>127</v>
      </c>
      <c r="J16" s="18" t="n">
        <v>600000000</v>
      </c>
      <c r="K16" s="18" t="n">
        <v>100000000</v>
      </c>
      <c r="L16" s="0" t="n">
        <v>2006</v>
      </c>
      <c r="M16" s="19" t="n">
        <f aca="true">DATE(YEAR(NOW()), MONTH(NOW())-180, DAY(NOW()))</f>
        <v>38793</v>
      </c>
      <c r="N16" s="19" t="n">
        <f aca="true">DATE(YEAR(NOW()), MONTH(NOW()), DAY(NOW()))</f>
        <v>44272</v>
      </c>
      <c r="O16" s="20" t="n">
        <v>44197</v>
      </c>
      <c r="P16" s="19" t="n">
        <v>44561</v>
      </c>
      <c r="Q16" s="21" t="s">
        <v>128</v>
      </c>
      <c r="R16" s="21" t="s">
        <v>128</v>
      </c>
      <c r="S16" s="18" t="n">
        <v>9000000</v>
      </c>
      <c r="T16" s="21" t="s">
        <v>128</v>
      </c>
      <c r="U16" s="21" t="s">
        <v>128</v>
      </c>
      <c r="V16" s="21" t="s">
        <v>128</v>
      </c>
      <c r="W16" s="21" t="s">
        <v>128</v>
      </c>
      <c r="X16" s="21" t="s">
        <v>128</v>
      </c>
      <c r="Y16" s="21" t="s">
        <v>128</v>
      </c>
      <c r="Z16" s="21" t="s">
        <v>128</v>
      </c>
      <c r="AA16" s="19" t="n">
        <f aca="false">DATE(YEAR(O16)+1,MONTH(O16),DAY(O16))</f>
        <v>44562</v>
      </c>
      <c r="AB16" s="0" t="n">
        <f aca="false">IF(G16="Trong nước", DATEDIF(DATE(YEAR(M16),MONTH(M16),1),DATE(YEAR(N16),MONTH(N16),1),"m"), DATEDIF(DATE(L16,1,1),DATE(YEAR(N16),MONTH(N16),1),"m"))</f>
        <v>182</v>
      </c>
      <c r="AC16" s="0" t="str">
        <f aca="false">VLOOKUP(AB16,Parameters!$A$2:$B$7,2,1)</f>
        <v>&gt;=180</v>
      </c>
      <c r="AD16" s="22" t="n">
        <f aca="false">IF(J16&lt;=Parameters!$Y$2,INDEX('Bieu phi VCX'!$D$7:$N$32,MATCH(E16,'Bieu phi VCX'!$A$7:$A$32,0),MATCH(AC16,'Bieu phi VCX'!$D$6:$I$6,)),INDEX('Bieu phi VCX'!$J$7:$O$32,MATCH(E16,'Bieu phi VCX'!$A$7:$A$32,0),MATCH(AC16,'Bieu phi VCX'!$J$6:$O$6,)))</f>
        <v>0.019</v>
      </c>
      <c r="AE16" s="22" t="n">
        <f aca="false">IF(Q16="Y",Parameters!$Z$2,0)</f>
        <v>0.0005</v>
      </c>
      <c r="AF16" s="22" t="n">
        <f aca="false">IF(R16="Y", INDEX('Bieu phi VCX'!$R$7:$W$32,MATCH(E16,'Bieu phi VCX'!$A$7:$A$32,0),MATCH(AC16,'Bieu phi VCX'!$R$6:$W$6,0)), 0)</f>
        <v>0.004</v>
      </c>
      <c r="AG16" s="18" t="n">
        <f aca="false">VLOOKUP(S16,Parameters!$F$2:$G$5,2,0)</f>
        <v>1400000</v>
      </c>
      <c r="AH16" s="22" t="n">
        <f aca="false">IF(T16="Y", INDEX('Bieu phi VCX'!$X$7:$AC$32,MATCH(E16,'Bieu phi VCX'!$A$7:$A$32,0),MATCH(AC16,'Bieu phi VCX'!$X$6:$AC$6,0)),0)</f>
        <v>0.0035</v>
      </c>
      <c r="AI16" s="23" t="n">
        <f aca="false">IF(U16="Y",INDEX('Bieu phi VCX'!$AJ$7:$AL$32,MATCH(E16,'Bieu phi VCX'!$A$7:$A$32,0),MATCH(VLOOKUP(F16,Parameters!$I$2:$J$5,2),'Bieu phi VCX'!$AJ$6:$AL$6,0)), 0)</f>
        <v>0.05</v>
      </c>
      <c r="AJ16" s="0" t="n">
        <f aca="false">IF(V16="Y",Parameters!$AA$2,1)</f>
        <v>1.5</v>
      </c>
      <c r="AK16" s="22" t="n">
        <f aca="false">IF(W16="Y", INDEX('Bieu phi VCX'!$AE$7:$AE$32,MATCH(E16,'Bieu phi VCX'!$A$7:$A$32,0),0),0)</f>
        <v>0.0025</v>
      </c>
      <c r="AL16" s="22" t="n">
        <f aca="false">IF(X16="Y",IF(AB16&lt;120,IF(OR(E16='Bieu phi VCX'!$A$23,E16='Bieu phi VCX'!$A$24,E16='Bieu phi VCX'!$A$26),0.2%,IF(OR(AND(OR(H16="SEDAN",H16="HATCHBACK"),J16&gt;Parameters!$AB$2),AND(OR(H16="SEDAN",H16="HATCHBACK"),I16="GERMANY")),INDEX('Bieu phi VCX'!$AF$7:$AF$32,MATCH(E16,'Bieu phi VCX'!$A$7:$A$32,0),0),INDEX('Bieu phi VCX'!$AG$7:$AG$32,MATCH(E16,'Bieu phi VCX'!$A$7:$A$32,0),0))),INDEX('Bieu phi VCX'!$AH$7:$AH$32,MATCH(E16,'Bieu phi VCX'!$A$7:$A$32,0),0)),0)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14761643.8356164</v>
      </c>
      <c r="AQ16" s="27" t="s">
        <v>130</v>
      </c>
    </row>
    <row r="17" s="33" customFormat="true" ht="13.8" hidden="false" customHeight="false" outlineLevel="0" collapsed="false">
      <c r="A17" s="28" t="s">
        <v>135</v>
      </c>
      <c r="B17" s="28" t="s">
        <v>124</v>
      </c>
      <c r="C17" s="0" t="s">
        <v>43</v>
      </c>
      <c r="D17" s="28" t="s">
        <v>64</v>
      </c>
      <c r="E17" s="29" t="s">
        <v>82</v>
      </c>
      <c r="F17" s="18" t="n">
        <v>14</v>
      </c>
      <c r="G17" s="17" t="s">
        <v>125</v>
      </c>
      <c r="H17" s="29" t="s">
        <v>126</v>
      </c>
      <c r="I17" s="29" t="s">
        <v>127</v>
      </c>
      <c r="J17" s="18" t="n">
        <v>410000000</v>
      </c>
      <c r="K17" s="30" t="n">
        <v>400000000</v>
      </c>
      <c r="L17" s="0" t="n">
        <v>2020</v>
      </c>
      <c r="M17" s="19" t="n">
        <f aca="true">DATE(YEAR(NOW()), MONTH(NOW())-12, DAY(NOW()))</f>
        <v>43907</v>
      </c>
      <c r="N17" s="19" t="n">
        <f aca="true">DATE(YEAR(NOW()), MONTH(NOW()), DAY(NOW()))</f>
        <v>44272</v>
      </c>
      <c r="O17" s="20" t="n">
        <v>44197</v>
      </c>
      <c r="P17" s="19" t="n">
        <v>44561</v>
      </c>
      <c r="Q17" s="31" t="s">
        <v>128</v>
      </c>
      <c r="R17" s="31" t="s">
        <v>128</v>
      </c>
      <c r="S17" s="30" t="s">
        <v>129</v>
      </c>
      <c r="T17" s="31" t="s">
        <v>128</v>
      </c>
      <c r="U17" s="31" t="s">
        <v>128</v>
      </c>
      <c r="V17" s="31" t="s">
        <v>128</v>
      </c>
      <c r="W17" s="31" t="s">
        <v>128</v>
      </c>
      <c r="X17" s="31" t="s">
        <v>128</v>
      </c>
      <c r="Y17" s="31" t="s">
        <v>128</v>
      </c>
      <c r="Z17" s="31" t="s">
        <v>128</v>
      </c>
      <c r="AA17" s="32" t="n">
        <f aca="false">DATE(YEAR(O17)+1,MONTH(O17),DAY(O17))</f>
        <v>44562</v>
      </c>
      <c r="AB17" s="33" t="n">
        <f aca="false">IF(G17="Trong nước", DATEDIF(DATE(YEAR(M17),MONTH(M17),1),DATE(YEAR(N17),MONTH(N17),1),"m"), DATEDIF(DATE(L17,1,1),DATE(YEAR(N17),MONTH(N17),1),"m"))</f>
        <v>14</v>
      </c>
      <c r="AC17" s="33" t="str">
        <f aca="false">VLOOKUP(AB17,Parameters!$A$2:$B$6,2,1)</f>
        <v>&lt;36</v>
      </c>
      <c r="AD17" s="22" t="n">
        <f aca="false">IF(J17&lt;=Parameters!$Y$2,INDEX('Bieu phi VCX'!$D$7:$N$32,MATCH(E17,'Bieu phi VCX'!$A$7:$A$32,0),MATCH(AC17,'Bieu phi VCX'!$D$6:$I$6,)),INDEX('Bieu phi VCX'!$J$7:$O$32,MATCH(E17,'Bieu phi VCX'!$A$7:$A$32,0),MATCH(AC17,'Bieu phi VCX'!$J$6:$O$6,)))</f>
        <v>0.028</v>
      </c>
      <c r="AE17" s="22" t="n">
        <f aca="false">IF(Q17="Y",Parameters!$Z$2,0)</f>
        <v>0.0005</v>
      </c>
      <c r="AF17" s="34" t="n">
        <f aca="false">IF(R17="Y", INDEX('Bieu phi VCX'!$R$7:$W$32,MATCH(E17,'Bieu phi VCX'!$A$7:$A$32,0),MATCH(AC17,'Bieu phi VCX'!$R$6:$V$6,0)), 0)</f>
        <v>0</v>
      </c>
      <c r="AG17" s="30" t="n">
        <f aca="false">VLOOKUP(S17,Parameters!$F$2:$G$5,2,0)</f>
        <v>0</v>
      </c>
      <c r="AH17" s="34" t="n">
        <f aca="false">IF(T17="Y", INDEX('Bieu phi VCX'!$X$7:$AB$32,MATCH(E17,'Bieu phi VCX'!$A$7:$A$32,0),MATCH(AC17,'Bieu phi VCX'!$X$6:$AB$6,0)),0)</f>
        <v>0.0025</v>
      </c>
      <c r="AI17" s="23" t="n">
        <f aca="false">IF(U17="Y",INDEX('Bieu phi VCX'!$AJ$7:$AL$32,MATCH(E17,'Bieu phi VCX'!$A$7:$A$32,0),MATCH(VLOOKUP(F17,Parameters!$I$2:$J$5,2),'Bieu phi VCX'!$AJ$6:$AL$6,0)), 0)</f>
        <v>0.05</v>
      </c>
      <c r="AJ17" s="0" t="n">
        <f aca="false">IF(V17="Y",Parameters!$AA$2,1)</f>
        <v>1.5</v>
      </c>
      <c r="AK17" s="34" t="n">
        <f aca="false">IF(W17="Y", INDEX('Bieu phi VCX'!$AE$7:$AE$32,MATCH(E17,'Bieu phi VCX'!$A$7:$A$32,0),0),0)</f>
        <v>0.0025</v>
      </c>
      <c r="AL17" s="22" t="n">
        <f aca="false">IF(X17="Y",IF(AB17&lt;120,IF(OR(E17='Bieu phi VCX'!$A$23,E17='Bieu phi VCX'!$A$24,E17='Bieu phi VCX'!$A$26),0.2%,IF(OR(AND(OR(H17="SEDAN",H17="HATCHBACK"),J17&gt;Parameters!$AB$2),AND(OR(H17="SEDAN",H17="HATCHBACK"),I17="GERMANY")),INDEX('Bieu phi VCX'!$AF$7:$AF$32,MATCH(E17,'Bieu phi VCX'!$A$7:$A$32,0),0),INDEX('Bieu phi VCX'!$AG$7:$AG$32,MATCH(E17,'Bieu phi VCX'!$A$7:$A$32,0),0))),INDEX('Bieu phi VCX'!$AH$7:$AH$32,MATCH(E17,'Bieu phi VCX'!$A$7:$A$32,0),0)),0)</f>
        <v>0.0005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34" t="n">
        <f aca="false">IF(P17&lt;=AA17,VLOOKUP(DATEDIF(O17,P17,"m"),Parameters!$L$2:$M$6,2,1),(DATEDIF(O17,P17,"m")+1)/12)</f>
        <v>1</v>
      </c>
      <c r="AP17" s="30" t="n">
        <f aca="false">(AJ17*(SUM(AD17,AE17,AF17,AH17,AI17,AK17,AL17,AN17)*K17+AG17)+AM17*K17)*AO17</f>
        <v>52446575.3424658</v>
      </c>
      <c r="AQ17" s="27" t="s">
        <v>130</v>
      </c>
      <c r="AMG17" s="0"/>
      <c r="AMH17" s="0"/>
      <c r="AMI17" s="0"/>
      <c r="AMJ17" s="0"/>
    </row>
    <row r="18" s="33" customFormat="true" ht="13.8" hidden="false" customHeight="false" outlineLevel="0" collapsed="false">
      <c r="A18" s="28"/>
      <c r="B18" s="28" t="s">
        <v>131</v>
      </c>
      <c r="C18" s="0" t="s">
        <v>43</v>
      </c>
      <c r="D18" s="28" t="s">
        <v>64</v>
      </c>
      <c r="E18" s="29" t="s">
        <v>82</v>
      </c>
      <c r="F18" s="18" t="n">
        <v>15</v>
      </c>
      <c r="G18" s="17" t="s">
        <v>125</v>
      </c>
      <c r="H18" s="29" t="s">
        <v>126</v>
      </c>
      <c r="I18" s="29" t="s">
        <v>127</v>
      </c>
      <c r="J18" s="18" t="n">
        <v>500000000</v>
      </c>
      <c r="K18" s="30" t="n">
        <v>400000000</v>
      </c>
      <c r="L18" s="0" t="n">
        <v>2018</v>
      </c>
      <c r="M18" s="19" t="n">
        <f aca="true">DATE(YEAR(NOW()), MONTH(NOW())-36, DAY(NOW()))</f>
        <v>43176</v>
      </c>
      <c r="N18" s="19" t="n">
        <f aca="true">DATE(YEAR(NOW()), MONTH(NOW()), DAY(NOW()))</f>
        <v>44272</v>
      </c>
      <c r="O18" s="20" t="n">
        <v>44197</v>
      </c>
      <c r="P18" s="19" t="n">
        <v>44561</v>
      </c>
      <c r="Q18" s="31" t="s">
        <v>128</v>
      </c>
      <c r="R18" s="31" t="s">
        <v>128</v>
      </c>
      <c r="S18" s="30" t="s">
        <v>129</v>
      </c>
      <c r="T18" s="31" t="s">
        <v>128</v>
      </c>
      <c r="U18" s="31" t="s">
        <v>128</v>
      </c>
      <c r="V18" s="31" t="s">
        <v>128</v>
      </c>
      <c r="W18" s="31" t="s">
        <v>128</v>
      </c>
      <c r="X18" s="31" t="s">
        <v>128</v>
      </c>
      <c r="Y18" s="31" t="s">
        <v>128</v>
      </c>
      <c r="Z18" s="31" t="s">
        <v>128</v>
      </c>
      <c r="AA18" s="32" t="n">
        <f aca="false">DATE(YEAR(O18)+1,MONTH(O18),DAY(O18))</f>
        <v>44562</v>
      </c>
      <c r="AB18" s="33" t="n">
        <f aca="false">IF(G18="Trong nước", DATEDIF(DATE(YEAR(M18),MONTH(M18),1),DATE(YEAR(N18),MONTH(N18),1),"m"), DATEDIF(DATE(L18,1,1),DATE(YEAR(N18),MONTH(N18),1),"m"))</f>
        <v>38</v>
      </c>
      <c r="AC18" s="33" t="str">
        <f aca="false">VLOOKUP(AB18,Parameters!$A$2:$B$6,2,1)</f>
        <v>36-72</v>
      </c>
      <c r="AD18" s="22" t="n">
        <f aca="false">IF(J18&lt;=Parameters!$Y$2,INDEX('Bieu phi VCX'!$D$7:$N$32,MATCH(E18,'Bieu phi VCX'!$A$7:$A$32,0),MATCH(AC18,'Bieu phi VCX'!$D$6:$I$6,)),INDEX('Bieu phi VCX'!$J$7:$O$32,MATCH(E18,'Bieu phi VCX'!$A$7:$A$32,0),MATCH(AC18,'Bieu phi VCX'!$J$6:$O$6,)))</f>
        <v>0.035</v>
      </c>
      <c r="AE18" s="22" t="n">
        <f aca="false">IF(Q18="Y",Parameters!$Z$2,0)</f>
        <v>0.0005</v>
      </c>
      <c r="AF18" s="34" t="n">
        <f aca="false">IF(R18="Y", INDEX('Bieu phi VCX'!$R$7:$W$32,MATCH(E18,'Bieu phi VCX'!$A$7:$A$32,0),MATCH(AC18,'Bieu phi VCX'!$R$6:$V$6,0)), 0)</f>
        <v>0.003</v>
      </c>
      <c r="AG18" s="30" t="n">
        <f aca="false">VLOOKUP(S18,Parameters!$F$2:$G$5,2,0)</f>
        <v>0</v>
      </c>
      <c r="AH18" s="34" t="n">
        <f aca="false">IF(T18="Y", INDEX('Bieu phi VCX'!$X$7:$AB$32,MATCH(E18,'Bieu phi VCX'!$A$7:$A$32,0),MATCH(AC18,'Bieu phi VCX'!$X$6:$AB$6,0)),0)</f>
        <v>0.0035</v>
      </c>
      <c r="AI18" s="23" t="n">
        <f aca="false">IF(U18="Y",INDEX('Bieu phi VCX'!$AJ$7:$AL$32,MATCH(E18,'Bieu phi VCX'!$A$7:$A$32,0),MATCH(VLOOKUP(F18,Parameters!$I$2:$J$5,2),'Bieu phi VCX'!$AJ$6:$AL$6,0)), 0)</f>
        <v>0.05</v>
      </c>
      <c r="AJ18" s="0" t="n">
        <f aca="false">IF(V18="Y",Parameters!$AA$2,1)</f>
        <v>1.5</v>
      </c>
      <c r="AK18" s="34" t="n">
        <f aca="false">IF(W18="Y", INDEX('Bieu phi VCX'!$AE$7:$AE$32,MATCH(E18,'Bieu phi VCX'!$A$7:$A$32,0),0),0)</f>
        <v>0.0025</v>
      </c>
      <c r="AL18" s="22" t="n">
        <f aca="false">IF(X18="Y",IF(AB18&lt;120,IF(OR(E18='Bieu phi VCX'!$A$23,E18='Bieu phi VCX'!$A$24,E18='Bieu phi VCX'!$A$26),0.2%,IF(OR(AND(OR(H18="SEDAN",H18="HATCHBACK"),J18&gt;Parameters!$AB$2),AND(OR(H18="SEDAN",H18="HATCHBACK"),I18="GERMANY")),INDEX('Bieu phi VCX'!$AF$7:$AF$32,MATCH(E18,'Bieu phi VCX'!$A$7:$A$32,0),0),INDEX('Bieu phi VCX'!$AG$7:$AG$32,MATCH(E18,'Bieu phi VCX'!$A$7:$A$32,0),0))),INDEX('Bieu phi VCX'!$AH$7:$AH$32,MATCH(E18,'Bieu phi VCX'!$A$7:$A$32,0),0)),0)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34" t="n">
        <f aca="false">IF(P18&lt;=AA18,VLOOKUP(DATEDIF(O18,P18,"m"),Parameters!$L$2:$M$6,2,1),(DATEDIF(O18,P18,"m")+1)/12)</f>
        <v>1</v>
      </c>
      <c r="AP18" s="30" t="n">
        <f aca="false">(AJ18*(SUM(AD18,AE18,AF18,AH18,AI18,AK18,AL18,AN18)*K18+AG18)+AM18*K18)*AO18</f>
        <v>59046575.3424658</v>
      </c>
      <c r="AQ18" s="27" t="s">
        <v>130</v>
      </c>
      <c r="AMG18" s="0"/>
      <c r="AMH18" s="0"/>
      <c r="AMI18" s="0"/>
      <c r="AMJ18" s="0"/>
    </row>
    <row r="19" s="33" customFormat="true" ht="13.8" hidden="false" customHeight="false" outlineLevel="0" collapsed="false">
      <c r="A19" s="28"/>
      <c r="B19" s="28" t="s">
        <v>132</v>
      </c>
      <c r="C19" s="0" t="s">
        <v>43</v>
      </c>
      <c r="D19" s="28" t="s">
        <v>64</v>
      </c>
      <c r="E19" s="29" t="s">
        <v>82</v>
      </c>
      <c r="F19" s="18" t="n">
        <v>16</v>
      </c>
      <c r="G19" s="17" t="s">
        <v>125</v>
      </c>
      <c r="H19" s="29" t="s">
        <v>126</v>
      </c>
      <c r="I19" s="29" t="s">
        <v>127</v>
      </c>
      <c r="J19" s="18" t="n">
        <v>450000000</v>
      </c>
      <c r="K19" s="30" t="n">
        <v>400000000</v>
      </c>
      <c r="L19" s="0" t="n">
        <v>2015</v>
      </c>
      <c r="M19" s="19" t="n">
        <f aca="true">DATE(YEAR(NOW()), MONTH(NOW())-72, DAY(NOW()))</f>
        <v>42080</v>
      </c>
      <c r="N19" s="19" t="n">
        <f aca="true">DATE(YEAR(NOW()), MONTH(NOW()), DAY(NOW()))</f>
        <v>44272</v>
      </c>
      <c r="O19" s="20" t="n">
        <v>44197</v>
      </c>
      <c r="P19" s="19" t="n">
        <v>44561</v>
      </c>
      <c r="Q19" s="31" t="s">
        <v>128</v>
      </c>
      <c r="R19" s="31" t="s">
        <v>128</v>
      </c>
      <c r="S19" s="30" t="s">
        <v>129</v>
      </c>
      <c r="T19" s="31" t="s">
        <v>128</v>
      </c>
      <c r="U19" s="31" t="s">
        <v>128</v>
      </c>
      <c r="V19" s="31" t="s">
        <v>128</v>
      </c>
      <c r="W19" s="31" t="s">
        <v>128</v>
      </c>
      <c r="X19" s="31" t="s">
        <v>128</v>
      </c>
      <c r="Y19" s="31" t="s">
        <v>128</v>
      </c>
      <c r="Z19" s="31" t="s">
        <v>128</v>
      </c>
      <c r="AA19" s="32" t="n">
        <f aca="false">DATE(YEAR(O19)+1,MONTH(O19),DAY(O19))</f>
        <v>44562</v>
      </c>
      <c r="AB19" s="33" t="n">
        <f aca="false">IF(G19="Trong nước", DATEDIF(DATE(YEAR(M19),MONTH(M19),1),DATE(YEAR(N19),MONTH(N19),1),"m"), DATEDIF(DATE(L19,1,1),DATE(YEAR(N19),MONTH(N19),1),"m"))</f>
        <v>74</v>
      </c>
      <c r="AC19" s="33" t="str">
        <f aca="false">VLOOKUP(AB19,Parameters!$A$2:$B$6,2,1)</f>
        <v>72-120</v>
      </c>
      <c r="AD19" s="22" t="n">
        <f aca="false">IF(J19&lt;=Parameters!$Y$2,INDEX('Bieu phi VCX'!$D$7:$N$32,MATCH(E19,'Bieu phi VCX'!$A$7:$A$32,0),MATCH(AC19,'Bieu phi VCX'!$D$6:$I$6,)),INDEX('Bieu phi VCX'!$J$7:$O$32,MATCH(E19,'Bieu phi VCX'!$A$7:$A$32,0),MATCH(AC19,'Bieu phi VCX'!$J$6:$O$6,)))</f>
        <v>0.05</v>
      </c>
      <c r="AE19" s="22" t="n">
        <f aca="false">IF(Q19="Y",Parameters!$Z$2,0)</f>
        <v>0.0005</v>
      </c>
      <c r="AF19" s="34" t="n">
        <f aca="false">IF(R19="Y", INDEX('Bieu phi VCX'!$R$7:$W$32,MATCH(E19,'Bieu phi VCX'!$A$7:$A$32,0),MATCH(AC19,'Bieu phi VCX'!$R$6:$V$6,0)), 0)</f>
        <v>0.004</v>
      </c>
      <c r="AG19" s="30" t="n">
        <f aca="false">VLOOKUP(S19,Parameters!$F$2:$G$5,2,0)</f>
        <v>0</v>
      </c>
      <c r="AH19" s="34" t="n">
        <f aca="false">IF(T19="Y", INDEX('Bieu phi VCX'!$X$7:$AB$32,MATCH(E19,'Bieu phi VCX'!$A$7:$A$32,0),MATCH(AC19,'Bieu phi VCX'!$X$6:$AB$6,0)),0)</f>
        <v>0.0045</v>
      </c>
      <c r="AI19" s="23" t="n">
        <f aca="false">IF(U19="Y",INDEX('Bieu phi VCX'!$AJ$7:$AL$32,MATCH(E19,'Bieu phi VCX'!$A$7:$A$32,0),MATCH(VLOOKUP(F19,Parameters!$I$2:$J$5,2),'Bieu phi VCX'!$AJ$6:$AL$6,0)), 0)</f>
        <v>0.05</v>
      </c>
      <c r="AJ19" s="0" t="n">
        <f aca="false">IF(V19="Y",Parameters!$AA$2,1)</f>
        <v>1.5</v>
      </c>
      <c r="AK19" s="34" t="n">
        <f aca="false">IF(W19="Y", INDEX('Bieu phi VCX'!$AE$7:$AE$32,MATCH(E19,'Bieu phi VCX'!$A$7:$A$32,0),0),0)</f>
        <v>0.0025</v>
      </c>
      <c r="AL19" s="22" t="n">
        <f aca="false">IF(X19="Y",IF(AB19&lt;120,IF(OR(E19='Bieu phi VCX'!$A$23,E19='Bieu phi VCX'!$A$24,E19='Bieu phi VCX'!$A$26),0.2%,IF(OR(AND(OR(H19="SEDAN",H19="HATCHBACK"),J19&gt;Parameters!$AB$2),AND(OR(H19="SEDAN",H19="HATCHBACK"),I19="GERMANY")),INDEX('Bieu phi VCX'!$AF$7:$AF$32,MATCH(E19,'Bieu phi VCX'!$A$7:$A$32,0),0),INDEX('Bieu phi VCX'!$AG$7:$AG$32,MATCH(E19,'Bieu phi VCX'!$A$7:$A$32,0),0))),INDEX('Bieu phi VCX'!$AH$7:$AH$32,MATCH(E19,'Bieu phi VCX'!$A$7:$A$32,0),0)),0)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34" t="n">
        <f aca="false">IF(P19&lt;=AA19,VLOOKUP(DATEDIF(O19,P19,"m"),Parameters!$L$2:$M$6,2,1),(DATEDIF(O19,P19,"m")+1)/12)</f>
        <v>1</v>
      </c>
      <c r="AP19" s="30" t="n">
        <f aca="false">(AJ19*(SUM(AD19,AE19,AF19,AH19,AI19,AK19,AL19,AN19)*K19+AG19)+AM19*K19)*AO19</f>
        <v>69246575.3424658</v>
      </c>
      <c r="AQ19" s="27" t="s">
        <v>130</v>
      </c>
      <c r="AMG19" s="0"/>
      <c r="AMH19" s="0"/>
      <c r="AMI19" s="0"/>
      <c r="AMJ19" s="0"/>
    </row>
    <row r="20" s="33" customFormat="true" ht="13.8" hidden="false" customHeight="false" outlineLevel="0" collapsed="false">
      <c r="A20" s="28"/>
      <c r="B20" s="28" t="s">
        <v>133</v>
      </c>
      <c r="C20" s="0" t="s">
        <v>43</v>
      </c>
      <c r="D20" s="28" t="s">
        <v>64</v>
      </c>
      <c r="E20" s="29" t="s">
        <v>82</v>
      </c>
      <c r="F20" s="18" t="n">
        <v>25</v>
      </c>
      <c r="G20" s="17" t="s">
        <v>125</v>
      </c>
      <c r="H20" s="29" t="s">
        <v>126</v>
      </c>
      <c r="I20" s="29" t="s">
        <v>127</v>
      </c>
      <c r="J20" s="18" t="n">
        <v>600000000</v>
      </c>
      <c r="K20" s="30" t="n">
        <v>400000000</v>
      </c>
      <c r="L20" s="0" t="n">
        <v>2011</v>
      </c>
      <c r="M20" s="19" t="n">
        <f aca="true">DATE(YEAR(NOW()), MONTH(NOW())-120, DAY(NOW()))</f>
        <v>40619</v>
      </c>
      <c r="N20" s="19" t="n">
        <f aca="true">DATE(YEAR(NOW()), MONTH(NOW()), DAY(NOW()))</f>
        <v>44272</v>
      </c>
      <c r="O20" s="20" t="n">
        <v>44197</v>
      </c>
      <c r="P20" s="19" t="n">
        <v>44561</v>
      </c>
      <c r="Q20" s="31" t="s">
        <v>128</v>
      </c>
      <c r="R20" s="31" t="s">
        <v>128</v>
      </c>
      <c r="S20" s="30" t="s">
        <v>129</v>
      </c>
      <c r="T20" s="31" t="s">
        <v>128</v>
      </c>
      <c r="U20" s="31" t="s">
        <v>128</v>
      </c>
      <c r="V20" s="31" t="s">
        <v>128</v>
      </c>
      <c r="W20" s="31" t="s">
        <v>128</v>
      </c>
      <c r="X20" s="31" t="s">
        <v>128</v>
      </c>
      <c r="Y20" s="31" t="s">
        <v>128</v>
      </c>
      <c r="Z20" s="31" t="s">
        <v>128</v>
      </c>
      <c r="AA20" s="32" t="n">
        <f aca="false">DATE(YEAR(O20)+1,MONTH(O20),DAY(O20))</f>
        <v>44562</v>
      </c>
      <c r="AB20" s="33" t="n">
        <f aca="false">IF(G20="Trong nước", DATEDIF(DATE(YEAR(M20),MONTH(M20),1),DATE(YEAR(N20),MONTH(N20),1),"m"), DATEDIF(DATE(L20,1,1),DATE(YEAR(N20),MONTH(N20),1),"m"))</f>
        <v>122</v>
      </c>
      <c r="AC20" s="33" t="str">
        <f aca="false">VLOOKUP(AB20,Parameters!$A$2:$B$6,2,1)</f>
        <v>&gt;=120</v>
      </c>
      <c r="AD20" s="22" t="n">
        <f aca="false">IF(J20&lt;=Parameters!$Y$2,INDEX('Bieu phi VCX'!$D$7:$N$32,MATCH(E20,'Bieu phi VCX'!$A$7:$A$32,0),MATCH(AC20,'Bieu phi VCX'!$D$6:$I$6,)),INDEX('Bieu phi VCX'!$J$7:$O$32,MATCH(E20,'Bieu phi VCX'!$A$7:$A$32,0),MATCH(AC20,'Bieu phi VCX'!$J$6:$O$6,)))</f>
        <v>0.055</v>
      </c>
      <c r="AE20" s="22" t="n">
        <f aca="false">IF(Q20="Y",Parameters!$Z$2,0)</f>
        <v>0.0005</v>
      </c>
      <c r="AF20" s="34" t="n">
        <f aca="false">IF(R20="Y", INDEX('Bieu phi VCX'!$R$7:$W$32,MATCH(E20,'Bieu phi VCX'!$A$7:$A$32,0),MATCH(AC20,'Bieu phi VCX'!$R$6:$V$6,0)), 0)</f>
        <v>0.005</v>
      </c>
      <c r="AG20" s="30" t="n">
        <f aca="false">VLOOKUP(S20,Parameters!$F$2:$G$5,2,0)</f>
        <v>0</v>
      </c>
      <c r="AH20" s="34" t="n">
        <f aca="false">IF(T20="Y", INDEX('Bieu phi VCX'!$X$7:$AB$32,MATCH(E20,'Bieu phi VCX'!$A$7:$A$32,0),MATCH(AC20,'Bieu phi VCX'!$X$6:$AB$6,0)),0)</f>
        <v>0.0055</v>
      </c>
      <c r="AI20" s="23" t="n">
        <f aca="false">IF(U20="Y",INDEX('Bieu phi VCX'!$AJ$7:$AL$32,MATCH(E20,'Bieu phi VCX'!$A$7:$A$32,0),MATCH(VLOOKUP(F20,Parameters!$I$2:$J$5,2),'Bieu phi VCX'!$AJ$6:$AL$6,0)), 0)</f>
        <v>0.05</v>
      </c>
      <c r="AJ20" s="0" t="n">
        <f aca="false">IF(V20="Y",Parameters!$AA$2,1)</f>
        <v>1.5</v>
      </c>
      <c r="AK20" s="34" t="n">
        <f aca="false">IF(W20="Y", INDEX('Bieu phi VCX'!$AE$7:$AE$32,MATCH(E20,'Bieu phi VCX'!$A$7:$A$32,0),0),0)</f>
        <v>0.0025</v>
      </c>
      <c r="AL20" s="22" t="n">
        <f aca="false">IF(X20="Y",IF(AB20&lt;120,IF(OR(E20='Bieu phi VCX'!$A$23,E20='Bieu phi VCX'!$A$24,E20='Bieu phi VCX'!$A$26),0.2%,IF(OR(AND(OR(H20="SEDAN",H20="HATCHBACK"),J20&gt;Parameters!$AB$2),AND(OR(H20="SEDAN",H20="HATCHBACK"),I20="GERMANY")),INDEX('Bieu phi VCX'!$AF$7:$AF$32,MATCH(E20,'Bieu phi VCX'!$A$7:$A$32,0),0),INDEX('Bieu phi VCX'!$AG$7:$AG$32,MATCH(E20,'Bieu phi VCX'!$A$7:$A$32,0),0))),INDEX('Bieu phi VCX'!$AH$7:$AH$32,MATCH(E20,'Bieu phi VCX'!$A$7:$A$32,0),0)),0)</f>
        <v>0.0015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34" t="n">
        <f aca="false">IF(P20&lt;=AA20,VLOOKUP(DATEDIF(O20,P20,"m"),Parameters!$L$2:$M$6,2,1),(DATEDIF(O20,P20,"m")+1)/12)</f>
        <v>1</v>
      </c>
      <c r="AP20" s="30" t="n">
        <f aca="false">(AJ20*(SUM(AD20,AE20,AF20,AH20,AI20,AK20,AL20,AN20)*K20+AG20)+AM20*K20)*AO20</f>
        <v>74046575.3424658</v>
      </c>
      <c r="AQ20" s="27" t="s">
        <v>130</v>
      </c>
      <c r="AMG20" s="0"/>
      <c r="AMH20" s="0"/>
      <c r="AMI20" s="0"/>
      <c r="AMJ20" s="0"/>
    </row>
    <row r="21" customFormat="false" ht="13.8" hidden="false" customHeight="false" outlineLevel="0" collapsed="false">
      <c r="A21" s="16"/>
      <c r="B21" s="16" t="s">
        <v>134</v>
      </c>
      <c r="C21" s="0" t="s">
        <v>43</v>
      </c>
      <c r="D21" s="28" t="s">
        <v>64</v>
      </c>
      <c r="E21" s="29" t="s">
        <v>82</v>
      </c>
      <c r="F21" s="18" t="n">
        <v>30</v>
      </c>
      <c r="G21" s="17" t="s">
        <v>125</v>
      </c>
      <c r="H21" s="17" t="s">
        <v>126</v>
      </c>
      <c r="I21" s="17" t="s">
        <v>127</v>
      </c>
      <c r="J21" s="18" t="n">
        <v>600000000</v>
      </c>
      <c r="K21" s="18" t="n">
        <v>100000000</v>
      </c>
      <c r="L21" s="0" t="n">
        <v>2006</v>
      </c>
      <c r="M21" s="19" t="n">
        <f aca="true">DATE(YEAR(NOW()), MONTH(NOW())-180, DAY(NOW()))</f>
        <v>38793</v>
      </c>
      <c r="N21" s="19" t="n">
        <f aca="true">DATE(YEAR(NOW()), MONTH(NOW()), DAY(NOW()))</f>
        <v>44272</v>
      </c>
      <c r="O21" s="20" t="n">
        <v>44197</v>
      </c>
      <c r="P21" s="19" t="n">
        <v>44561</v>
      </c>
      <c r="Q21" s="21" t="s">
        <v>128</v>
      </c>
      <c r="R21" s="21" t="s">
        <v>128</v>
      </c>
      <c r="S21" s="18" t="n">
        <v>9000000</v>
      </c>
      <c r="T21" s="21" t="s">
        <v>128</v>
      </c>
      <c r="U21" s="21" t="s">
        <v>128</v>
      </c>
      <c r="V21" s="21" t="s">
        <v>128</v>
      </c>
      <c r="W21" s="21" t="s">
        <v>128</v>
      </c>
      <c r="X21" s="21" t="s">
        <v>128</v>
      </c>
      <c r="Y21" s="21" t="s">
        <v>128</v>
      </c>
      <c r="Z21" s="21" t="s">
        <v>128</v>
      </c>
      <c r="AA21" s="19" t="n">
        <f aca="false">DATE(YEAR(O21)+1,MONTH(O21),DAY(O21))</f>
        <v>44562</v>
      </c>
      <c r="AB21" s="0" t="n">
        <f aca="false">IF(G21="Trong nước", DATEDIF(DATE(YEAR(M21),MONTH(M21),1),DATE(YEAR(N21),MONTH(N21),1),"m"), DATEDIF(DATE(L21,1,1),DATE(YEAR(N21),MONTH(N21),1),"m"))</f>
        <v>182</v>
      </c>
      <c r="AC21" s="0" t="str">
        <f aca="false">VLOOKUP(AB21,Parameters!$A$2:$B$7,2,1)</f>
        <v>&gt;=180</v>
      </c>
      <c r="AD21" s="22" t="n">
        <f aca="false">IF(J21&lt;=Parameters!$Y$2,INDEX('Bieu phi VCX'!$D$7:$N$32,MATCH(E21,'Bieu phi VCX'!$A$7:$A$32,0),MATCH(AC21,'Bieu phi VCX'!$D$6:$I$6,)),INDEX('Bieu phi VCX'!$J$7:$O$32,MATCH(E21,'Bieu phi VCX'!$A$7:$A$32,0),MATCH(AC21,'Bieu phi VCX'!$J$6:$O$6,)))</f>
        <v>0.055</v>
      </c>
      <c r="AE21" s="22" t="n">
        <f aca="false">IF(Q21="Y",Parameters!$Z$2,0)</f>
        <v>0.0005</v>
      </c>
      <c r="AF21" s="22" t="n">
        <f aca="false">IF(R21="Y", INDEX('Bieu phi VCX'!$R$7:$W$32,MATCH(E21,'Bieu phi VCX'!$A$7:$A$32,0),MATCH(AC21,'Bieu phi VCX'!$R$6:$W$6,0)), 0)</f>
        <v>0.006</v>
      </c>
      <c r="AG21" s="18" t="n">
        <f aca="false">VLOOKUP(S21,Parameters!$F$2:$G$5,2,0)</f>
        <v>1400000</v>
      </c>
      <c r="AH21" s="22" t="n">
        <f aca="false">IF(T21="Y", INDEX('Bieu phi VCX'!$X$7:$AC$32,MATCH(E21,'Bieu phi VCX'!$A$7:$A$32,0),MATCH(AC21,'Bieu phi VCX'!$X$6:$AC$6,0)),0)</f>
        <v>0.0055</v>
      </c>
      <c r="AI21" s="23" t="n">
        <f aca="false">IF(U21="Y",INDEX('Bieu phi VCX'!$AJ$7:$AL$32,MATCH(E21,'Bieu phi VCX'!$A$7:$A$32,0),MATCH(VLOOKUP(F21,Parameters!$I$2:$J$5,2),'Bieu phi VCX'!$AJ$6:$AL$6,0)), 0)</f>
        <v>0.05</v>
      </c>
      <c r="AJ21" s="0" t="n">
        <f aca="false">IF(V21="Y",Parameters!$AA$2,1)</f>
        <v>1.5</v>
      </c>
      <c r="AK21" s="22" t="n">
        <f aca="false">IF(W21="Y", INDEX('Bieu phi VCX'!$AE$7:$AE$32,MATCH(E21,'Bieu phi VCX'!$A$7:$A$32,0),0),0)</f>
        <v>0.0025</v>
      </c>
      <c r="AL21" s="22" t="n">
        <f aca="false">IF(X21="Y",IF(AB21&lt;120,IF(OR(E21='Bieu phi VCX'!$A$23,E21='Bieu phi VCX'!$A$24,E21='Bieu phi VCX'!$A$26),0.2%,IF(OR(AND(OR(H21="SEDAN",H21="HATCHBACK"),J21&gt;Parameters!$AB$2),AND(OR(H21="SEDAN",H21="HATCHBACK"),I21="GERMANY")),INDEX('Bieu phi VCX'!$AF$7:$AF$32,MATCH(E21,'Bieu phi VCX'!$A$7:$A$32,0),0),INDEX('Bieu phi VCX'!$AG$7:$AG$32,MATCH(E21,'Bieu phi VCX'!$A$7:$A$32,0),0))),INDEX('Bieu phi VCX'!$AH$7:$AH$32,MATCH(E21,'Bieu phi VCX'!$A$7:$A$32,0),0)),0)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25" t="n">
        <f aca="false">IF(P21&lt;=AA21,VLOOKUP(DATEDIF(O21,P21,"m"),Parameters!$L$2:$M$6,2,1),(DATEDIF(O21,P21,"m")+1)/12)</f>
        <v>1</v>
      </c>
      <c r="AP21" s="26" t="n">
        <f aca="false">(AJ21*(SUM(AD21,AE21,AF21,AH21,AI21,AK21,AL21,AN21)*K21+AG21)+AM21*K21)*AO21</f>
        <v>20761643.8356164</v>
      </c>
      <c r="AQ21" s="27" t="s">
        <v>130</v>
      </c>
    </row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true" showInputMessage="true" sqref="H2:H21" type="list">
      <formula1>#ref!</formula1>
      <formula2>0</formula2>
    </dataValidation>
    <dataValidation allowBlank="true" operator="between" showDropDown="false" showErrorMessage="true" showInputMessage="true" sqref="E2:E21" type="none">
      <formula1>'Bieu phi VCX'!$A$7:$A$32</formula1>
      <formula2>0</formula2>
    </dataValidation>
    <dataValidation allowBlank="true" operator="between" showDropDown="false" showErrorMessage="true" showInputMessage="true" sqref="I2:I21" type="list">
      <formula1>Parameters!$R$1:$R$8</formula1>
      <formula2>0</formula2>
    </dataValidation>
    <dataValidation allowBlank="true" operator="between" showDropDown="false" showErrorMessage="true" showInputMessage="true" sqref="Q2:R21" type="list">
      <formula1>Parameters!$V$2:$V$3</formula1>
      <formula2>0</formula2>
    </dataValidation>
    <dataValidation allowBlank="true" operator="between" showDropDown="false" showErrorMessage="true" showInputMessage="true" sqref="S6 S11 S16 S21" type="list">
      <formula1>Parameters!$W$2:$W$5</formula1>
      <formula2>0</formula2>
    </dataValidation>
    <dataValidation allowBlank="true" operator="between" showDropDown="false" showErrorMessage="true" showInputMessage="true" sqref="S2:S5 S7:S10 S12:S15 S17:S20" type="list">
      <formula1>Parameters!$W$2:$W$5</formula1>
      <formula2>0</formula2>
    </dataValidation>
    <dataValidation allowBlank="true" operator="between" showDropDown="false" showErrorMessage="true" showInputMessage="true" sqref="T2:Z21" type="list">
      <formula1>Parameters!$V$2:$V$3</formula1>
      <formula2>0</formula2>
    </dataValidation>
    <dataValidation allowBlank="true" operator="equal" showDropDown="false" showErrorMessage="true" showInputMessage="false" sqref="AQ2:AQ21" type="none">
      <formula1>Parameters!$U$2:$U$3</formula1>
      <formula2>0</formula2>
    </dataValidation>
    <dataValidation allowBlank="true" operator="equal" showDropDown="false" showErrorMessage="true" showInputMessage="false" sqref="G1:G102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H2" activeCellId="0" sqref="H2"/>
    </sheetView>
  </sheetViews>
  <sheetFormatPr defaultColWidth="9.19140625" defaultRowHeight="13.8" zeroHeight="false" outlineLevelRow="0" outlineLevelCol="0"/>
  <cols>
    <col collapsed="false" customWidth="true" hidden="false" outlineLevel="0" max="1" min="1" style="35" width="29.18"/>
    <col collapsed="false" customWidth="true" hidden="false" outlineLevel="0" max="2" min="2" style="35" width="53.99"/>
    <col collapsed="false" customWidth="true" hidden="false" outlineLevel="0" max="3" min="3" style="35" width="11.18"/>
    <col collapsed="false" customWidth="true" hidden="false" outlineLevel="0" max="4" min="4" style="35" width="23.32"/>
    <col collapsed="false" customWidth="true" hidden="false" outlineLevel="0" max="5" min="5" style="35" width="22.36"/>
    <col collapsed="false" customWidth="true" hidden="false" outlineLevel="0" max="6" min="6" style="35" width="11.58"/>
    <col collapsed="false" customWidth="true" hidden="false" outlineLevel="0" max="7" min="7" style="35" width="14.4"/>
    <col collapsed="false" customWidth="true" hidden="false" outlineLevel="0" max="8" min="8" style="36" width="15.68"/>
    <col collapsed="false" customWidth="true" hidden="false" outlineLevel="0" max="9" min="9" style="35" width="12.03"/>
    <col collapsed="false" customWidth="true" hidden="false" outlineLevel="0" max="10" min="10" style="35" width="29.18"/>
    <col collapsed="false" customWidth="true" hidden="false" outlineLevel="0" max="11" min="11" style="37" width="34.73"/>
    <col collapsed="false" customWidth="true" hidden="false" outlineLevel="0" max="12" min="12" style="35" width="15.48"/>
    <col collapsed="false" customWidth="true" hidden="false" outlineLevel="0" max="13" min="13" style="35" width="12.37"/>
    <col collapsed="false" customWidth="false" hidden="false" outlineLevel="0" max="15" min="14" style="35" width="9.18"/>
    <col collapsed="false" customWidth="true" hidden="false" outlineLevel="0" max="16" min="16" style="35" width="11.52"/>
    <col collapsed="false" customWidth="false" hidden="false" outlineLevel="0" max="1024" min="17" style="35" width="9.18"/>
  </cols>
  <sheetData>
    <row r="1" s="43" customFormat="true" ht="24.05" hidden="false" customHeight="false" outlineLevel="0" collapsed="false">
      <c r="A1" s="38" t="s">
        <v>5</v>
      </c>
      <c r="B1" s="38" t="s">
        <v>44</v>
      </c>
      <c r="C1" s="1" t="s">
        <v>4</v>
      </c>
      <c r="D1" s="38" t="s">
        <v>45</v>
      </c>
      <c r="E1" s="38" t="s">
        <v>46</v>
      </c>
      <c r="F1" s="39" t="s">
        <v>137</v>
      </c>
      <c r="G1" s="39" t="s">
        <v>138</v>
      </c>
      <c r="H1" s="40" t="s">
        <v>94</v>
      </c>
      <c r="I1" s="41" t="s">
        <v>95</v>
      </c>
      <c r="J1" s="21" t="s">
        <v>139</v>
      </c>
      <c r="K1" s="42" t="s">
        <v>140</v>
      </c>
      <c r="L1" s="43" t="s">
        <v>141</v>
      </c>
      <c r="M1" s="43" t="s">
        <v>142</v>
      </c>
    </row>
    <row r="2" customFormat="false" ht="13.8" hidden="false" customHeight="false" outlineLevel="0" collapsed="false">
      <c r="A2" s="44" t="s">
        <v>43</v>
      </c>
      <c r="B2" s="45" t="s">
        <v>66</v>
      </c>
      <c r="C2" s="46" t="s">
        <v>143</v>
      </c>
      <c r="D2" s="47" t="s">
        <v>143</v>
      </c>
      <c r="E2" s="47" t="s">
        <v>143</v>
      </c>
      <c r="F2" s="47" t="n">
        <v>10</v>
      </c>
      <c r="G2" s="47" t="n">
        <v>10</v>
      </c>
      <c r="H2" s="20" t="n">
        <v>43831</v>
      </c>
      <c r="I2" s="19" t="n">
        <v>44196</v>
      </c>
      <c r="J2" s="48" t="n">
        <f aca="false">_xlfn.DAYS(I2,H2)</f>
        <v>365</v>
      </c>
      <c r="K2" s="49" t="n">
        <v>0</v>
      </c>
      <c r="L2" s="37" t="n">
        <f aca="false">IF(J2&lt;=30,K2/12,J2*K2/365)</f>
        <v>0</v>
      </c>
      <c r="M2" s="21" t="s">
        <v>144</v>
      </c>
    </row>
    <row r="3" customFormat="false" ht="13.8" hidden="false" customHeight="false" outlineLevel="0" collapsed="false">
      <c r="A3" s="44" t="s">
        <v>43</v>
      </c>
      <c r="B3" s="45" t="s">
        <v>70</v>
      </c>
      <c r="C3" s="46" t="s">
        <v>143</v>
      </c>
      <c r="D3" s="47" t="s">
        <v>143</v>
      </c>
      <c r="E3" s="47" t="s">
        <v>143</v>
      </c>
      <c r="F3" s="47" t="n">
        <v>10</v>
      </c>
      <c r="G3" s="47" t="n">
        <v>10</v>
      </c>
      <c r="H3" s="20" t="n">
        <v>43831</v>
      </c>
      <c r="I3" s="19" t="n">
        <v>44196</v>
      </c>
      <c r="J3" s="48" t="n">
        <f aca="false">_xlfn.DAYS(I3,H3)</f>
        <v>365</v>
      </c>
      <c r="K3" s="49" t="n">
        <v>0</v>
      </c>
      <c r="L3" s="37" t="n">
        <f aca="false">IF(J3&lt;=30,K3/12,J3*K3/365)</f>
        <v>0</v>
      </c>
      <c r="M3" s="21" t="s">
        <v>144</v>
      </c>
    </row>
    <row r="4" customFormat="false" ht="13.8" hidden="false" customHeight="false" outlineLevel="0" collapsed="false">
      <c r="A4" s="44" t="s">
        <v>43</v>
      </c>
      <c r="B4" s="45" t="s">
        <v>80</v>
      </c>
      <c r="C4" s="46" t="s">
        <v>143</v>
      </c>
      <c r="D4" s="47" t="s">
        <v>143</v>
      </c>
      <c r="E4" s="1" t="s">
        <v>145</v>
      </c>
      <c r="F4" s="47" t="n">
        <v>10</v>
      </c>
      <c r="G4" s="47" t="n">
        <v>2</v>
      </c>
      <c r="H4" s="20" t="n">
        <v>43831</v>
      </c>
      <c r="I4" s="19" t="n">
        <v>44196</v>
      </c>
      <c r="J4" s="48" t="n">
        <f aca="false">_xlfn.DAYS(I4,H4)</f>
        <v>365</v>
      </c>
      <c r="K4" s="37" t="n">
        <v>853000</v>
      </c>
      <c r="L4" s="37" t="n">
        <f aca="false">(IF(J4&lt;=30,K4/12,J4*K4/365))</f>
        <v>853000</v>
      </c>
      <c r="M4" s="21" t="s">
        <v>144</v>
      </c>
    </row>
    <row r="5" customFormat="false" ht="13.8" hidden="false" customHeight="false" outlineLevel="0" collapsed="false">
      <c r="A5" s="44" t="s">
        <v>43</v>
      </c>
      <c r="B5" s="45" t="s">
        <v>80</v>
      </c>
      <c r="C5" s="46" t="s">
        <v>143</v>
      </c>
      <c r="D5" s="47" t="s">
        <v>143</v>
      </c>
      <c r="E5" s="1" t="s">
        <v>146</v>
      </c>
      <c r="F5" s="47" t="n">
        <v>10</v>
      </c>
      <c r="G5" s="47" t="n">
        <v>3</v>
      </c>
      <c r="H5" s="20" t="n">
        <v>43831</v>
      </c>
      <c r="I5" s="19" t="n">
        <v>44196</v>
      </c>
      <c r="J5" s="48" t="n">
        <f aca="false">_xlfn.DAYS(I5,H5)</f>
        <v>365</v>
      </c>
      <c r="K5" s="37" t="n">
        <v>1660000</v>
      </c>
      <c r="L5" s="37" t="n">
        <f aca="false">(IF(J5&lt;=30,K5/12,J5*K5/365))</f>
        <v>1660000</v>
      </c>
      <c r="M5" s="21" t="s">
        <v>144</v>
      </c>
    </row>
    <row r="6" customFormat="false" ht="13.8" hidden="false" customHeight="false" outlineLevel="0" collapsed="false">
      <c r="A6" s="44" t="s">
        <v>43</v>
      </c>
      <c r="B6" s="45" t="s">
        <v>80</v>
      </c>
      <c r="C6" s="46" t="s">
        <v>143</v>
      </c>
      <c r="D6" s="47" t="s">
        <v>143</v>
      </c>
      <c r="E6" s="1" t="s">
        <v>147</v>
      </c>
      <c r="F6" s="47" t="n">
        <v>10</v>
      </c>
      <c r="G6" s="47" t="n">
        <v>9</v>
      </c>
      <c r="H6" s="20" t="n">
        <v>43831</v>
      </c>
      <c r="I6" s="19" t="n">
        <v>44196</v>
      </c>
      <c r="J6" s="48" t="n">
        <f aca="false">_xlfn.DAYS(I6,H6)</f>
        <v>365</v>
      </c>
      <c r="K6" s="37" t="n">
        <v>2746000</v>
      </c>
      <c r="L6" s="37" t="n">
        <f aca="false">(IF(J6&lt;=30,K6/12,J6*K6/365))</f>
        <v>2746000</v>
      </c>
      <c r="M6" s="21" t="s">
        <v>144</v>
      </c>
    </row>
    <row r="7" customFormat="false" ht="13.8" hidden="false" customHeight="false" outlineLevel="0" collapsed="false">
      <c r="A7" s="44" t="s">
        <v>43</v>
      </c>
      <c r="B7" s="45" t="s">
        <v>80</v>
      </c>
      <c r="C7" s="46" t="s">
        <v>143</v>
      </c>
      <c r="D7" s="47" t="s">
        <v>143</v>
      </c>
      <c r="E7" s="1" t="s">
        <v>148</v>
      </c>
      <c r="F7" s="47" t="n">
        <v>10</v>
      </c>
      <c r="G7" s="47" t="n">
        <v>16</v>
      </c>
      <c r="H7" s="20" t="n">
        <v>43831</v>
      </c>
      <c r="I7" s="19" t="n">
        <v>44196</v>
      </c>
      <c r="J7" s="48" t="n">
        <f aca="false">_xlfn.DAYS(I7,H7)</f>
        <v>365</v>
      </c>
      <c r="K7" s="37" t="n">
        <v>3200000</v>
      </c>
      <c r="L7" s="37" t="n">
        <f aca="false">(IF(J7&lt;=30,K7/12,J7*K7/365))</f>
        <v>3200000</v>
      </c>
      <c r="M7" s="21" t="s">
        <v>144</v>
      </c>
    </row>
    <row r="8" customFormat="false" ht="13.8" hidden="false" customHeight="false" outlineLevel="0" collapsed="false">
      <c r="A8" s="44" t="s">
        <v>43</v>
      </c>
      <c r="B8" s="45" t="s">
        <v>149</v>
      </c>
      <c r="C8" s="46" t="s">
        <v>143</v>
      </c>
      <c r="D8" s="47" t="s">
        <v>143</v>
      </c>
      <c r="E8" s="47" t="n">
        <v>0</v>
      </c>
      <c r="F8" s="47" t="n">
        <v>10</v>
      </c>
      <c r="G8" s="47" t="n">
        <v>0</v>
      </c>
      <c r="H8" s="20" t="n">
        <v>43831</v>
      </c>
      <c r="I8" s="19" t="n">
        <v>44196</v>
      </c>
      <c r="J8" s="48" t="n">
        <f aca="false">_xlfn.DAYS(I8,H8)</f>
        <v>365</v>
      </c>
      <c r="K8" s="37" t="n">
        <v>524400</v>
      </c>
      <c r="L8" s="37" t="n">
        <f aca="false">(IF(J8&lt;=30,K8/12,J8*K8/365))</f>
        <v>524400</v>
      </c>
      <c r="M8" s="21" t="s">
        <v>144</v>
      </c>
    </row>
    <row r="9" customFormat="false" ht="13.8" hidden="false" customHeight="false" outlineLevel="0" collapsed="false">
      <c r="A9" s="44" t="s">
        <v>43</v>
      </c>
      <c r="B9" s="45" t="s">
        <v>150</v>
      </c>
      <c r="C9" s="46" t="s">
        <v>143</v>
      </c>
      <c r="D9" s="47" t="s">
        <v>143</v>
      </c>
      <c r="E9" s="47" t="n">
        <v>0</v>
      </c>
      <c r="F9" s="47" t="n">
        <v>10</v>
      </c>
      <c r="G9" s="47" t="n">
        <v>0</v>
      </c>
      <c r="H9" s="20" t="n">
        <v>43831</v>
      </c>
      <c r="I9" s="19" t="n">
        <v>44196</v>
      </c>
      <c r="J9" s="48" t="n">
        <f aca="false">_xlfn.DAYS(I9,H9)</f>
        <v>365</v>
      </c>
      <c r="K9" s="37" t="n">
        <v>1119600</v>
      </c>
      <c r="L9" s="37" t="n">
        <f aca="false">(IF(J9&lt;=30,K9/12,J9*K9/365))</f>
        <v>1119600</v>
      </c>
      <c r="M9" s="21" t="s">
        <v>144</v>
      </c>
    </row>
    <row r="10" s="36" customFormat="true" ht="13.8" hidden="false" customHeight="false" outlineLevel="0" collapsed="false">
      <c r="A10" s="50" t="s">
        <v>43</v>
      </c>
      <c r="B10" s="51" t="s">
        <v>72</v>
      </c>
      <c r="C10" s="52" t="s">
        <v>143</v>
      </c>
      <c r="D10" s="53" t="s">
        <v>143</v>
      </c>
      <c r="E10" s="54" t="s">
        <v>145</v>
      </c>
      <c r="F10" s="53" t="n">
        <v>10</v>
      </c>
      <c r="G10" s="53" t="n">
        <v>2</v>
      </c>
      <c r="H10" s="20" t="n">
        <v>43831</v>
      </c>
      <c r="I10" s="20" t="n">
        <v>44196</v>
      </c>
      <c r="J10" s="55" t="n">
        <f aca="false">_xlfn.DAYS(I10,H10)</f>
        <v>365</v>
      </c>
      <c r="K10" s="56" t="n">
        <v>1023600</v>
      </c>
      <c r="L10" s="56" t="n">
        <f aca="false">(IF(J10&lt;=30,K10/12,J10*K10/365))</f>
        <v>1023600</v>
      </c>
      <c r="M10" s="21" t="s">
        <v>144</v>
      </c>
    </row>
    <row r="11" customFormat="false" ht="13.8" hidden="false" customHeight="false" outlineLevel="0" collapsed="false">
      <c r="A11" s="44" t="s">
        <v>43</v>
      </c>
      <c r="B11" s="45" t="s">
        <v>72</v>
      </c>
      <c r="C11" s="46" t="s">
        <v>143</v>
      </c>
      <c r="D11" s="47" t="s">
        <v>143</v>
      </c>
      <c r="E11" s="1" t="s">
        <v>146</v>
      </c>
      <c r="F11" s="47" t="n">
        <v>10</v>
      </c>
      <c r="G11" s="47" t="n">
        <v>8</v>
      </c>
      <c r="H11" s="20" t="n">
        <v>43831</v>
      </c>
      <c r="I11" s="19" t="n">
        <v>44196</v>
      </c>
      <c r="J11" s="48" t="n">
        <f aca="false">_xlfn.DAYS(I11,H11)</f>
        <v>365</v>
      </c>
      <c r="K11" s="37" t="n">
        <v>1992000</v>
      </c>
      <c r="L11" s="37" t="n">
        <f aca="false">(IF(J11&lt;=30,K11/12,J11*K11/365))</f>
        <v>1992000</v>
      </c>
      <c r="M11" s="21" t="s">
        <v>144</v>
      </c>
    </row>
    <row r="12" customFormat="false" ht="13.8" hidden="false" customHeight="false" outlineLevel="0" collapsed="false">
      <c r="A12" s="44" t="s">
        <v>43</v>
      </c>
      <c r="B12" s="45" t="s">
        <v>72</v>
      </c>
      <c r="C12" s="46" t="s">
        <v>143</v>
      </c>
      <c r="D12" s="47" t="s">
        <v>143</v>
      </c>
      <c r="E12" s="1" t="s">
        <v>147</v>
      </c>
      <c r="F12" s="47" t="n">
        <v>10</v>
      </c>
      <c r="G12" s="47" t="n">
        <v>15</v>
      </c>
      <c r="H12" s="20" t="n">
        <v>43831</v>
      </c>
      <c r="I12" s="19" t="n">
        <v>44196</v>
      </c>
      <c r="J12" s="48" t="n">
        <f aca="false">_xlfn.DAYS(I12,H12)</f>
        <v>365</v>
      </c>
      <c r="K12" s="37" t="n">
        <v>3295200</v>
      </c>
      <c r="L12" s="37" t="n">
        <f aca="false">(IF(J12&lt;=30,K12/12,J12*K12/365))</f>
        <v>3295200</v>
      </c>
      <c r="M12" s="21" t="s">
        <v>144</v>
      </c>
    </row>
    <row r="13" s="66" customFormat="true" ht="13.8" hidden="false" customHeight="false" outlineLevel="0" collapsed="false">
      <c r="A13" s="57" t="s">
        <v>43</v>
      </c>
      <c r="B13" s="58" t="s">
        <v>72</v>
      </c>
      <c r="C13" s="59" t="s">
        <v>143</v>
      </c>
      <c r="D13" s="60" t="s">
        <v>143</v>
      </c>
      <c r="E13" s="61" t="s">
        <v>148</v>
      </c>
      <c r="F13" s="60" t="n">
        <v>10</v>
      </c>
      <c r="G13" s="60" t="n">
        <v>15.5</v>
      </c>
      <c r="H13" s="20" t="n">
        <v>43831</v>
      </c>
      <c r="I13" s="62" t="n">
        <v>44196</v>
      </c>
      <c r="J13" s="63" t="n">
        <f aca="false">_xlfn.DAYS(I13,H13)</f>
        <v>365</v>
      </c>
      <c r="K13" s="64" t="n">
        <v>3840000</v>
      </c>
      <c r="L13" s="64" t="n">
        <f aca="false">(IF(J13&lt;=30,K13/12,J13*K13/365))</f>
        <v>3840000</v>
      </c>
      <c r="M13" s="21" t="s">
        <v>144</v>
      </c>
      <c r="N13" s="65"/>
    </row>
    <row r="14" customFormat="false" ht="13.8" hidden="false" customHeight="false" outlineLevel="0" collapsed="false">
      <c r="A14" s="44" t="s">
        <v>43</v>
      </c>
      <c r="B14" s="45" t="s">
        <v>76</v>
      </c>
      <c r="C14" s="46" t="s">
        <v>143</v>
      </c>
      <c r="D14" s="47" t="s">
        <v>143</v>
      </c>
      <c r="E14" s="1" t="s">
        <v>145</v>
      </c>
      <c r="F14" s="47" t="n">
        <v>10</v>
      </c>
      <c r="G14" s="47" t="n">
        <v>2.5</v>
      </c>
      <c r="H14" s="20" t="n">
        <v>43831</v>
      </c>
      <c r="I14" s="19" t="n">
        <v>44196</v>
      </c>
      <c r="J14" s="48" t="n">
        <f aca="false">_xlfn.DAYS(I14,H14)</f>
        <v>365</v>
      </c>
      <c r="K14" s="37" t="n">
        <v>853000</v>
      </c>
      <c r="L14" s="37" t="n">
        <f aca="false">(IF(J14&lt;=30,K14/12,J14*K14/365))</f>
        <v>853000</v>
      </c>
      <c r="M14" s="21" t="s">
        <v>144</v>
      </c>
    </row>
    <row r="15" customFormat="false" ht="13.8" hidden="false" customHeight="false" outlineLevel="0" collapsed="false">
      <c r="A15" s="44" t="s">
        <v>43</v>
      </c>
      <c r="B15" s="45" t="s">
        <v>76</v>
      </c>
      <c r="C15" s="46" t="s">
        <v>143</v>
      </c>
      <c r="D15" s="47" t="s">
        <v>143</v>
      </c>
      <c r="E15" s="1" t="s">
        <v>146</v>
      </c>
      <c r="F15" s="47" t="n">
        <v>10</v>
      </c>
      <c r="G15" s="47" t="n">
        <v>3.5</v>
      </c>
      <c r="H15" s="20" t="n">
        <v>43831</v>
      </c>
      <c r="I15" s="19" t="n">
        <v>44196</v>
      </c>
      <c r="J15" s="48" t="n">
        <f aca="false">_xlfn.DAYS(I15,H15)</f>
        <v>365</v>
      </c>
      <c r="K15" s="37" t="n">
        <v>1660000</v>
      </c>
      <c r="L15" s="37" t="n">
        <f aca="false">(IF(J15&lt;=30,K15/12,J15*K15/365))</f>
        <v>1660000</v>
      </c>
      <c r="M15" s="21" t="s">
        <v>144</v>
      </c>
    </row>
    <row r="16" customFormat="false" ht="13.8" hidden="false" customHeight="false" outlineLevel="0" collapsed="false">
      <c r="A16" s="44" t="s">
        <v>43</v>
      </c>
      <c r="B16" s="45" t="s">
        <v>76</v>
      </c>
      <c r="C16" s="46" t="s">
        <v>143</v>
      </c>
      <c r="D16" s="47" t="s">
        <v>143</v>
      </c>
      <c r="E16" s="1" t="s">
        <v>147</v>
      </c>
      <c r="F16" s="47" t="n">
        <v>10</v>
      </c>
      <c r="G16" s="47" t="n">
        <v>9.5</v>
      </c>
      <c r="H16" s="20" t="n">
        <v>43831</v>
      </c>
      <c r="I16" s="19" t="n">
        <v>44196</v>
      </c>
      <c r="J16" s="48" t="n">
        <f aca="false">_xlfn.DAYS(I16,H16)</f>
        <v>365</v>
      </c>
      <c r="K16" s="37" t="n">
        <v>2746000</v>
      </c>
      <c r="L16" s="37" t="n">
        <f aca="false">(IF(J16&lt;=30,K16/12,J16*K16/365))</f>
        <v>2746000</v>
      </c>
      <c r="M16" s="21" t="s">
        <v>144</v>
      </c>
    </row>
    <row r="17" customFormat="false" ht="13.8" hidden="false" customHeight="false" outlineLevel="0" collapsed="false">
      <c r="A17" s="44" t="s">
        <v>43</v>
      </c>
      <c r="B17" s="45" t="s">
        <v>76</v>
      </c>
      <c r="C17" s="46" t="s">
        <v>143</v>
      </c>
      <c r="D17" s="47" t="s">
        <v>143</v>
      </c>
      <c r="E17" s="1" t="s">
        <v>148</v>
      </c>
      <c r="F17" s="47" t="n">
        <v>10</v>
      </c>
      <c r="G17" s="47" t="n">
        <v>16</v>
      </c>
      <c r="H17" s="20" t="n">
        <v>43831</v>
      </c>
      <c r="I17" s="19" t="n">
        <v>44196</v>
      </c>
      <c r="J17" s="48" t="n">
        <f aca="false">_xlfn.DAYS(I17,H17)</f>
        <v>365</v>
      </c>
      <c r="K17" s="37" t="n">
        <v>3200000</v>
      </c>
      <c r="L17" s="37" t="n">
        <f aca="false">(IF(J17&lt;=30,K17/12,J17*K17/365))</f>
        <v>3200000</v>
      </c>
      <c r="M17" s="21" t="s">
        <v>144</v>
      </c>
    </row>
    <row r="18" customFormat="false" ht="13.8" hidden="false" customHeight="false" outlineLevel="0" collapsed="false">
      <c r="A18" s="44" t="s">
        <v>43</v>
      </c>
      <c r="B18" s="45" t="s">
        <v>74</v>
      </c>
      <c r="C18" s="46" t="s">
        <v>143</v>
      </c>
      <c r="D18" s="47" t="s">
        <v>143</v>
      </c>
      <c r="E18" s="47" t="s">
        <v>143</v>
      </c>
      <c r="F18" s="47" t="n">
        <v>10</v>
      </c>
      <c r="G18" s="47" t="n">
        <v>10</v>
      </c>
      <c r="H18" s="20" t="n">
        <v>43831</v>
      </c>
      <c r="I18" s="19" t="n">
        <v>44196</v>
      </c>
      <c r="J18" s="48" t="n">
        <f aca="false">_xlfn.DAYS(I18,H18)</f>
        <v>365</v>
      </c>
      <c r="K18" s="37" t="n">
        <v>4800000</v>
      </c>
      <c r="L18" s="37" t="n">
        <f aca="false">(IF(J18&lt;=30,K18/12,J18*K18/365))</f>
        <v>4800000</v>
      </c>
      <c r="M18" s="21" t="s">
        <v>144</v>
      </c>
    </row>
    <row r="19" customFormat="false" ht="13.8" hidden="false" customHeight="false" outlineLevel="0" collapsed="false">
      <c r="A19" s="44" t="s">
        <v>43</v>
      </c>
      <c r="B19" s="45" t="s">
        <v>54</v>
      </c>
      <c r="C19" s="46" t="s">
        <v>143</v>
      </c>
      <c r="D19" s="47" t="s">
        <v>143</v>
      </c>
      <c r="E19" s="1" t="s">
        <v>145</v>
      </c>
      <c r="F19" s="47" t="n">
        <v>10</v>
      </c>
      <c r="G19" s="47" t="n">
        <v>1</v>
      </c>
      <c r="H19" s="20" t="n">
        <v>43831</v>
      </c>
      <c r="I19" s="19" t="n">
        <v>44196</v>
      </c>
      <c r="J19" s="48" t="n">
        <f aca="false">_xlfn.DAYS(I19,H19)</f>
        <v>365</v>
      </c>
      <c r="K19" s="37" t="n">
        <v>853000</v>
      </c>
      <c r="L19" s="37" t="n">
        <f aca="false">(IF(J19&lt;=30,K19/12,J19*K19/365))</f>
        <v>853000</v>
      </c>
      <c r="M19" s="21" t="s">
        <v>144</v>
      </c>
    </row>
    <row r="20" customFormat="false" ht="13.8" hidden="false" customHeight="false" outlineLevel="0" collapsed="false">
      <c r="A20" s="44" t="s">
        <v>43</v>
      </c>
      <c r="B20" s="45" t="s">
        <v>54</v>
      </c>
      <c r="C20" s="46" t="s">
        <v>143</v>
      </c>
      <c r="D20" s="47" t="s">
        <v>143</v>
      </c>
      <c r="E20" s="1" t="s">
        <v>146</v>
      </c>
      <c r="F20" s="47" t="n">
        <v>10</v>
      </c>
      <c r="G20" s="47" t="n">
        <v>6</v>
      </c>
      <c r="H20" s="20" t="n">
        <v>43831</v>
      </c>
      <c r="I20" s="19" t="n">
        <v>44196</v>
      </c>
      <c r="J20" s="48" t="n">
        <f aca="false">_xlfn.DAYS(I20,H20)</f>
        <v>365</v>
      </c>
      <c r="K20" s="37" t="n">
        <v>1660000</v>
      </c>
      <c r="L20" s="37" t="n">
        <f aca="false">(IF(J20&lt;=30,K20/12,J20*K20/365))</f>
        <v>1660000</v>
      </c>
      <c r="M20" s="21" t="s">
        <v>144</v>
      </c>
    </row>
    <row r="21" customFormat="false" ht="13.8" hidden="false" customHeight="false" outlineLevel="0" collapsed="false">
      <c r="A21" s="44" t="s">
        <v>43</v>
      </c>
      <c r="B21" s="45" t="s">
        <v>54</v>
      </c>
      <c r="C21" s="46" t="s">
        <v>143</v>
      </c>
      <c r="D21" s="47" t="s">
        <v>143</v>
      </c>
      <c r="E21" s="1" t="s">
        <v>147</v>
      </c>
      <c r="F21" s="47" t="n">
        <v>10</v>
      </c>
      <c r="G21" s="47" t="n">
        <v>12</v>
      </c>
      <c r="H21" s="20" t="n">
        <v>43831</v>
      </c>
      <c r="I21" s="19" t="n">
        <v>44196</v>
      </c>
      <c r="J21" s="48" t="n">
        <f aca="false">_xlfn.DAYS(I21,H21)</f>
        <v>365</v>
      </c>
      <c r="K21" s="37" t="n">
        <v>2746000</v>
      </c>
      <c r="L21" s="37" t="n">
        <f aca="false">(IF(J21&lt;=30,K21/12,J21*K21/365))</f>
        <v>2746000</v>
      </c>
      <c r="M21" s="21" t="s">
        <v>144</v>
      </c>
    </row>
    <row r="22" customFormat="false" ht="13.8" hidden="false" customHeight="false" outlineLevel="0" collapsed="false">
      <c r="A22" s="44" t="s">
        <v>43</v>
      </c>
      <c r="B22" s="45" t="s">
        <v>54</v>
      </c>
      <c r="C22" s="46" t="s">
        <v>143</v>
      </c>
      <c r="D22" s="47" t="s">
        <v>143</v>
      </c>
      <c r="E22" s="1" t="s">
        <v>148</v>
      </c>
      <c r="F22" s="47" t="n">
        <v>10</v>
      </c>
      <c r="G22" s="47" t="n">
        <v>16</v>
      </c>
      <c r="H22" s="20" t="n">
        <v>43831</v>
      </c>
      <c r="I22" s="19" t="n">
        <v>44196</v>
      </c>
      <c r="J22" s="48" t="n">
        <f aca="false">_xlfn.DAYS(I22,H22)</f>
        <v>365</v>
      </c>
      <c r="K22" s="37" t="n">
        <v>3200000</v>
      </c>
      <c r="L22" s="37" t="n">
        <f aca="false">(IF(J22&lt;=30,K22/12,J22*K22/365))</f>
        <v>3200000</v>
      </c>
      <c r="M22" s="21" t="s">
        <v>144</v>
      </c>
    </row>
    <row r="23" customFormat="false" ht="13.8" hidden="false" customHeight="false" outlineLevel="0" collapsed="false">
      <c r="A23" s="44" t="s">
        <v>43</v>
      </c>
      <c r="B23" s="67" t="s">
        <v>64</v>
      </c>
      <c r="C23" s="47" t="s">
        <v>143</v>
      </c>
      <c r="D23" s="47" t="s">
        <v>143</v>
      </c>
      <c r="E23" s="1" t="s">
        <v>145</v>
      </c>
      <c r="F23" s="47" t="n">
        <v>5</v>
      </c>
      <c r="G23" s="47" t="n">
        <v>1</v>
      </c>
      <c r="H23" s="20" t="n">
        <v>43831</v>
      </c>
      <c r="I23" s="19" t="n">
        <v>44196</v>
      </c>
      <c r="J23" s="48" t="n">
        <f aca="false">_xlfn.DAYS(I23,H23)</f>
        <v>365</v>
      </c>
      <c r="K23" s="37" t="n">
        <v>1023600</v>
      </c>
      <c r="L23" s="37" t="n">
        <f aca="false">(IF(J23&lt;=30,K23/12,J23*K23/365))</f>
        <v>1023600</v>
      </c>
      <c r="M23" s="21" t="s">
        <v>144</v>
      </c>
    </row>
    <row r="24" customFormat="false" ht="13.8" hidden="false" customHeight="false" outlineLevel="0" collapsed="false">
      <c r="A24" s="44" t="s">
        <v>43</v>
      </c>
      <c r="B24" s="67" t="s">
        <v>64</v>
      </c>
      <c r="C24" s="47" t="s">
        <v>143</v>
      </c>
      <c r="D24" s="47" t="s">
        <v>143</v>
      </c>
      <c r="E24" s="1" t="s">
        <v>146</v>
      </c>
      <c r="F24" s="47" t="n">
        <v>6</v>
      </c>
      <c r="G24" s="47" t="n">
        <v>8</v>
      </c>
      <c r="H24" s="20" t="n">
        <v>43831</v>
      </c>
      <c r="I24" s="19" t="n">
        <v>44196</v>
      </c>
      <c r="J24" s="48" t="n">
        <f aca="false">_xlfn.DAYS(I24,H24)</f>
        <v>365</v>
      </c>
      <c r="K24" s="37" t="n">
        <v>1992000</v>
      </c>
      <c r="L24" s="37" t="n">
        <f aca="false">(IF(J24&lt;=30,K24/12,J24*K24/365))</f>
        <v>1992000</v>
      </c>
      <c r="M24" s="21" t="s">
        <v>144</v>
      </c>
    </row>
    <row r="25" customFormat="false" ht="13.8" hidden="false" customHeight="false" outlineLevel="0" collapsed="false">
      <c r="A25" s="44" t="s">
        <v>43</v>
      </c>
      <c r="B25" s="67" t="s">
        <v>64</v>
      </c>
      <c r="C25" s="47" t="s">
        <v>143</v>
      </c>
      <c r="D25" s="47" t="s">
        <v>143</v>
      </c>
      <c r="E25" s="1" t="s">
        <v>147</v>
      </c>
      <c r="F25" s="47" t="n">
        <v>12</v>
      </c>
      <c r="G25" s="47" t="n">
        <v>15</v>
      </c>
      <c r="H25" s="20" t="n">
        <v>43831</v>
      </c>
      <c r="I25" s="19" t="n">
        <v>44196</v>
      </c>
      <c r="J25" s="48" t="n">
        <f aca="false">_xlfn.DAYS(I25,H25)</f>
        <v>365</v>
      </c>
      <c r="K25" s="37" t="n">
        <v>3295200</v>
      </c>
      <c r="L25" s="37" t="n">
        <f aca="false">(IF(J25&lt;=30,K25/12,J25*K25/365))</f>
        <v>3295200</v>
      </c>
      <c r="M25" s="21" t="s">
        <v>144</v>
      </c>
    </row>
    <row r="26" customFormat="false" ht="13.8" hidden="false" customHeight="false" outlineLevel="0" collapsed="false">
      <c r="A26" s="44" t="s">
        <v>43</v>
      </c>
      <c r="B26" s="67" t="s">
        <v>64</v>
      </c>
      <c r="C26" s="47" t="s">
        <v>143</v>
      </c>
      <c r="D26" s="47" t="s">
        <v>143</v>
      </c>
      <c r="E26" s="1" t="s">
        <v>148</v>
      </c>
      <c r="F26" s="47" t="n">
        <v>25</v>
      </c>
      <c r="G26" s="47" t="n">
        <v>20</v>
      </c>
      <c r="H26" s="20" t="n">
        <v>43831</v>
      </c>
      <c r="I26" s="19" t="n">
        <v>44196</v>
      </c>
      <c r="J26" s="48" t="n">
        <f aca="false">_xlfn.DAYS(I26,H26)</f>
        <v>365</v>
      </c>
      <c r="K26" s="37" t="n">
        <v>3840000</v>
      </c>
      <c r="L26" s="37" t="n">
        <f aca="false">(IF(J26&lt;=30,K26/12,J26*K26/365))</f>
        <v>3840000</v>
      </c>
      <c r="M26" s="21" t="s">
        <v>144</v>
      </c>
    </row>
    <row r="27" customFormat="false" ht="13.8" hidden="false" customHeight="false" outlineLevel="0" collapsed="false">
      <c r="A27" s="44" t="s">
        <v>43</v>
      </c>
      <c r="B27" s="67" t="s">
        <v>52</v>
      </c>
      <c r="C27" s="47" t="s">
        <v>143</v>
      </c>
      <c r="D27" s="47" t="s">
        <v>143</v>
      </c>
      <c r="E27" s="1" t="s">
        <v>145</v>
      </c>
      <c r="F27" s="1" t="n">
        <v>10</v>
      </c>
      <c r="G27" s="47" t="n">
        <v>2</v>
      </c>
      <c r="H27" s="20" t="n">
        <v>43831</v>
      </c>
      <c r="I27" s="19" t="n">
        <v>44196</v>
      </c>
      <c r="J27" s="48" t="n">
        <f aca="false">_xlfn.DAYS(I27,H27)</f>
        <v>365</v>
      </c>
      <c r="K27" s="37" t="n">
        <v>853000</v>
      </c>
      <c r="L27" s="37" t="n">
        <f aca="false">(IF(J27&lt;=30,K27/12,J27*K27/365))</f>
        <v>853000</v>
      </c>
      <c r="M27" s="21" t="s">
        <v>144</v>
      </c>
    </row>
    <row r="28" customFormat="false" ht="13.8" hidden="false" customHeight="false" outlineLevel="0" collapsed="false">
      <c r="A28" s="44" t="s">
        <v>43</v>
      </c>
      <c r="B28" s="67" t="s">
        <v>52</v>
      </c>
      <c r="C28" s="47" t="s">
        <v>143</v>
      </c>
      <c r="D28" s="47" t="s">
        <v>143</v>
      </c>
      <c r="E28" s="1" t="s">
        <v>146</v>
      </c>
      <c r="F28" s="1" t="n">
        <v>10</v>
      </c>
      <c r="G28" s="47" t="n">
        <v>3</v>
      </c>
      <c r="H28" s="20" t="n">
        <v>43831</v>
      </c>
      <c r="I28" s="19" t="n">
        <v>44196</v>
      </c>
      <c r="J28" s="48" t="n">
        <f aca="false">_xlfn.DAYS(I28,H28)</f>
        <v>365</v>
      </c>
      <c r="K28" s="37" t="n">
        <v>1660000</v>
      </c>
      <c r="L28" s="37" t="n">
        <f aca="false">(IF(J28&lt;=30,K28/12,J28*K28/365))</f>
        <v>1660000</v>
      </c>
      <c r="M28" s="21" t="s">
        <v>144</v>
      </c>
    </row>
    <row r="29" customFormat="false" ht="13.8" hidden="false" customHeight="false" outlineLevel="0" collapsed="false">
      <c r="A29" s="44" t="s">
        <v>43</v>
      </c>
      <c r="B29" s="67" t="s">
        <v>52</v>
      </c>
      <c r="C29" s="47" t="s">
        <v>143</v>
      </c>
      <c r="D29" s="47" t="s">
        <v>143</v>
      </c>
      <c r="E29" s="1" t="s">
        <v>147</v>
      </c>
      <c r="F29" s="1" t="n">
        <v>10</v>
      </c>
      <c r="G29" s="47" t="n">
        <v>15</v>
      </c>
      <c r="H29" s="20" t="n">
        <v>43831</v>
      </c>
      <c r="I29" s="19" t="n">
        <v>44196</v>
      </c>
      <c r="J29" s="48" t="n">
        <f aca="false">_xlfn.DAYS(I29,H29)</f>
        <v>365</v>
      </c>
      <c r="K29" s="37" t="n">
        <v>2746000</v>
      </c>
      <c r="L29" s="37" t="n">
        <f aca="false">(IF(J29&lt;=30,K29/12,J29*K29/365))</f>
        <v>2746000</v>
      </c>
      <c r="M29" s="21" t="s">
        <v>144</v>
      </c>
    </row>
    <row r="30" customFormat="false" ht="13.8" hidden="false" customHeight="false" outlineLevel="0" collapsed="false">
      <c r="A30" s="44" t="s">
        <v>43</v>
      </c>
      <c r="B30" s="67" t="s">
        <v>52</v>
      </c>
      <c r="C30" s="47" t="s">
        <v>143</v>
      </c>
      <c r="D30" s="47" t="s">
        <v>143</v>
      </c>
      <c r="E30" s="1" t="s">
        <v>148</v>
      </c>
      <c r="F30" s="1" t="n">
        <v>10</v>
      </c>
      <c r="G30" s="1" t="n">
        <v>16</v>
      </c>
      <c r="H30" s="20" t="n">
        <v>43831</v>
      </c>
      <c r="I30" s="19" t="n">
        <v>44196</v>
      </c>
      <c r="J30" s="48" t="n">
        <f aca="false">_xlfn.DAYS(I30,H30)</f>
        <v>365</v>
      </c>
      <c r="K30" s="37" t="n">
        <v>3200000</v>
      </c>
      <c r="L30" s="37" t="n">
        <f aca="false">(IF(J30&lt;=30,K30/12,J30*K30/365))</f>
        <v>3200000</v>
      </c>
      <c r="M30" s="21" t="s">
        <v>144</v>
      </c>
    </row>
    <row r="31" customFormat="false" ht="13.8" hidden="false" customHeight="false" outlineLevel="0" collapsed="false">
      <c r="A31" s="44" t="s">
        <v>9</v>
      </c>
      <c r="B31" s="45" t="s">
        <v>151</v>
      </c>
      <c r="C31" s="46" t="s">
        <v>152</v>
      </c>
      <c r="D31" s="68" t="s">
        <v>153</v>
      </c>
      <c r="E31" s="47" t="n">
        <v>0</v>
      </c>
      <c r="F31" s="47" t="n">
        <v>5</v>
      </c>
      <c r="G31" s="47" t="n">
        <v>0</v>
      </c>
      <c r="H31" s="20" t="n">
        <v>43831</v>
      </c>
      <c r="I31" s="19" t="n">
        <v>44196</v>
      </c>
      <c r="J31" s="48" t="n">
        <f aca="false">_xlfn.DAYS(I31,H31)</f>
        <v>365</v>
      </c>
      <c r="K31" s="37" t="n">
        <v>437000</v>
      </c>
      <c r="L31" s="37" t="n">
        <f aca="false">(IF(J31&lt;=30,K31/12,J31*K31/365))</f>
        <v>437000</v>
      </c>
      <c r="M31" s="21" t="s">
        <v>144</v>
      </c>
    </row>
    <row r="32" customFormat="false" ht="13.8" hidden="false" customHeight="false" outlineLevel="0" collapsed="false">
      <c r="A32" s="44" t="s">
        <v>9</v>
      </c>
      <c r="B32" s="45" t="s">
        <v>151</v>
      </c>
      <c r="C32" s="46" t="s">
        <v>152</v>
      </c>
      <c r="D32" s="68" t="s">
        <v>154</v>
      </c>
      <c r="E32" s="47" t="n">
        <v>0</v>
      </c>
      <c r="F32" s="47" t="n">
        <v>8</v>
      </c>
      <c r="G32" s="47" t="n">
        <v>0</v>
      </c>
      <c r="H32" s="20" t="n">
        <v>43831</v>
      </c>
      <c r="I32" s="19" t="n">
        <v>44196</v>
      </c>
      <c r="J32" s="48" t="n">
        <f aca="false">_xlfn.DAYS(I32,H32)</f>
        <v>365</v>
      </c>
      <c r="K32" s="37" t="n">
        <v>794000</v>
      </c>
      <c r="L32" s="37" t="n">
        <f aca="false">(IF(J32&lt;=30,K32/12,J32*K32/365))</f>
        <v>794000</v>
      </c>
      <c r="M32" s="21" t="s">
        <v>144</v>
      </c>
    </row>
    <row r="33" customFormat="false" ht="13.8" hidden="false" customHeight="false" outlineLevel="0" collapsed="false">
      <c r="A33" s="44" t="s">
        <v>9</v>
      </c>
      <c r="B33" s="45" t="s">
        <v>155</v>
      </c>
      <c r="C33" s="46" t="s">
        <v>152</v>
      </c>
      <c r="D33" s="68" t="s">
        <v>156</v>
      </c>
      <c r="E33" s="47" t="n">
        <v>0</v>
      </c>
      <c r="F33" s="47" t="n">
        <v>11</v>
      </c>
      <c r="G33" s="47" t="n">
        <v>0</v>
      </c>
      <c r="H33" s="20" t="n">
        <v>43831</v>
      </c>
      <c r="I33" s="19" t="n">
        <v>44196</v>
      </c>
      <c r="J33" s="48" t="n">
        <f aca="false">_xlfn.DAYS(I33,H33)</f>
        <v>365</v>
      </c>
      <c r="K33" s="37" t="n">
        <v>794000</v>
      </c>
      <c r="L33" s="37" t="n">
        <f aca="false">(IF(J33&lt;=30,K33/12,J33*K33/365))</f>
        <v>794000</v>
      </c>
      <c r="M33" s="21" t="s">
        <v>144</v>
      </c>
    </row>
    <row r="34" customFormat="false" ht="13.8" hidden="false" customHeight="false" outlineLevel="0" collapsed="false">
      <c r="A34" s="44" t="s">
        <v>9</v>
      </c>
      <c r="B34" s="45" t="s">
        <v>155</v>
      </c>
      <c r="C34" s="46" t="s">
        <v>152</v>
      </c>
      <c r="D34" s="68" t="s">
        <v>157</v>
      </c>
      <c r="E34" s="47" t="n">
        <v>0</v>
      </c>
      <c r="F34" s="47" t="n">
        <v>24</v>
      </c>
      <c r="G34" s="47" t="n">
        <v>0</v>
      </c>
      <c r="H34" s="20" t="n">
        <v>43831</v>
      </c>
      <c r="I34" s="19" t="n">
        <v>44196</v>
      </c>
      <c r="J34" s="48" t="n">
        <f aca="false">_xlfn.DAYS(I34,H34)</f>
        <v>365</v>
      </c>
      <c r="K34" s="37" t="n">
        <v>1270000</v>
      </c>
      <c r="L34" s="37" t="n">
        <f aca="false">(IF(J34&lt;=30,K34/12,J34*K34/365))</f>
        <v>1270000</v>
      </c>
      <c r="M34" s="21" t="s">
        <v>144</v>
      </c>
    </row>
    <row r="35" customFormat="false" ht="13.8" hidden="false" customHeight="false" outlineLevel="0" collapsed="false">
      <c r="A35" s="44" t="s">
        <v>9</v>
      </c>
      <c r="B35" s="45" t="s">
        <v>155</v>
      </c>
      <c r="C35" s="46" t="s">
        <v>152</v>
      </c>
      <c r="D35" s="68" t="s">
        <v>158</v>
      </c>
      <c r="E35" s="47" t="n">
        <v>0</v>
      </c>
      <c r="F35" s="47" t="n">
        <v>25</v>
      </c>
      <c r="G35" s="47" t="n">
        <v>0</v>
      </c>
      <c r="H35" s="20" t="n">
        <v>43831</v>
      </c>
      <c r="I35" s="19" t="n">
        <v>44196</v>
      </c>
      <c r="J35" s="48" t="n">
        <f aca="false">_xlfn.DAYS(I35,H35)</f>
        <v>365</v>
      </c>
      <c r="K35" s="37" t="n">
        <v>1825000</v>
      </c>
      <c r="L35" s="37" t="n">
        <f aca="false">(IF(J35&lt;=30,K35/12,J35*K35/365))</f>
        <v>1825000</v>
      </c>
      <c r="M35" s="21" t="s">
        <v>144</v>
      </c>
    </row>
    <row r="36" customFormat="false" ht="13.8" hidden="false" customHeight="false" outlineLevel="0" collapsed="false">
      <c r="A36" s="44" t="s">
        <v>9</v>
      </c>
      <c r="B36" s="45" t="s">
        <v>56</v>
      </c>
      <c r="C36" s="46" t="s">
        <v>143</v>
      </c>
      <c r="D36" s="68" t="s">
        <v>157</v>
      </c>
      <c r="E36" s="47" t="n">
        <v>0</v>
      </c>
      <c r="F36" s="47" t="n">
        <v>12</v>
      </c>
      <c r="G36" s="47" t="n">
        <v>0</v>
      </c>
      <c r="H36" s="20" t="n">
        <v>43831</v>
      </c>
      <c r="I36" s="19" t="n">
        <v>44196</v>
      </c>
      <c r="J36" s="48" t="n">
        <f aca="false">_xlfn.DAYS(I36,H36)</f>
        <v>365</v>
      </c>
      <c r="K36" s="37" t="n">
        <v>1270000</v>
      </c>
      <c r="L36" s="37" t="n">
        <f aca="false">(IF(J36&lt;=30,K36/12,J36*K36/365))</f>
        <v>1270000</v>
      </c>
      <c r="M36" s="21" t="s">
        <v>144</v>
      </c>
    </row>
    <row r="37" customFormat="false" ht="13.8" hidden="false" customHeight="false" outlineLevel="0" collapsed="false">
      <c r="A37" s="44" t="s">
        <v>9</v>
      </c>
      <c r="B37" s="45" t="s">
        <v>56</v>
      </c>
      <c r="C37" s="46" t="s">
        <v>143</v>
      </c>
      <c r="D37" s="68" t="s">
        <v>158</v>
      </c>
      <c r="E37" s="47" t="n">
        <v>0</v>
      </c>
      <c r="F37" s="47" t="n">
        <v>25</v>
      </c>
      <c r="G37" s="47" t="n">
        <v>0</v>
      </c>
      <c r="H37" s="20" t="n">
        <v>43831</v>
      </c>
      <c r="I37" s="19" t="n">
        <v>44196</v>
      </c>
      <c r="J37" s="48" t="n">
        <f aca="false">_xlfn.DAYS(I37,H37)</f>
        <v>365</v>
      </c>
      <c r="K37" s="37" t="n">
        <v>1825000</v>
      </c>
      <c r="L37" s="37" t="n">
        <f aca="false">(IF(J37&lt;=30,K37/12,J37*K37/365))</f>
        <v>1825000</v>
      </c>
      <c r="M37" s="21" t="s">
        <v>144</v>
      </c>
    </row>
    <row r="38" customFormat="false" ht="13.8" hidden="false" customHeight="false" outlineLevel="0" collapsed="false">
      <c r="A38" s="44" t="s">
        <v>9</v>
      </c>
      <c r="B38" s="45" t="s">
        <v>62</v>
      </c>
      <c r="C38" s="46" t="s">
        <v>159</v>
      </c>
      <c r="D38" s="47" t="n">
        <v>16</v>
      </c>
      <c r="E38" s="47" t="n">
        <v>0</v>
      </c>
      <c r="F38" s="47" t="n">
        <v>16</v>
      </c>
      <c r="G38" s="47" t="n">
        <v>0</v>
      </c>
      <c r="H38" s="20" t="n">
        <v>43831</v>
      </c>
      <c r="I38" s="19" t="n">
        <v>44196</v>
      </c>
      <c r="J38" s="48" t="n">
        <f aca="false">_xlfn.DAYS(I38,H38)</f>
        <v>365</v>
      </c>
      <c r="K38" s="37" t="n">
        <v>3054000</v>
      </c>
      <c r="L38" s="37" t="n">
        <f aca="false">(IF(J38&lt;=30,K38/12,J38*K38/365))</f>
        <v>3054000</v>
      </c>
      <c r="M38" s="21" t="s">
        <v>144</v>
      </c>
    </row>
    <row r="39" customFormat="false" ht="13.8" hidden="false" customHeight="false" outlineLevel="0" collapsed="false">
      <c r="A39" s="44" t="s">
        <v>9</v>
      </c>
      <c r="B39" s="45" t="s">
        <v>62</v>
      </c>
      <c r="C39" s="46" t="s">
        <v>159</v>
      </c>
      <c r="D39" s="47" t="n">
        <v>17</v>
      </c>
      <c r="E39" s="47" t="n">
        <v>0</v>
      </c>
      <c r="F39" s="47" t="n">
        <v>17</v>
      </c>
      <c r="G39" s="47" t="n">
        <v>0</v>
      </c>
      <c r="H39" s="20" t="n">
        <v>43831</v>
      </c>
      <c r="I39" s="19" t="n">
        <v>44196</v>
      </c>
      <c r="J39" s="48" t="n">
        <f aca="false">_xlfn.DAYS(I39,H39)</f>
        <v>365</v>
      </c>
      <c r="K39" s="37" t="n">
        <v>2718000</v>
      </c>
      <c r="L39" s="37" t="n">
        <f aca="false">(IF(J39&lt;=30,K39/12,J39*K39/365))</f>
        <v>2718000</v>
      </c>
      <c r="M39" s="21" t="s">
        <v>144</v>
      </c>
    </row>
    <row r="40" customFormat="false" ht="13.8" hidden="false" customHeight="false" outlineLevel="0" collapsed="false">
      <c r="A40" s="44" t="s">
        <v>9</v>
      </c>
      <c r="B40" s="45" t="s">
        <v>62</v>
      </c>
      <c r="C40" s="46" t="s">
        <v>159</v>
      </c>
      <c r="D40" s="47" t="n">
        <v>18</v>
      </c>
      <c r="E40" s="47" t="n">
        <v>0</v>
      </c>
      <c r="F40" s="47" t="n">
        <v>18</v>
      </c>
      <c r="G40" s="47" t="n">
        <v>0</v>
      </c>
      <c r="H40" s="20" t="n">
        <v>43831</v>
      </c>
      <c r="I40" s="19" t="n">
        <v>44196</v>
      </c>
      <c r="J40" s="48" t="n">
        <f aca="false">_xlfn.DAYS(I40,H40)</f>
        <v>365</v>
      </c>
      <c r="K40" s="37" t="n">
        <v>2869000</v>
      </c>
      <c r="L40" s="37" t="n">
        <f aca="false">(IF(J40&lt;=30,K40/12,J40*K40/365))</f>
        <v>2869000</v>
      </c>
      <c r="M40" s="21" t="s">
        <v>144</v>
      </c>
    </row>
    <row r="41" customFormat="false" ht="13.8" hidden="false" customHeight="false" outlineLevel="0" collapsed="false">
      <c r="A41" s="44" t="s">
        <v>9</v>
      </c>
      <c r="B41" s="45" t="s">
        <v>62</v>
      </c>
      <c r="C41" s="46" t="s">
        <v>159</v>
      </c>
      <c r="D41" s="47" t="n">
        <v>19</v>
      </c>
      <c r="E41" s="47" t="n">
        <v>0</v>
      </c>
      <c r="F41" s="47" t="n">
        <v>19</v>
      </c>
      <c r="G41" s="47" t="n">
        <v>0</v>
      </c>
      <c r="H41" s="20" t="n">
        <v>43831</v>
      </c>
      <c r="I41" s="19" t="n">
        <v>44196</v>
      </c>
      <c r="J41" s="48" t="n">
        <f aca="false">_xlfn.DAYS(I41,H41)</f>
        <v>365</v>
      </c>
      <c r="K41" s="37" t="n">
        <v>3041000</v>
      </c>
      <c r="L41" s="37" t="n">
        <f aca="false">(IF(J41&lt;=30,K41/12,J41*K41/365))</f>
        <v>3041000</v>
      </c>
      <c r="M41" s="21" t="s">
        <v>144</v>
      </c>
    </row>
    <row r="42" customFormat="false" ht="13.8" hidden="false" customHeight="false" outlineLevel="0" collapsed="false">
      <c r="A42" s="44" t="s">
        <v>9</v>
      </c>
      <c r="B42" s="45" t="s">
        <v>62</v>
      </c>
      <c r="C42" s="46" t="s">
        <v>159</v>
      </c>
      <c r="D42" s="47" t="n">
        <v>20</v>
      </c>
      <c r="E42" s="47" t="n">
        <v>0</v>
      </c>
      <c r="F42" s="47" t="n">
        <v>20</v>
      </c>
      <c r="G42" s="47" t="n">
        <v>0</v>
      </c>
      <c r="H42" s="20" t="n">
        <v>43831</v>
      </c>
      <c r="I42" s="19" t="n">
        <v>44196</v>
      </c>
      <c r="J42" s="48" t="n">
        <f aca="false">_xlfn.DAYS(I42,H42)</f>
        <v>365</v>
      </c>
      <c r="K42" s="37" t="n">
        <v>3191000</v>
      </c>
      <c r="L42" s="37" t="n">
        <f aca="false">(IF(J42&lt;=30,K42/12,J42*K42/365))</f>
        <v>3191000</v>
      </c>
      <c r="M42" s="21" t="s">
        <v>144</v>
      </c>
    </row>
    <row r="43" customFormat="false" ht="13.8" hidden="false" customHeight="false" outlineLevel="0" collapsed="false">
      <c r="A43" s="44" t="s">
        <v>9</v>
      </c>
      <c r="B43" s="45" t="s">
        <v>62</v>
      </c>
      <c r="C43" s="46" t="s">
        <v>159</v>
      </c>
      <c r="D43" s="47" t="n">
        <v>21</v>
      </c>
      <c r="E43" s="47" t="n">
        <v>0</v>
      </c>
      <c r="F43" s="47" t="n">
        <v>21</v>
      </c>
      <c r="G43" s="47" t="n">
        <v>0</v>
      </c>
      <c r="H43" s="20" t="n">
        <v>43831</v>
      </c>
      <c r="I43" s="19" t="n">
        <v>44196</v>
      </c>
      <c r="J43" s="48" t="n">
        <f aca="false">_xlfn.DAYS(I43,H43)</f>
        <v>365</v>
      </c>
      <c r="K43" s="37" t="n">
        <v>3364000</v>
      </c>
      <c r="L43" s="37" t="n">
        <f aca="false">(IF(J43&lt;=30,K43/12,J43*K43/365))</f>
        <v>3364000</v>
      </c>
      <c r="M43" s="21" t="s">
        <v>144</v>
      </c>
    </row>
    <row r="44" customFormat="false" ht="13.8" hidden="false" customHeight="false" outlineLevel="0" collapsed="false">
      <c r="A44" s="44" t="s">
        <v>9</v>
      </c>
      <c r="B44" s="45" t="s">
        <v>62</v>
      </c>
      <c r="C44" s="46" t="s">
        <v>159</v>
      </c>
      <c r="D44" s="47" t="n">
        <v>22</v>
      </c>
      <c r="E44" s="47" t="n">
        <v>0</v>
      </c>
      <c r="F44" s="47" t="n">
        <v>22</v>
      </c>
      <c r="G44" s="47" t="n">
        <v>0</v>
      </c>
      <c r="H44" s="20" t="n">
        <v>43831</v>
      </c>
      <c r="I44" s="19" t="n">
        <v>44196</v>
      </c>
      <c r="J44" s="48" t="n">
        <f aca="false">_xlfn.DAYS(I44,H44)</f>
        <v>365</v>
      </c>
      <c r="K44" s="37" t="n">
        <v>3515000</v>
      </c>
      <c r="L44" s="37" t="n">
        <f aca="false">(IF(J44&lt;=30,K44/12,J44*K44/365))</f>
        <v>3515000</v>
      </c>
      <c r="M44" s="21" t="s">
        <v>144</v>
      </c>
    </row>
    <row r="45" customFormat="false" ht="13.8" hidden="false" customHeight="false" outlineLevel="0" collapsed="false">
      <c r="A45" s="44" t="s">
        <v>9</v>
      </c>
      <c r="B45" s="45" t="s">
        <v>62</v>
      </c>
      <c r="C45" s="46" t="s">
        <v>159</v>
      </c>
      <c r="D45" s="47" t="n">
        <v>23</v>
      </c>
      <c r="E45" s="47" t="n">
        <v>0</v>
      </c>
      <c r="F45" s="47" t="n">
        <v>23</v>
      </c>
      <c r="G45" s="47" t="n">
        <v>0</v>
      </c>
      <c r="H45" s="20" t="n">
        <v>43831</v>
      </c>
      <c r="I45" s="19" t="n">
        <v>44196</v>
      </c>
      <c r="J45" s="48" t="n">
        <f aca="false">_xlfn.DAYS(I45,H45)</f>
        <v>365</v>
      </c>
      <c r="K45" s="37" t="n">
        <v>3688000</v>
      </c>
      <c r="L45" s="37" t="n">
        <f aca="false">(IF(J45&lt;=30,K45/12,J45*K45/365))</f>
        <v>3688000</v>
      </c>
      <c r="M45" s="21" t="s">
        <v>144</v>
      </c>
    </row>
    <row r="46" customFormat="false" ht="13.8" hidden="false" customHeight="false" outlineLevel="0" collapsed="false">
      <c r="A46" s="44" t="s">
        <v>9</v>
      </c>
      <c r="B46" s="45" t="s">
        <v>62</v>
      </c>
      <c r="C46" s="46" t="s">
        <v>159</v>
      </c>
      <c r="D46" s="47" t="n">
        <v>24</v>
      </c>
      <c r="E46" s="47" t="n">
        <v>0</v>
      </c>
      <c r="F46" s="47" t="n">
        <v>24</v>
      </c>
      <c r="G46" s="47" t="n">
        <v>0</v>
      </c>
      <c r="H46" s="20" t="n">
        <v>43831</v>
      </c>
      <c r="I46" s="19" t="n">
        <v>44196</v>
      </c>
      <c r="J46" s="48" t="n">
        <f aca="false">_xlfn.DAYS(I46,H46)</f>
        <v>365</v>
      </c>
      <c r="K46" s="37" t="n">
        <v>4632000</v>
      </c>
      <c r="L46" s="37" t="n">
        <f aca="false">(IF(J46&lt;=30,K46/12,J46*K46/365))</f>
        <v>4632000</v>
      </c>
      <c r="M46" s="21" t="s">
        <v>144</v>
      </c>
    </row>
    <row r="47" customFormat="false" ht="13.8" hidden="false" customHeight="false" outlineLevel="0" collapsed="false">
      <c r="A47" s="44" t="s">
        <v>9</v>
      </c>
      <c r="B47" s="45" t="s">
        <v>62</v>
      </c>
      <c r="C47" s="46" t="s">
        <v>159</v>
      </c>
      <c r="D47" s="47" t="n">
        <v>25</v>
      </c>
      <c r="E47" s="47" t="n">
        <v>0</v>
      </c>
      <c r="F47" s="47" t="n">
        <v>25</v>
      </c>
      <c r="G47" s="47" t="n">
        <v>0</v>
      </c>
      <c r="H47" s="20" t="n">
        <v>43831</v>
      </c>
      <c r="I47" s="19" t="n">
        <v>44196</v>
      </c>
      <c r="J47" s="48" t="n">
        <f aca="false">_xlfn.DAYS(I47,H47)</f>
        <v>365</v>
      </c>
      <c r="K47" s="37" t="n">
        <v>4813000</v>
      </c>
      <c r="L47" s="37" t="n">
        <f aca="false">(IF(J47&lt;=30,K47/12,J47*K47/365))</f>
        <v>4813000</v>
      </c>
      <c r="M47" s="21" t="s">
        <v>144</v>
      </c>
    </row>
    <row r="48" customFormat="false" ht="13.8" hidden="false" customHeight="false" outlineLevel="0" collapsed="false">
      <c r="A48" s="44" t="s">
        <v>9</v>
      </c>
      <c r="B48" s="45" t="s">
        <v>62</v>
      </c>
      <c r="C48" s="46" t="s">
        <v>159</v>
      </c>
      <c r="D48" s="68" t="s">
        <v>160</v>
      </c>
      <c r="E48" s="47" t="n">
        <v>0</v>
      </c>
      <c r="F48" s="47" t="n">
        <v>26</v>
      </c>
      <c r="G48" s="47" t="n">
        <v>0</v>
      </c>
      <c r="H48" s="20" t="n">
        <v>43831</v>
      </c>
      <c r="I48" s="19" t="n">
        <v>44196</v>
      </c>
      <c r="J48" s="48" t="n">
        <f aca="false">_xlfn.DAYS(I48,H48)</f>
        <v>365</v>
      </c>
      <c r="K48" s="1" t="n">
        <f aca="false">4813000+(30000* (F48 - 25))</f>
        <v>4843000</v>
      </c>
      <c r="L48" s="37" t="n">
        <f aca="false">(IF(J48&lt;=30,K48/12,J48*K48/365))</f>
        <v>4843000</v>
      </c>
      <c r="M48" s="21" t="s">
        <v>144</v>
      </c>
    </row>
    <row r="49" customFormat="false" ht="13.8" hidden="false" customHeight="false" outlineLevel="0" collapsed="false">
      <c r="A49" s="44" t="s">
        <v>9</v>
      </c>
      <c r="B49" s="45" t="s">
        <v>161</v>
      </c>
      <c r="C49" s="46" t="s">
        <v>159</v>
      </c>
      <c r="D49" s="68" t="s">
        <v>153</v>
      </c>
      <c r="E49" s="47" t="n">
        <v>0</v>
      </c>
      <c r="F49" s="47" t="n">
        <v>5</v>
      </c>
      <c r="G49" s="47" t="n">
        <v>0</v>
      </c>
      <c r="H49" s="20" t="n">
        <v>43831</v>
      </c>
      <c r="I49" s="19" t="n">
        <v>44196</v>
      </c>
      <c r="J49" s="48" t="n">
        <f aca="false">_xlfn.DAYS(I49,H49)</f>
        <v>365</v>
      </c>
      <c r="K49" s="37" t="n">
        <v>1285200</v>
      </c>
      <c r="L49" s="37" t="n">
        <f aca="false">(IF(J49&lt;=30,K49/12,J49*K49/365))</f>
        <v>1285200</v>
      </c>
      <c r="M49" s="21" t="s">
        <v>144</v>
      </c>
    </row>
    <row r="50" customFormat="false" ht="13.8" hidden="false" customHeight="false" outlineLevel="0" collapsed="false">
      <c r="A50" s="44" t="s">
        <v>9</v>
      </c>
      <c r="B50" s="45" t="s">
        <v>161</v>
      </c>
      <c r="C50" s="46" t="s">
        <v>159</v>
      </c>
      <c r="D50" s="47" t="n">
        <v>6</v>
      </c>
      <c r="E50" s="47" t="n">
        <v>0</v>
      </c>
      <c r="F50" s="47" t="n">
        <v>6</v>
      </c>
      <c r="G50" s="47" t="n">
        <v>0</v>
      </c>
      <c r="H50" s="20" t="n">
        <v>43831</v>
      </c>
      <c r="I50" s="19" t="n">
        <v>44196</v>
      </c>
      <c r="J50" s="48" t="n">
        <f aca="false">_xlfn.DAYS(I50,H50)</f>
        <v>365</v>
      </c>
      <c r="K50" s="37" t="n">
        <v>1579300</v>
      </c>
      <c r="L50" s="37" t="n">
        <f aca="false">(IF(J50&lt;=30,K50/12,J50*K50/365))</f>
        <v>1579300</v>
      </c>
      <c r="M50" s="21" t="s">
        <v>144</v>
      </c>
    </row>
    <row r="51" customFormat="false" ht="13.8" hidden="false" customHeight="false" outlineLevel="0" collapsed="false">
      <c r="A51" s="44" t="s">
        <v>9</v>
      </c>
      <c r="B51" s="45" t="s">
        <v>161</v>
      </c>
      <c r="C51" s="46" t="s">
        <v>159</v>
      </c>
      <c r="D51" s="47" t="n">
        <v>7</v>
      </c>
      <c r="E51" s="47" t="n">
        <v>0</v>
      </c>
      <c r="F51" s="47" t="n">
        <v>7</v>
      </c>
      <c r="G51" s="47" t="n">
        <v>0</v>
      </c>
      <c r="H51" s="20" t="n">
        <v>43831</v>
      </c>
      <c r="I51" s="19" t="n">
        <v>44196</v>
      </c>
      <c r="J51" s="48" t="n">
        <f aca="false">_xlfn.DAYS(I51,H51)</f>
        <v>365</v>
      </c>
      <c r="K51" s="37" t="n">
        <v>1836000</v>
      </c>
      <c r="L51" s="37" t="n">
        <f aca="false">(IF(J51&lt;=30,K51/12,J51*K51/365))</f>
        <v>1836000</v>
      </c>
      <c r="M51" s="21" t="s">
        <v>144</v>
      </c>
    </row>
    <row r="52" customFormat="false" ht="13.8" hidden="false" customHeight="false" outlineLevel="0" collapsed="false">
      <c r="A52" s="44" t="s">
        <v>9</v>
      </c>
      <c r="B52" s="45" t="s">
        <v>161</v>
      </c>
      <c r="C52" s="46" t="s">
        <v>159</v>
      </c>
      <c r="D52" s="47" t="n">
        <v>8</v>
      </c>
      <c r="E52" s="47" t="n">
        <v>0</v>
      </c>
      <c r="F52" s="47" t="n">
        <v>8</v>
      </c>
      <c r="G52" s="47" t="n">
        <v>0</v>
      </c>
      <c r="H52" s="20" t="n">
        <v>43831</v>
      </c>
      <c r="I52" s="19" t="n">
        <v>44196</v>
      </c>
      <c r="J52" s="48" t="n">
        <f aca="false">_xlfn.DAYS(I52,H52)</f>
        <v>365</v>
      </c>
      <c r="K52" s="37" t="n">
        <v>2130100</v>
      </c>
      <c r="L52" s="37" t="n">
        <f aca="false">(IF(J52&lt;=30,K52/12,J52*K52/365))</f>
        <v>2130100</v>
      </c>
      <c r="M52" s="21" t="s">
        <v>144</v>
      </c>
    </row>
    <row r="53" customFormat="false" ht="13.8" hidden="false" customHeight="false" outlineLevel="0" collapsed="false">
      <c r="A53" s="44" t="s">
        <v>9</v>
      </c>
      <c r="B53" s="45" t="s">
        <v>162</v>
      </c>
      <c r="C53" s="46" t="s">
        <v>159</v>
      </c>
      <c r="D53" s="68" t="s">
        <v>153</v>
      </c>
      <c r="E53" s="47" t="n">
        <v>0</v>
      </c>
      <c r="F53" s="47" t="n">
        <v>5</v>
      </c>
      <c r="G53" s="47" t="n">
        <v>0</v>
      </c>
      <c r="H53" s="20" t="n">
        <v>43831</v>
      </c>
      <c r="I53" s="19" t="n">
        <v>44196</v>
      </c>
      <c r="J53" s="48" t="n">
        <f aca="false">_xlfn.DAYS(I53,H53)</f>
        <v>365</v>
      </c>
      <c r="K53" s="37" t="n">
        <v>756000</v>
      </c>
      <c r="L53" s="37" t="n">
        <f aca="false">(IF(J53&lt;=30,K53/12,J53*K53/365))</f>
        <v>756000</v>
      </c>
      <c r="M53" s="21" t="s">
        <v>144</v>
      </c>
    </row>
    <row r="54" customFormat="false" ht="13.8" hidden="false" customHeight="false" outlineLevel="0" collapsed="false">
      <c r="A54" s="44" t="s">
        <v>9</v>
      </c>
      <c r="B54" s="45" t="s">
        <v>162</v>
      </c>
      <c r="C54" s="46" t="s">
        <v>159</v>
      </c>
      <c r="D54" s="47" t="n">
        <v>6</v>
      </c>
      <c r="E54" s="47" t="n">
        <v>0</v>
      </c>
      <c r="F54" s="47" t="n">
        <v>6</v>
      </c>
      <c r="G54" s="47" t="n">
        <v>0</v>
      </c>
      <c r="H54" s="20" t="n">
        <v>43831</v>
      </c>
      <c r="I54" s="19" t="n">
        <v>44196</v>
      </c>
      <c r="J54" s="48" t="n">
        <f aca="false">_xlfn.DAYS(I54,H54)</f>
        <v>365</v>
      </c>
      <c r="K54" s="37" t="n">
        <v>929000</v>
      </c>
      <c r="L54" s="37" t="n">
        <f aca="false">(IF(J54&lt;=30,K54/12,J54*K54/365))</f>
        <v>929000</v>
      </c>
      <c r="M54" s="21" t="s">
        <v>144</v>
      </c>
    </row>
    <row r="55" customFormat="false" ht="13.8" hidden="false" customHeight="false" outlineLevel="0" collapsed="false">
      <c r="A55" s="44" t="s">
        <v>9</v>
      </c>
      <c r="B55" s="45" t="s">
        <v>162</v>
      </c>
      <c r="C55" s="46" t="s">
        <v>159</v>
      </c>
      <c r="D55" s="47" t="n">
        <v>7</v>
      </c>
      <c r="E55" s="47" t="n">
        <v>0</v>
      </c>
      <c r="F55" s="47" t="n">
        <v>7</v>
      </c>
      <c r="G55" s="47" t="n">
        <v>0</v>
      </c>
      <c r="H55" s="20" t="n">
        <v>43831</v>
      </c>
      <c r="I55" s="19" t="n">
        <v>44196</v>
      </c>
      <c r="J55" s="48" t="n">
        <f aca="false">_xlfn.DAYS(I55,H55)</f>
        <v>365</v>
      </c>
      <c r="K55" s="37" t="n">
        <v>1080000</v>
      </c>
      <c r="L55" s="37" t="n">
        <f aca="false">(IF(J55&lt;=30,K55/12,J55*K55/365))</f>
        <v>1080000</v>
      </c>
      <c r="M55" s="21" t="s">
        <v>144</v>
      </c>
    </row>
    <row r="56" customFormat="false" ht="13.8" hidden="false" customHeight="false" outlineLevel="0" collapsed="false">
      <c r="A56" s="44" t="s">
        <v>9</v>
      </c>
      <c r="B56" s="45" t="s">
        <v>162</v>
      </c>
      <c r="C56" s="46" t="s">
        <v>159</v>
      </c>
      <c r="D56" s="47" t="n">
        <v>8</v>
      </c>
      <c r="E56" s="47" t="n">
        <v>0</v>
      </c>
      <c r="F56" s="47" t="n">
        <v>8</v>
      </c>
      <c r="G56" s="47" t="n">
        <v>0</v>
      </c>
      <c r="H56" s="20" t="n">
        <v>43831</v>
      </c>
      <c r="I56" s="19" t="n">
        <v>44196</v>
      </c>
      <c r="J56" s="48" t="n">
        <f aca="false">_xlfn.DAYS(I56,H56)</f>
        <v>365</v>
      </c>
      <c r="K56" s="37" t="n">
        <v>1253000</v>
      </c>
      <c r="L56" s="37" t="n">
        <f aca="false">(IF(J56&lt;=30,K56/12,J56*K56/365))</f>
        <v>1253000</v>
      </c>
      <c r="M56" s="21" t="s">
        <v>144</v>
      </c>
    </row>
    <row r="57" customFormat="false" ht="13.8" hidden="false" customHeight="false" outlineLevel="0" collapsed="false">
      <c r="A57" s="44" t="s">
        <v>9</v>
      </c>
      <c r="B57" s="45" t="s">
        <v>163</v>
      </c>
      <c r="C57" s="46" t="s">
        <v>159</v>
      </c>
      <c r="D57" s="68" t="s">
        <v>153</v>
      </c>
      <c r="E57" s="47" t="n">
        <v>0</v>
      </c>
      <c r="F57" s="47" t="n">
        <v>5</v>
      </c>
      <c r="G57" s="47" t="n">
        <v>0</v>
      </c>
      <c r="H57" s="20" t="n">
        <v>43831</v>
      </c>
      <c r="I57" s="19" t="n">
        <v>44196</v>
      </c>
      <c r="J57" s="48" t="n">
        <f aca="false">_xlfn.DAYS(I57,H57)</f>
        <v>365</v>
      </c>
      <c r="K57" s="37" t="n">
        <v>756000</v>
      </c>
      <c r="L57" s="37" t="n">
        <f aca="false">(IF(J57&lt;=30,K57/12,J57*K57/365))</f>
        <v>756000</v>
      </c>
      <c r="M57" s="21" t="s">
        <v>144</v>
      </c>
    </row>
    <row r="58" customFormat="false" ht="13.8" hidden="false" customHeight="false" outlineLevel="0" collapsed="false">
      <c r="A58" s="44" t="s">
        <v>9</v>
      </c>
      <c r="B58" s="45" t="s">
        <v>163</v>
      </c>
      <c r="C58" s="46" t="s">
        <v>159</v>
      </c>
      <c r="D58" s="47" t="n">
        <v>6</v>
      </c>
      <c r="E58" s="47" t="n">
        <v>0</v>
      </c>
      <c r="F58" s="47" t="n">
        <v>6</v>
      </c>
      <c r="G58" s="47" t="n">
        <v>0</v>
      </c>
      <c r="H58" s="20" t="n">
        <v>43831</v>
      </c>
      <c r="I58" s="19" t="n">
        <v>44196</v>
      </c>
      <c r="J58" s="48" t="n">
        <f aca="false">_xlfn.DAYS(I58,H58)</f>
        <v>365</v>
      </c>
      <c r="K58" s="37" t="n">
        <v>929000</v>
      </c>
      <c r="L58" s="37" t="n">
        <f aca="false">(IF(J58&lt;=30,K58/12,J58*K58/365))</f>
        <v>929000</v>
      </c>
      <c r="M58" s="21" t="s">
        <v>144</v>
      </c>
    </row>
    <row r="59" customFormat="false" ht="13.8" hidden="false" customHeight="false" outlineLevel="0" collapsed="false">
      <c r="A59" s="44" t="s">
        <v>9</v>
      </c>
      <c r="B59" s="45" t="s">
        <v>163</v>
      </c>
      <c r="C59" s="46" t="s">
        <v>159</v>
      </c>
      <c r="D59" s="47" t="n">
        <v>7</v>
      </c>
      <c r="E59" s="47" t="n">
        <v>0</v>
      </c>
      <c r="F59" s="47" t="n">
        <v>7</v>
      </c>
      <c r="G59" s="47" t="n">
        <v>0</v>
      </c>
      <c r="H59" s="20" t="n">
        <v>43831</v>
      </c>
      <c r="I59" s="19" t="n">
        <v>44196</v>
      </c>
      <c r="J59" s="48" t="n">
        <f aca="false">_xlfn.DAYS(I59,H59)</f>
        <v>365</v>
      </c>
      <c r="K59" s="37" t="n">
        <v>1080000</v>
      </c>
      <c r="L59" s="37" t="n">
        <f aca="false">(IF(J59&lt;=30,K59/12,J59*K59/365))</f>
        <v>1080000</v>
      </c>
      <c r="M59" s="21" t="s">
        <v>144</v>
      </c>
    </row>
    <row r="60" customFormat="false" ht="13.8" hidden="false" customHeight="false" outlineLevel="0" collapsed="false">
      <c r="A60" s="44" t="s">
        <v>9</v>
      </c>
      <c r="B60" s="45" t="s">
        <v>163</v>
      </c>
      <c r="C60" s="46" t="s">
        <v>159</v>
      </c>
      <c r="D60" s="47" t="n">
        <v>8</v>
      </c>
      <c r="E60" s="47" t="n">
        <v>0</v>
      </c>
      <c r="F60" s="47" t="n">
        <v>8</v>
      </c>
      <c r="G60" s="47" t="n">
        <v>0</v>
      </c>
      <c r="H60" s="20" t="n">
        <v>43831</v>
      </c>
      <c r="I60" s="19" t="n">
        <v>44196</v>
      </c>
      <c r="J60" s="48" t="n">
        <f aca="false">_xlfn.DAYS(I60,H60)</f>
        <v>365</v>
      </c>
      <c r="K60" s="37" t="n">
        <v>1253000</v>
      </c>
      <c r="L60" s="37" t="n">
        <f aca="false">(IF(J60&lt;=30,K60/12,J60*K60/365))</f>
        <v>1253000</v>
      </c>
      <c r="M60" s="21" t="s">
        <v>144</v>
      </c>
    </row>
    <row r="61" customFormat="false" ht="13.8" hidden="false" customHeight="false" outlineLevel="0" collapsed="false">
      <c r="A61" s="44" t="s">
        <v>9</v>
      </c>
      <c r="B61" s="45" t="s">
        <v>164</v>
      </c>
      <c r="C61" s="46" t="s">
        <v>159</v>
      </c>
      <c r="D61" s="68" t="s">
        <v>153</v>
      </c>
      <c r="E61" s="47" t="n">
        <v>0</v>
      </c>
      <c r="F61" s="47" t="n">
        <v>5</v>
      </c>
      <c r="G61" s="47" t="n">
        <v>0</v>
      </c>
      <c r="H61" s="20" t="n">
        <v>43831</v>
      </c>
      <c r="I61" s="19" t="n">
        <v>44196</v>
      </c>
      <c r="J61" s="48" t="n">
        <f aca="false">_xlfn.DAYS(I61,H61)</f>
        <v>365</v>
      </c>
      <c r="K61" s="69" t="n">
        <v>756000</v>
      </c>
      <c r="L61" s="37" t="n">
        <f aca="false">(IF(J61&lt;=30,K61/12,J61*K61/365))</f>
        <v>756000</v>
      </c>
      <c r="M61" s="21" t="s">
        <v>144</v>
      </c>
    </row>
    <row r="62" customFormat="false" ht="13.8" hidden="false" customHeight="false" outlineLevel="0" collapsed="false">
      <c r="A62" s="44" t="s">
        <v>9</v>
      </c>
      <c r="B62" s="45" t="s">
        <v>164</v>
      </c>
      <c r="C62" s="46" t="s">
        <v>159</v>
      </c>
      <c r="D62" s="47" t="n">
        <v>6</v>
      </c>
      <c r="E62" s="47" t="n">
        <v>0</v>
      </c>
      <c r="F62" s="47" t="n">
        <v>6</v>
      </c>
      <c r="G62" s="47" t="n">
        <v>0</v>
      </c>
      <c r="H62" s="20" t="n">
        <v>43831</v>
      </c>
      <c r="I62" s="19" t="n">
        <v>44196</v>
      </c>
      <c r="J62" s="48" t="n">
        <f aca="false">_xlfn.DAYS(I62,H62)</f>
        <v>365</v>
      </c>
      <c r="K62" s="69" t="n">
        <v>929000</v>
      </c>
      <c r="L62" s="37" t="n">
        <f aca="false">(IF(J62&lt;=30,K62/12,J62*K62/365))</f>
        <v>929000</v>
      </c>
      <c r="M62" s="21" t="s">
        <v>144</v>
      </c>
    </row>
    <row r="63" customFormat="false" ht="13.8" hidden="false" customHeight="false" outlineLevel="0" collapsed="false">
      <c r="A63" s="44" t="s">
        <v>9</v>
      </c>
      <c r="B63" s="45" t="s">
        <v>164</v>
      </c>
      <c r="C63" s="46" t="s">
        <v>159</v>
      </c>
      <c r="D63" s="47" t="n">
        <v>7</v>
      </c>
      <c r="E63" s="47" t="n">
        <v>0</v>
      </c>
      <c r="F63" s="47" t="n">
        <v>7</v>
      </c>
      <c r="G63" s="47" t="n">
        <v>0</v>
      </c>
      <c r="H63" s="20" t="n">
        <v>43831</v>
      </c>
      <c r="I63" s="19" t="n">
        <v>44196</v>
      </c>
      <c r="J63" s="48" t="n">
        <f aca="false">_xlfn.DAYS(I63,H63)</f>
        <v>365</v>
      </c>
      <c r="K63" s="69" t="n">
        <v>1080000</v>
      </c>
      <c r="L63" s="37" t="n">
        <f aca="false">(IF(J63&lt;=30,K63/12,J63*K63/365))</f>
        <v>1080000</v>
      </c>
      <c r="M63" s="21" t="s">
        <v>144</v>
      </c>
    </row>
    <row r="64" customFormat="false" ht="13.8" hidden="false" customHeight="false" outlineLevel="0" collapsed="false">
      <c r="A64" s="44" t="s">
        <v>9</v>
      </c>
      <c r="B64" s="45" t="s">
        <v>164</v>
      </c>
      <c r="C64" s="46" t="s">
        <v>159</v>
      </c>
      <c r="D64" s="47" t="n">
        <v>8</v>
      </c>
      <c r="E64" s="47" t="n">
        <v>0</v>
      </c>
      <c r="F64" s="47" t="n">
        <v>8</v>
      </c>
      <c r="G64" s="47" t="n">
        <v>0</v>
      </c>
      <c r="H64" s="20" t="n">
        <v>43831</v>
      </c>
      <c r="I64" s="19" t="n">
        <v>44196</v>
      </c>
      <c r="J64" s="48" t="n">
        <f aca="false">_xlfn.DAYS(I64,H64)</f>
        <v>365</v>
      </c>
      <c r="K64" s="69" t="n">
        <v>1253000</v>
      </c>
      <c r="L64" s="37" t="n">
        <f aca="false">(IF(J64&lt;=30,K64/12,J64*K64/365))</f>
        <v>1253000</v>
      </c>
      <c r="M64" s="21" t="s">
        <v>144</v>
      </c>
    </row>
    <row r="65" customFormat="false" ht="13.8" hidden="false" customHeight="false" outlineLevel="0" collapsed="false">
      <c r="A65" s="44" t="s">
        <v>9</v>
      </c>
      <c r="B65" s="45" t="s">
        <v>60</v>
      </c>
      <c r="C65" s="46" t="s">
        <v>159</v>
      </c>
      <c r="D65" s="47" t="n">
        <v>9</v>
      </c>
      <c r="E65" s="47" t="n">
        <v>0</v>
      </c>
      <c r="F65" s="47" t="n">
        <v>9</v>
      </c>
      <c r="G65" s="47" t="n">
        <v>0</v>
      </c>
      <c r="H65" s="20" t="n">
        <v>43831</v>
      </c>
      <c r="I65" s="19" t="n">
        <v>44196</v>
      </c>
      <c r="J65" s="48" t="n">
        <f aca="false">_xlfn.DAYS(I65,H65)</f>
        <v>365</v>
      </c>
      <c r="K65" s="37" t="n">
        <v>1404000</v>
      </c>
      <c r="L65" s="37" t="n">
        <f aca="false">(IF(J65&lt;=30,K65/12,J65*K65/365))</f>
        <v>1404000</v>
      </c>
      <c r="M65" s="21" t="s">
        <v>144</v>
      </c>
    </row>
    <row r="66" customFormat="false" ht="13.8" hidden="false" customHeight="false" outlineLevel="0" collapsed="false">
      <c r="A66" s="44" t="s">
        <v>9</v>
      </c>
      <c r="B66" s="45" t="s">
        <v>60</v>
      </c>
      <c r="C66" s="46" t="s">
        <v>159</v>
      </c>
      <c r="D66" s="47" t="n">
        <v>10</v>
      </c>
      <c r="E66" s="47" t="n">
        <v>0</v>
      </c>
      <c r="F66" s="47" t="n">
        <v>10</v>
      </c>
      <c r="G66" s="47" t="n">
        <v>0</v>
      </c>
      <c r="H66" s="20" t="n">
        <v>43831</v>
      </c>
      <c r="I66" s="19" t="n">
        <v>44196</v>
      </c>
      <c r="J66" s="48" t="n">
        <f aca="false">_xlfn.DAYS(I66,H66)</f>
        <v>365</v>
      </c>
      <c r="K66" s="37" t="n">
        <v>1512000</v>
      </c>
      <c r="L66" s="37" t="n">
        <f aca="false">(IF(J66&lt;=30,K66/12,J66*K66/365))</f>
        <v>1512000</v>
      </c>
      <c r="M66" s="21" t="s">
        <v>144</v>
      </c>
    </row>
    <row r="67" customFormat="false" ht="13.8" hidden="false" customHeight="false" outlineLevel="0" collapsed="false">
      <c r="A67" s="44" t="s">
        <v>9</v>
      </c>
      <c r="B67" s="45" t="s">
        <v>60</v>
      </c>
      <c r="C67" s="46" t="s">
        <v>159</v>
      </c>
      <c r="D67" s="47" t="n">
        <v>11</v>
      </c>
      <c r="E67" s="47" t="n">
        <v>0</v>
      </c>
      <c r="F67" s="47" t="n">
        <v>11</v>
      </c>
      <c r="G67" s="47" t="n">
        <v>0</v>
      </c>
      <c r="H67" s="20" t="n">
        <v>43831</v>
      </c>
      <c r="I67" s="19" t="n">
        <v>44196</v>
      </c>
      <c r="J67" s="48" t="n">
        <f aca="false">_xlfn.DAYS(I67,H67)</f>
        <v>365</v>
      </c>
      <c r="K67" s="37" t="n">
        <v>1656000</v>
      </c>
      <c r="L67" s="37" t="n">
        <f aca="false">(IF(J67&lt;=30,K67/12,J67*K67/365))</f>
        <v>1656000</v>
      </c>
      <c r="M67" s="21" t="s">
        <v>144</v>
      </c>
    </row>
    <row r="68" customFormat="false" ht="13.8" hidden="false" customHeight="false" outlineLevel="0" collapsed="false">
      <c r="A68" s="44" t="s">
        <v>9</v>
      </c>
      <c r="B68" s="45" t="s">
        <v>60</v>
      </c>
      <c r="C68" s="46" t="s">
        <v>159</v>
      </c>
      <c r="D68" s="47" t="n">
        <v>12</v>
      </c>
      <c r="E68" s="47" t="n">
        <v>0</v>
      </c>
      <c r="F68" s="47" t="n">
        <v>12</v>
      </c>
      <c r="G68" s="47" t="n">
        <v>0</v>
      </c>
      <c r="H68" s="20" t="n">
        <v>43831</v>
      </c>
      <c r="I68" s="19" t="n">
        <v>44196</v>
      </c>
      <c r="J68" s="48" t="n">
        <f aca="false">_xlfn.DAYS(I68,H68)</f>
        <v>365</v>
      </c>
      <c r="K68" s="37" t="n">
        <v>1822000</v>
      </c>
      <c r="L68" s="37" t="n">
        <f aca="false">(IF(J68&lt;=30,K68/12,J68*K68/365))</f>
        <v>1822000</v>
      </c>
      <c r="M68" s="21" t="s">
        <v>144</v>
      </c>
    </row>
    <row r="69" customFormat="false" ht="13.8" hidden="false" customHeight="false" outlineLevel="0" collapsed="false">
      <c r="A69" s="44" t="s">
        <v>9</v>
      </c>
      <c r="B69" s="45" t="s">
        <v>60</v>
      </c>
      <c r="C69" s="46" t="s">
        <v>159</v>
      </c>
      <c r="D69" s="47" t="n">
        <v>13</v>
      </c>
      <c r="E69" s="47" t="n">
        <v>0</v>
      </c>
      <c r="F69" s="47" t="n">
        <v>13</v>
      </c>
      <c r="G69" s="47" t="n">
        <v>0</v>
      </c>
      <c r="H69" s="20" t="n">
        <v>43831</v>
      </c>
      <c r="I69" s="19" t="n">
        <v>44196</v>
      </c>
      <c r="J69" s="48" t="n">
        <f aca="false">_xlfn.DAYS(I69,H69)</f>
        <v>365</v>
      </c>
      <c r="K69" s="37" t="n">
        <v>2049000</v>
      </c>
      <c r="L69" s="37" t="n">
        <f aca="false">(IF(J69&lt;=30,K69/12,J69*K69/365))</f>
        <v>2049000</v>
      </c>
      <c r="M69" s="21" t="s">
        <v>144</v>
      </c>
    </row>
    <row r="70" customFormat="false" ht="13.8" hidden="false" customHeight="false" outlineLevel="0" collapsed="false">
      <c r="A70" s="44" t="s">
        <v>9</v>
      </c>
      <c r="B70" s="45" t="s">
        <v>60</v>
      </c>
      <c r="C70" s="46" t="s">
        <v>159</v>
      </c>
      <c r="D70" s="47" t="n">
        <v>14</v>
      </c>
      <c r="E70" s="47" t="n">
        <v>0</v>
      </c>
      <c r="F70" s="47" t="n">
        <v>14</v>
      </c>
      <c r="G70" s="47" t="n">
        <v>0</v>
      </c>
      <c r="H70" s="20" t="n">
        <v>43831</v>
      </c>
      <c r="I70" s="19" t="n">
        <v>44196</v>
      </c>
      <c r="J70" s="48" t="n">
        <f aca="false">_xlfn.DAYS(I70,H70)</f>
        <v>365</v>
      </c>
      <c r="K70" s="37" t="n">
        <v>2221000</v>
      </c>
      <c r="L70" s="37" t="n">
        <f aca="false">(IF(J70&lt;=30,K70/12,J70*K70/365))</f>
        <v>2221000</v>
      </c>
      <c r="M70" s="21" t="s">
        <v>144</v>
      </c>
    </row>
    <row r="71" customFormat="false" ht="13.8" hidden="false" customHeight="false" outlineLevel="0" collapsed="false">
      <c r="A71" s="44" t="s">
        <v>9</v>
      </c>
      <c r="B71" s="45" t="s">
        <v>60</v>
      </c>
      <c r="C71" s="46" t="s">
        <v>159</v>
      </c>
      <c r="D71" s="47" t="n">
        <v>15</v>
      </c>
      <c r="E71" s="47" t="n">
        <v>0</v>
      </c>
      <c r="F71" s="47" t="n">
        <v>15</v>
      </c>
      <c r="G71" s="47" t="n">
        <v>0</v>
      </c>
      <c r="H71" s="20" t="n">
        <v>43831</v>
      </c>
      <c r="I71" s="19" t="n">
        <v>44196</v>
      </c>
      <c r="J71" s="48" t="n">
        <f aca="false">_xlfn.DAYS(I71,H71)</f>
        <v>365</v>
      </c>
      <c r="K71" s="37" t="n">
        <v>2394000</v>
      </c>
      <c r="L71" s="37" t="n">
        <f aca="false">(IF(J71&lt;=30,K71/12,J71*K71/365))</f>
        <v>2394000</v>
      </c>
      <c r="M71" s="21" t="s">
        <v>144</v>
      </c>
    </row>
    <row r="72" customFormat="false" ht="13.8" hidden="false" customHeight="false" outlineLevel="0" collapsed="false">
      <c r="A72" s="44" t="s">
        <v>9</v>
      </c>
      <c r="B72" s="45" t="s">
        <v>60</v>
      </c>
      <c r="C72" s="46" t="s">
        <v>159</v>
      </c>
      <c r="D72" s="47" t="n">
        <v>16</v>
      </c>
      <c r="E72" s="47" t="n">
        <v>0</v>
      </c>
      <c r="F72" s="47" t="n">
        <v>16</v>
      </c>
      <c r="G72" s="47" t="n">
        <v>0</v>
      </c>
      <c r="H72" s="20" t="n">
        <v>43831</v>
      </c>
      <c r="I72" s="19" t="n">
        <v>44196</v>
      </c>
      <c r="J72" s="48" t="n">
        <f aca="false">_xlfn.DAYS(I72,H72)</f>
        <v>365</v>
      </c>
      <c r="K72" s="37" t="n">
        <v>3054000</v>
      </c>
      <c r="L72" s="37" t="n">
        <f aca="false">(IF(J72&lt;=30,K72/12,J72*K72/365))</f>
        <v>3054000</v>
      </c>
      <c r="M72" s="21" t="s">
        <v>144</v>
      </c>
    </row>
    <row r="73" customFormat="false" ht="13.8" hidden="false" customHeight="false" outlineLevel="0" collapsed="false">
      <c r="A73" s="44" t="s">
        <v>9</v>
      </c>
      <c r="B73" s="45" t="s">
        <v>60</v>
      </c>
      <c r="C73" s="46" t="s">
        <v>159</v>
      </c>
      <c r="D73" s="47" t="n">
        <v>17</v>
      </c>
      <c r="E73" s="47" t="n">
        <v>0</v>
      </c>
      <c r="F73" s="47" t="n">
        <v>17</v>
      </c>
      <c r="G73" s="47" t="n">
        <v>0</v>
      </c>
      <c r="H73" s="20" t="n">
        <v>43831</v>
      </c>
      <c r="I73" s="19" t="n">
        <v>44196</v>
      </c>
      <c r="J73" s="48" t="n">
        <f aca="false">_xlfn.DAYS(I73,H73)</f>
        <v>365</v>
      </c>
      <c r="K73" s="37" t="n">
        <v>2718000</v>
      </c>
      <c r="L73" s="37" t="n">
        <f aca="false">(IF(J73&lt;=30,K73/12,J73*K73/365))</f>
        <v>2718000</v>
      </c>
      <c r="M73" s="21" t="s">
        <v>144</v>
      </c>
    </row>
    <row r="74" customFormat="false" ht="13.8" hidden="false" customHeight="false" outlineLevel="0" collapsed="false">
      <c r="A74" s="44" t="s">
        <v>9</v>
      </c>
      <c r="B74" s="45" t="s">
        <v>60</v>
      </c>
      <c r="C74" s="46" t="s">
        <v>159</v>
      </c>
      <c r="D74" s="47" t="n">
        <v>18</v>
      </c>
      <c r="E74" s="47" t="n">
        <v>0</v>
      </c>
      <c r="F74" s="47" t="n">
        <v>18</v>
      </c>
      <c r="G74" s="47" t="n">
        <v>0</v>
      </c>
      <c r="H74" s="20" t="n">
        <v>43831</v>
      </c>
      <c r="I74" s="19" t="n">
        <v>44196</v>
      </c>
      <c r="J74" s="48" t="n">
        <f aca="false">_xlfn.DAYS(I74,H74)</f>
        <v>365</v>
      </c>
      <c r="K74" s="37" t="n">
        <v>2869000</v>
      </c>
      <c r="L74" s="37" t="n">
        <f aca="false">(IF(J74&lt;=30,K74/12,J74*K74/365))</f>
        <v>2869000</v>
      </c>
      <c r="M74" s="21" t="s">
        <v>144</v>
      </c>
    </row>
    <row r="75" customFormat="false" ht="13.8" hidden="false" customHeight="false" outlineLevel="0" collapsed="false">
      <c r="A75" s="44" t="s">
        <v>9</v>
      </c>
      <c r="B75" s="45" t="s">
        <v>60</v>
      </c>
      <c r="C75" s="46" t="s">
        <v>159</v>
      </c>
      <c r="D75" s="47" t="n">
        <v>19</v>
      </c>
      <c r="E75" s="47" t="n">
        <v>0</v>
      </c>
      <c r="F75" s="47" t="n">
        <v>19</v>
      </c>
      <c r="G75" s="47" t="n">
        <v>0</v>
      </c>
      <c r="H75" s="20" t="n">
        <v>43831</v>
      </c>
      <c r="I75" s="19" t="n">
        <v>44196</v>
      </c>
      <c r="J75" s="48" t="n">
        <f aca="false">_xlfn.DAYS(I75,H75)</f>
        <v>365</v>
      </c>
      <c r="K75" s="37" t="n">
        <v>3041000</v>
      </c>
      <c r="L75" s="37" t="n">
        <f aca="false">(IF(J75&lt;=30,K75/12,J75*K75/365))</f>
        <v>3041000</v>
      </c>
      <c r="M75" s="21" t="s">
        <v>144</v>
      </c>
    </row>
    <row r="76" customFormat="false" ht="13.8" hidden="false" customHeight="false" outlineLevel="0" collapsed="false">
      <c r="A76" s="44" t="s">
        <v>9</v>
      </c>
      <c r="B76" s="45" t="s">
        <v>60</v>
      </c>
      <c r="C76" s="46" t="s">
        <v>159</v>
      </c>
      <c r="D76" s="47" t="n">
        <v>20</v>
      </c>
      <c r="E76" s="47" t="n">
        <v>0</v>
      </c>
      <c r="F76" s="47" t="n">
        <v>20</v>
      </c>
      <c r="G76" s="47" t="n">
        <v>0</v>
      </c>
      <c r="H76" s="20" t="n">
        <v>43831</v>
      </c>
      <c r="I76" s="19" t="n">
        <v>44196</v>
      </c>
      <c r="J76" s="48" t="n">
        <f aca="false">_xlfn.DAYS(I76,H76)</f>
        <v>365</v>
      </c>
      <c r="K76" s="37" t="n">
        <v>3191000</v>
      </c>
      <c r="L76" s="37" t="n">
        <f aca="false">(IF(J76&lt;=30,K76/12,J76*K76/365))</f>
        <v>3191000</v>
      </c>
      <c r="M76" s="21" t="s">
        <v>144</v>
      </c>
    </row>
    <row r="77" customFormat="false" ht="13.8" hidden="false" customHeight="false" outlineLevel="0" collapsed="false">
      <c r="A77" s="44" t="s">
        <v>9</v>
      </c>
      <c r="B77" s="45" t="s">
        <v>60</v>
      </c>
      <c r="C77" s="46" t="s">
        <v>159</v>
      </c>
      <c r="D77" s="47" t="n">
        <v>21</v>
      </c>
      <c r="E77" s="47" t="n">
        <v>0</v>
      </c>
      <c r="F77" s="47" t="n">
        <v>21</v>
      </c>
      <c r="G77" s="47" t="n">
        <v>0</v>
      </c>
      <c r="H77" s="20" t="n">
        <v>43831</v>
      </c>
      <c r="I77" s="19" t="n">
        <v>44196</v>
      </c>
      <c r="J77" s="48" t="n">
        <f aca="false">_xlfn.DAYS(I77,H77)</f>
        <v>365</v>
      </c>
      <c r="K77" s="37" t="n">
        <v>3364000</v>
      </c>
      <c r="L77" s="37" t="n">
        <f aca="false">(IF(J77&lt;=30,K77/12,J77*K77/365))</f>
        <v>3364000</v>
      </c>
      <c r="M77" s="21" t="s">
        <v>144</v>
      </c>
    </row>
    <row r="78" customFormat="false" ht="13.8" hidden="false" customHeight="false" outlineLevel="0" collapsed="false">
      <c r="A78" s="44" t="s">
        <v>9</v>
      </c>
      <c r="B78" s="45" t="s">
        <v>60</v>
      </c>
      <c r="C78" s="46" t="s">
        <v>159</v>
      </c>
      <c r="D78" s="47" t="n">
        <v>22</v>
      </c>
      <c r="E78" s="47" t="n">
        <v>0</v>
      </c>
      <c r="F78" s="47" t="n">
        <v>22</v>
      </c>
      <c r="G78" s="47" t="n">
        <v>0</v>
      </c>
      <c r="H78" s="20" t="n">
        <v>43831</v>
      </c>
      <c r="I78" s="19" t="n">
        <v>44196</v>
      </c>
      <c r="J78" s="48" t="n">
        <f aca="false">_xlfn.DAYS(I78,H78)</f>
        <v>365</v>
      </c>
      <c r="K78" s="37" t="n">
        <v>3515000</v>
      </c>
      <c r="L78" s="37" t="n">
        <f aca="false">(IF(J78&lt;=30,K78/12,J78*K78/365))</f>
        <v>3515000</v>
      </c>
      <c r="M78" s="21" t="s">
        <v>144</v>
      </c>
    </row>
    <row r="79" customFormat="false" ht="13.8" hidden="false" customHeight="false" outlineLevel="0" collapsed="false">
      <c r="A79" s="44" t="s">
        <v>9</v>
      </c>
      <c r="B79" s="45" t="s">
        <v>60</v>
      </c>
      <c r="C79" s="46" t="s">
        <v>159</v>
      </c>
      <c r="D79" s="47" t="n">
        <v>23</v>
      </c>
      <c r="E79" s="47" t="n">
        <v>0</v>
      </c>
      <c r="F79" s="47" t="n">
        <v>23</v>
      </c>
      <c r="G79" s="47" t="n">
        <v>0</v>
      </c>
      <c r="H79" s="20" t="n">
        <v>43831</v>
      </c>
      <c r="I79" s="19" t="n">
        <v>44196</v>
      </c>
      <c r="J79" s="48" t="n">
        <f aca="false">_xlfn.DAYS(I79,H79)</f>
        <v>365</v>
      </c>
      <c r="K79" s="37" t="n">
        <v>3688000</v>
      </c>
      <c r="L79" s="37" t="n">
        <f aca="false">(IF(J79&lt;=30,K79/12,J79*K79/365))</f>
        <v>3688000</v>
      </c>
      <c r="M79" s="21" t="s">
        <v>144</v>
      </c>
    </row>
    <row r="80" customFormat="false" ht="13.8" hidden="false" customHeight="false" outlineLevel="0" collapsed="false">
      <c r="A80" s="44" t="s">
        <v>9</v>
      </c>
      <c r="B80" s="45" t="s">
        <v>60</v>
      </c>
      <c r="C80" s="46" t="s">
        <v>159</v>
      </c>
      <c r="D80" s="47" t="n">
        <v>24</v>
      </c>
      <c r="E80" s="47" t="n">
        <v>0</v>
      </c>
      <c r="F80" s="47" t="n">
        <v>24</v>
      </c>
      <c r="G80" s="47" t="n">
        <v>0</v>
      </c>
      <c r="H80" s="20" t="n">
        <v>43831</v>
      </c>
      <c r="I80" s="19" t="n">
        <v>44196</v>
      </c>
      <c r="J80" s="48" t="n">
        <f aca="false">_xlfn.DAYS(I80,H80)</f>
        <v>365</v>
      </c>
      <c r="K80" s="37" t="n">
        <v>4632000</v>
      </c>
      <c r="L80" s="37" t="n">
        <f aca="false">(IF(J80&lt;=30,K80/12,J80*K80/365))</f>
        <v>4632000</v>
      </c>
      <c r="M80" s="21" t="s">
        <v>144</v>
      </c>
    </row>
    <row r="81" customFormat="false" ht="13.8" hidden="false" customHeight="false" outlineLevel="0" collapsed="false">
      <c r="A81" s="44" t="s">
        <v>9</v>
      </c>
      <c r="B81" s="45" t="s">
        <v>60</v>
      </c>
      <c r="C81" s="46" t="s">
        <v>159</v>
      </c>
      <c r="D81" s="47" t="n">
        <v>25</v>
      </c>
      <c r="E81" s="47" t="n">
        <v>0</v>
      </c>
      <c r="F81" s="47" t="n">
        <v>25</v>
      </c>
      <c r="G81" s="47" t="n">
        <v>0</v>
      </c>
      <c r="H81" s="20" t="n">
        <v>43831</v>
      </c>
      <c r="I81" s="19" t="n">
        <v>44196</v>
      </c>
      <c r="J81" s="48" t="n">
        <f aca="false">_xlfn.DAYS(I81,H81)</f>
        <v>365</v>
      </c>
      <c r="K81" s="37" t="n">
        <v>4813000</v>
      </c>
      <c r="L81" s="37" t="n">
        <f aca="false">(IF(J81&lt;=30,K81/12,J81*K81/365))</f>
        <v>4813000</v>
      </c>
      <c r="M81" s="21" t="s">
        <v>144</v>
      </c>
    </row>
    <row r="82" customFormat="false" ht="13.8" hidden="false" customHeight="false" outlineLevel="0" collapsed="false">
      <c r="A82" s="44" t="s">
        <v>9</v>
      </c>
      <c r="B82" s="45" t="s">
        <v>60</v>
      </c>
      <c r="C82" s="46" t="s">
        <v>159</v>
      </c>
      <c r="D82" s="68" t="s">
        <v>160</v>
      </c>
      <c r="E82" s="47" t="n">
        <v>0</v>
      </c>
      <c r="F82" s="47" t="n">
        <v>26</v>
      </c>
      <c r="G82" s="47" t="n">
        <v>0</v>
      </c>
      <c r="H82" s="20" t="n">
        <v>43831</v>
      </c>
      <c r="I82" s="19" t="n">
        <v>44196</v>
      </c>
      <c r="J82" s="48" t="n">
        <f aca="false">_xlfn.DAYS(I82,H82)</f>
        <v>365</v>
      </c>
      <c r="K82" s="1" t="n">
        <f aca="false">4813000+(30000* (F82 - 25))</f>
        <v>4843000</v>
      </c>
      <c r="L82" s="37" t="n">
        <f aca="false">(IF(J82&lt;=30,K82/12,J82*K82/365))</f>
        <v>4843000</v>
      </c>
      <c r="M82" s="21" t="s">
        <v>144</v>
      </c>
    </row>
    <row r="83" customFormat="false" ht="13.8" hidden="false" customHeight="false" outlineLevel="0" collapsed="false">
      <c r="A83" s="44" t="s">
        <v>9</v>
      </c>
      <c r="B83" s="45" t="s">
        <v>64</v>
      </c>
      <c r="C83" s="46" t="s">
        <v>143</v>
      </c>
      <c r="D83" s="68" t="s">
        <v>153</v>
      </c>
      <c r="E83" s="47" t="n">
        <v>0</v>
      </c>
      <c r="F83" s="47" t="n">
        <v>5</v>
      </c>
      <c r="G83" s="47" t="n">
        <v>0</v>
      </c>
      <c r="H83" s="20" t="n">
        <v>43831</v>
      </c>
      <c r="I83" s="19" t="n">
        <v>44196</v>
      </c>
      <c r="J83" s="48" t="n">
        <f aca="false">_xlfn.DAYS(I83,H83)</f>
        <v>365</v>
      </c>
      <c r="K83" s="37" t="n">
        <v>524400</v>
      </c>
      <c r="L83" s="37" t="n">
        <f aca="false">(IF(J83&lt;=30,K83/12,J83*K83/365))</f>
        <v>524400</v>
      </c>
      <c r="M83" s="21" t="s">
        <v>144</v>
      </c>
    </row>
    <row r="84" customFormat="false" ht="13.8" hidden="false" customHeight="false" outlineLevel="0" collapsed="false">
      <c r="A84" s="44" t="s">
        <v>9</v>
      </c>
      <c r="B84" s="45" t="s">
        <v>64</v>
      </c>
      <c r="C84" s="46" t="s">
        <v>143</v>
      </c>
      <c r="D84" s="1" t="s">
        <v>165</v>
      </c>
      <c r="E84" s="47" t="n">
        <v>0</v>
      </c>
      <c r="F84" s="47" t="n">
        <v>6</v>
      </c>
      <c r="G84" s="47" t="n">
        <v>0</v>
      </c>
      <c r="H84" s="20" t="n">
        <v>43831</v>
      </c>
      <c r="I84" s="19" t="n">
        <v>44196</v>
      </c>
      <c r="J84" s="48" t="n">
        <f aca="false">_xlfn.DAYS(I84,H84)</f>
        <v>365</v>
      </c>
      <c r="K84" s="37" t="n">
        <v>952800</v>
      </c>
      <c r="L84" s="37" t="n">
        <f aca="false">(IF(J84&lt;=30,K84/12,J84*K84/365))</f>
        <v>952800</v>
      </c>
      <c r="M84" s="21" t="s">
        <v>144</v>
      </c>
    </row>
    <row r="85" customFormat="false" ht="13.8" hidden="false" customHeight="false" outlineLevel="0" collapsed="false">
      <c r="A85" s="44" t="s">
        <v>9</v>
      </c>
      <c r="B85" s="45" t="s">
        <v>64</v>
      </c>
      <c r="C85" s="46" t="s">
        <v>143</v>
      </c>
      <c r="D85" s="1" t="s">
        <v>157</v>
      </c>
      <c r="E85" s="47" t="n">
        <v>0</v>
      </c>
      <c r="F85" s="47" t="n">
        <v>12</v>
      </c>
      <c r="G85" s="47" t="n">
        <v>0</v>
      </c>
      <c r="H85" s="20" t="n">
        <v>43831</v>
      </c>
      <c r="I85" s="19" t="n">
        <v>44196</v>
      </c>
      <c r="J85" s="48" t="n">
        <f aca="false">_xlfn.DAYS(I85,H85)</f>
        <v>365</v>
      </c>
      <c r="K85" s="37" t="n">
        <v>1524000</v>
      </c>
      <c r="L85" s="37" t="n">
        <f aca="false">(IF(J85&lt;=30,K85/12,J85*K85/365))</f>
        <v>1524000</v>
      </c>
      <c r="M85" s="21" t="s">
        <v>144</v>
      </c>
    </row>
    <row r="86" customFormat="false" ht="13.8" hidden="false" customHeight="false" outlineLevel="0" collapsed="false">
      <c r="A86" s="44" t="s">
        <v>9</v>
      </c>
      <c r="B86" s="45" t="s">
        <v>64</v>
      </c>
      <c r="C86" s="46" t="s">
        <v>143</v>
      </c>
      <c r="D86" s="68" t="s">
        <v>158</v>
      </c>
      <c r="E86" s="47" t="n">
        <v>0</v>
      </c>
      <c r="F86" s="47" t="n">
        <v>25</v>
      </c>
      <c r="G86" s="47" t="n">
        <v>0</v>
      </c>
      <c r="H86" s="20" t="n">
        <v>43831</v>
      </c>
      <c r="I86" s="19" t="n">
        <v>44196</v>
      </c>
      <c r="J86" s="48" t="n">
        <f aca="false">_xlfn.DAYS(I86,H86)</f>
        <v>365</v>
      </c>
      <c r="K86" s="37" t="n">
        <v>2190000</v>
      </c>
      <c r="L86" s="37" t="n">
        <f aca="false">(IF(J86&lt;=30,K86/12,J86*K86/365))</f>
        <v>2190000</v>
      </c>
      <c r="M86" s="21" t="s">
        <v>144</v>
      </c>
    </row>
    <row r="87" customFormat="false" ht="13.8" hidden="false" customHeight="false" outlineLevel="0" collapsed="false">
      <c r="A87" s="44" t="s">
        <v>9</v>
      </c>
      <c r="B87" s="45" t="s">
        <v>52</v>
      </c>
      <c r="C87" s="46" t="s">
        <v>152</v>
      </c>
      <c r="D87" s="68" t="s">
        <v>153</v>
      </c>
      <c r="E87" s="47" t="n">
        <v>0</v>
      </c>
      <c r="F87" s="47" t="n">
        <v>5</v>
      </c>
      <c r="G87" s="47" t="n">
        <v>0</v>
      </c>
      <c r="H87" s="20" t="n">
        <v>43831</v>
      </c>
      <c r="I87" s="19" t="n">
        <v>44196</v>
      </c>
      <c r="J87" s="48" t="n">
        <f aca="false">_xlfn.DAYS(I87,H87)</f>
        <v>365</v>
      </c>
      <c r="K87" s="37" t="n">
        <v>437000</v>
      </c>
      <c r="L87" s="37" t="n">
        <f aca="false">(IF(J87&lt;=30,K87/12,J87*K87/365))</f>
        <v>437000</v>
      </c>
      <c r="M87" s="21" t="s">
        <v>144</v>
      </c>
    </row>
    <row r="88" customFormat="false" ht="13.8" hidden="false" customHeight="false" outlineLevel="0" collapsed="false">
      <c r="A88" s="44" t="s">
        <v>9</v>
      </c>
      <c r="B88" s="45" t="s">
        <v>52</v>
      </c>
      <c r="C88" s="46" t="s">
        <v>152</v>
      </c>
      <c r="D88" s="1" t="s">
        <v>165</v>
      </c>
      <c r="E88" s="47" t="n">
        <v>0</v>
      </c>
      <c r="F88" s="47" t="n">
        <v>11</v>
      </c>
      <c r="G88" s="47" t="n">
        <v>0</v>
      </c>
      <c r="H88" s="20" t="n">
        <v>43831</v>
      </c>
      <c r="I88" s="19" t="n">
        <v>44196</v>
      </c>
      <c r="J88" s="48" t="n">
        <f aca="false">_xlfn.DAYS(I88,H88)</f>
        <v>365</v>
      </c>
      <c r="K88" s="37" t="n">
        <v>794000</v>
      </c>
      <c r="L88" s="37" t="n">
        <f aca="false">(IF(J88&lt;=30,K88/12,J88*K88/365))</f>
        <v>794000</v>
      </c>
      <c r="M88" s="21" t="s">
        <v>144</v>
      </c>
    </row>
    <row r="89" customFormat="false" ht="13.8" hidden="false" customHeight="false" outlineLevel="0" collapsed="false">
      <c r="A89" s="44" t="s">
        <v>9</v>
      </c>
      <c r="B89" s="70" t="s">
        <v>52</v>
      </c>
      <c r="C89" s="71" t="s">
        <v>152</v>
      </c>
      <c r="D89" s="72" t="s">
        <v>157</v>
      </c>
      <c r="E89" s="73" t="n">
        <v>0</v>
      </c>
      <c r="F89" s="73" t="n">
        <v>24</v>
      </c>
      <c r="G89" s="73" t="n">
        <v>0</v>
      </c>
      <c r="H89" s="20" t="n">
        <v>43831</v>
      </c>
      <c r="I89" s="19" t="n">
        <v>44196</v>
      </c>
      <c r="J89" s="48" t="n">
        <f aca="false">_xlfn.DAYS(I89,H89)</f>
        <v>365</v>
      </c>
      <c r="K89" s="37" t="n">
        <v>1270000</v>
      </c>
      <c r="L89" s="37" t="n">
        <f aca="false">(IF(J89&lt;=30,K89/12,J89*K89/365))</f>
        <v>1270000</v>
      </c>
      <c r="M89" s="21" t="s">
        <v>144</v>
      </c>
    </row>
    <row r="90" customFormat="false" ht="13.8" hidden="false" customHeight="false" outlineLevel="0" collapsed="false">
      <c r="A90" s="44" t="s">
        <v>9</v>
      </c>
      <c r="B90" s="45" t="s">
        <v>52</v>
      </c>
      <c r="C90" s="46" t="s">
        <v>152</v>
      </c>
      <c r="D90" s="68" t="s">
        <v>158</v>
      </c>
      <c r="E90" s="47" t="n">
        <v>0</v>
      </c>
      <c r="F90" s="47" t="n">
        <v>25</v>
      </c>
      <c r="G90" s="47" t="n">
        <v>0</v>
      </c>
      <c r="H90" s="20" t="n">
        <v>43831</v>
      </c>
      <c r="I90" s="19" t="n">
        <v>44196</v>
      </c>
      <c r="J90" s="48" t="n">
        <f aca="false">_xlfn.DAYS(I90,H90)</f>
        <v>365</v>
      </c>
      <c r="K90" s="37" t="n">
        <v>1825000</v>
      </c>
      <c r="L90" s="37" t="n">
        <f aca="false">(IF(J90&lt;=30,K90/12,J90*K90/365))</f>
        <v>1825000</v>
      </c>
      <c r="M90" s="21" t="s">
        <v>144</v>
      </c>
    </row>
    <row r="91" customFormat="false" ht="13.8" hidden="false" customHeight="false" outlineLevel="0" collapsed="false">
      <c r="A91" s="44" t="s">
        <v>9</v>
      </c>
      <c r="B91" s="45" t="s">
        <v>52</v>
      </c>
      <c r="C91" s="46" t="s">
        <v>159</v>
      </c>
      <c r="D91" s="68" t="s">
        <v>153</v>
      </c>
      <c r="E91" s="47" t="n">
        <v>0</v>
      </c>
      <c r="F91" s="47" t="n">
        <v>5</v>
      </c>
      <c r="G91" s="47" t="n">
        <v>0</v>
      </c>
      <c r="H91" s="20" t="n">
        <v>43831</v>
      </c>
      <c r="I91" s="19" t="n">
        <v>44196</v>
      </c>
      <c r="J91" s="48" t="n">
        <f aca="false">_xlfn.DAYS(I91,H91)</f>
        <v>365</v>
      </c>
      <c r="K91" s="37" t="n">
        <v>756000</v>
      </c>
      <c r="L91" s="37" t="n">
        <f aca="false">(IF(J91&lt;=30,K91/12,J91*K91/365))</f>
        <v>756000</v>
      </c>
      <c r="M91" s="21" t="s">
        <v>144</v>
      </c>
    </row>
    <row r="92" customFormat="false" ht="13.8" hidden="false" customHeight="false" outlineLevel="0" collapsed="false">
      <c r="A92" s="44" t="s">
        <v>9</v>
      </c>
      <c r="B92" s="45" t="s">
        <v>52</v>
      </c>
      <c r="C92" s="46" t="s">
        <v>159</v>
      </c>
      <c r="D92" s="47" t="n">
        <v>6</v>
      </c>
      <c r="E92" s="47" t="n">
        <v>0</v>
      </c>
      <c r="F92" s="47" t="n">
        <v>6</v>
      </c>
      <c r="G92" s="47" t="n">
        <v>0</v>
      </c>
      <c r="H92" s="20" t="n">
        <v>43831</v>
      </c>
      <c r="I92" s="19" t="n">
        <v>44196</v>
      </c>
      <c r="J92" s="48" t="n">
        <f aca="false">_xlfn.DAYS(I92,H92)</f>
        <v>365</v>
      </c>
      <c r="K92" s="37" t="n">
        <v>929000</v>
      </c>
      <c r="L92" s="37" t="n">
        <f aca="false">(IF(J92&lt;=30,K92/12,J92*K92/365))</f>
        <v>929000</v>
      </c>
      <c r="M92" s="21" t="s">
        <v>144</v>
      </c>
    </row>
    <row r="93" customFormat="false" ht="13.8" hidden="false" customHeight="false" outlineLevel="0" collapsed="false">
      <c r="A93" s="44" t="s">
        <v>9</v>
      </c>
      <c r="B93" s="45" t="s">
        <v>52</v>
      </c>
      <c r="C93" s="46" t="s">
        <v>159</v>
      </c>
      <c r="D93" s="47" t="n">
        <v>7</v>
      </c>
      <c r="E93" s="47" t="n">
        <v>0</v>
      </c>
      <c r="F93" s="47" t="n">
        <v>7</v>
      </c>
      <c r="G93" s="47" t="n">
        <v>0</v>
      </c>
      <c r="H93" s="20" t="n">
        <v>43831</v>
      </c>
      <c r="I93" s="19" t="n">
        <v>44196</v>
      </c>
      <c r="J93" s="48" t="n">
        <f aca="false">_xlfn.DAYS(I93,H93)</f>
        <v>365</v>
      </c>
      <c r="K93" s="37" t="n">
        <v>1080000</v>
      </c>
      <c r="L93" s="37" t="n">
        <f aca="false">(IF(J93&lt;=30,K93/12,J93*K93/365))</f>
        <v>1080000</v>
      </c>
      <c r="M93" s="21" t="s">
        <v>144</v>
      </c>
    </row>
    <row r="94" customFormat="false" ht="13.8" hidden="false" customHeight="false" outlineLevel="0" collapsed="false">
      <c r="A94" s="44" t="s">
        <v>9</v>
      </c>
      <c r="B94" s="45" t="s">
        <v>52</v>
      </c>
      <c r="C94" s="46" t="s">
        <v>159</v>
      </c>
      <c r="D94" s="47" t="n">
        <v>8</v>
      </c>
      <c r="E94" s="47" t="n">
        <v>0</v>
      </c>
      <c r="F94" s="47" t="n">
        <v>8</v>
      </c>
      <c r="G94" s="47" t="n">
        <v>0</v>
      </c>
      <c r="H94" s="20" t="n">
        <v>43831</v>
      </c>
      <c r="I94" s="19" t="n">
        <v>44196</v>
      </c>
      <c r="J94" s="48" t="n">
        <f aca="false">_xlfn.DAYS(I94,H94)</f>
        <v>365</v>
      </c>
      <c r="K94" s="37" t="n">
        <v>1253000</v>
      </c>
      <c r="L94" s="37" t="n">
        <f aca="false">(IF(J94&lt;=30,K94/12,J94*K94/365))</f>
        <v>1253000</v>
      </c>
      <c r="M94" s="21" t="s">
        <v>144</v>
      </c>
    </row>
    <row r="95" customFormat="false" ht="13.8" hidden="false" customHeight="false" outlineLevel="0" collapsed="false">
      <c r="A95" s="44" t="s">
        <v>9</v>
      </c>
      <c r="B95" s="45" t="s">
        <v>52</v>
      </c>
      <c r="C95" s="46" t="s">
        <v>159</v>
      </c>
      <c r="D95" s="47" t="n">
        <v>9</v>
      </c>
      <c r="E95" s="47" t="n">
        <v>0</v>
      </c>
      <c r="F95" s="47" t="n">
        <v>9</v>
      </c>
      <c r="G95" s="47" t="n">
        <v>0</v>
      </c>
      <c r="H95" s="20" t="n">
        <v>43831</v>
      </c>
      <c r="I95" s="19" t="n">
        <v>44196</v>
      </c>
      <c r="J95" s="48" t="n">
        <f aca="false">_xlfn.DAYS(I95,H95)</f>
        <v>365</v>
      </c>
      <c r="K95" s="37" t="n">
        <v>1404000</v>
      </c>
      <c r="L95" s="37" t="n">
        <f aca="false">(IF(J95&lt;=30,K95/12,J95*K95/365))</f>
        <v>1404000</v>
      </c>
      <c r="M95" s="21" t="s">
        <v>144</v>
      </c>
    </row>
    <row r="96" customFormat="false" ht="13.8" hidden="false" customHeight="false" outlineLevel="0" collapsed="false">
      <c r="A96" s="44" t="s">
        <v>9</v>
      </c>
      <c r="B96" s="45" t="s">
        <v>52</v>
      </c>
      <c r="C96" s="46" t="s">
        <v>159</v>
      </c>
      <c r="D96" s="47" t="n">
        <v>10</v>
      </c>
      <c r="E96" s="47" t="n">
        <v>0</v>
      </c>
      <c r="F96" s="47" t="n">
        <v>10</v>
      </c>
      <c r="G96" s="47" t="n">
        <v>0</v>
      </c>
      <c r="H96" s="20" t="n">
        <v>43831</v>
      </c>
      <c r="I96" s="19" t="n">
        <v>44196</v>
      </c>
      <c r="J96" s="48" t="n">
        <f aca="false">_xlfn.DAYS(I96,H96)</f>
        <v>365</v>
      </c>
      <c r="K96" s="37" t="n">
        <v>1512000</v>
      </c>
      <c r="L96" s="37" t="n">
        <f aca="false">(IF(J96&lt;=30,K96/12,J96*K96/365))</f>
        <v>1512000</v>
      </c>
      <c r="M96" s="21" t="s">
        <v>144</v>
      </c>
    </row>
    <row r="97" customFormat="false" ht="13.8" hidden="false" customHeight="false" outlineLevel="0" collapsed="false">
      <c r="A97" s="44" t="s">
        <v>9</v>
      </c>
      <c r="B97" s="45" t="s">
        <v>52</v>
      </c>
      <c r="C97" s="46" t="s">
        <v>159</v>
      </c>
      <c r="D97" s="47" t="n">
        <v>11</v>
      </c>
      <c r="E97" s="47" t="n">
        <v>0</v>
      </c>
      <c r="F97" s="47" t="n">
        <v>11</v>
      </c>
      <c r="G97" s="47" t="n">
        <v>0</v>
      </c>
      <c r="H97" s="20" t="n">
        <v>43831</v>
      </c>
      <c r="I97" s="19" t="n">
        <v>44196</v>
      </c>
      <c r="J97" s="48" t="n">
        <f aca="false">_xlfn.DAYS(I97,H97)</f>
        <v>365</v>
      </c>
      <c r="K97" s="37" t="n">
        <v>1656000</v>
      </c>
      <c r="L97" s="37" t="n">
        <f aca="false">(IF(J97&lt;=30,K97/12,J97*K97/365))</f>
        <v>1656000</v>
      </c>
      <c r="M97" s="21" t="s">
        <v>144</v>
      </c>
    </row>
    <row r="98" customFormat="false" ht="13.8" hidden="false" customHeight="false" outlineLevel="0" collapsed="false">
      <c r="A98" s="44" t="s">
        <v>9</v>
      </c>
      <c r="B98" s="45" t="s">
        <v>52</v>
      </c>
      <c r="C98" s="46" t="s">
        <v>159</v>
      </c>
      <c r="D98" s="47" t="n">
        <v>12</v>
      </c>
      <c r="E98" s="47" t="n">
        <v>0</v>
      </c>
      <c r="F98" s="47" t="n">
        <v>12</v>
      </c>
      <c r="G98" s="47" t="n">
        <v>0</v>
      </c>
      <c r="H98" s="20" t="n">
        <v>43831</v>
      </c>
      <c r="I98" s="19" t="n">
        <v>44196</v>
      </c>
      <c r="J98" s="48" t="n">
        <f aca="false">_xlfn.DAYS(I98,H98)</f>
        <v>365</v>
      </c>
      <c r="K98" s="37" t="n">
        <v>1822000</v>
      </c>
      <c r="L98" s="37" t="n">
        <f aca="false">(IF(J98&lt;=30,K98/12,J98*K98/365))</f>
        <v>1822000</v>
      </c>
      <c r="M98" s="21" t="s">
        <v>144</v>
      </c>
    </row>
    <row r="99" customFormat="false" ht="13.8" hidden="false" customHeight="false" outlineLevel="0" collapsed="false">
      <c r="A99" s="44" t="s">
        <v>9</v>
      </c>
      <c r="B99" s="45" t="s">
        <v>52</v>
      </c>
      <c r="C99" s="46" t="s">
        <v>159</v>
      </c>
      <c r="D99" s="47" t="n">
        <v>13</v>
      </c>
      <c r="E99" s="47" t="n">
        <v>0</v>
      </c>
      <c r="F99" s="47" t="n">
        <v>13</v>
      </c>
      <c r="G99" s="47" t="n">
        <v>0</v>
      </c>
      <c r="H99" s="20" t="n">
        <v>43831</v>
      </c>
      <c r="I99" s="19" t="n">
        <v>44196</v>
      </c>
      <c r="J99" s="48" t="n">
        <f aca="false">_xlfn.DAYS(I99,H99)</f>
        <v>365</v>
      </c>
      <c r="K99" s="37" t="n">
        <v>2049000</v>
      </c>
      <c r="L99" s="37" t="n">
        <f aca="false">(IF(J99&lt;=30,K99/12,J99*K99/365))</f>
        <v>2049000</v>
      </c>
      <c r="M99" s="21" t="s">
        <v>144</v>
      </c>
    </row>
    <row r="100" customFormat="false" ht="13.8" hidden="false" customHeight="false" outlineLevel="0" collapsed="false">
      <c r="A100" s="44" t="s">
        <v>9</v>
      </c>
      <c r="B100" s="45" t="s">
        <v>52</v>
      </c>
      <c r="C100" s="46" t="s">
        <v>159</v>
      </c>
      <c r="D100" s="47" t="n">
        <v>14</v>
      </c>
      <c r="E100" s="47" t="n">
        <v>0</v>
      </c>
      <c r="F100" s="47" t="n">
        <v>14</v>
      </c>
      <c r="G100" s="47" t="n">
        <v>0</v>
      </c>
      <c r="H100" s="20" t="n">
        <v>43831</v>
      </c>
      <c r="I100" s="19" t="n">
        <v>44196</v>
      </c>
      <c r="J100" s="48" t="n">
        <f aca="false">_xlfn.DAYS(I100,H100)</f>
        <v>365</v>
      </c>
      <c r="K100" s="37" t="n">
        <v>2221000</v>
      </c>
      <c r="L100" s="37" t="n">
        <f aca="false">(IF(J100&lt;=30,K100/12,J100*K100/365))</f>
        <v>2221000</v>
      </c>
      <c r="M100" s="21" t="s">
        <v>144</v>
      </c>
    </row>
    <row r="101" customFormat="false" ht="13.8" hidden="false" customHeight="false" outlineLevel="0" collapsed="false">
      <c r="A101" s="44" t="s">
        <v>9</v>
      </c>
      <c r="B101" s="45" t="s">
        <v>52</v>
      </c>
      <c r="C101" s="46" t="s">
        <v>159</v>
      </c>
      <c r="D101" s="47" t="n">
        <v>15</v>
      </c>
      <c r="E101" s="47" t="n">
        <v>0</v>
      </c>
      <c r="F101" s="47" t="n">
        <v>15</v>
      </c>
      <c r="G101" s="47" t="n">
        <v>0</v>
      </c>
      <c r="H101" s="20" t="n">
        <v>43831</v>
      </c>
      <c r="I101" s="19" t="n">
        <v>44196</v>
      </c>
      <c r="J101" s="48" t="n">
        <f aca="false">_xlfn.DAYS(I101,H101)</f>
        <v>365</v>
      </c>
      <c r="K101" s="37" t="n">
        <v>2394000</v>
      </c>
      <c r="L101" s="37" t="n">
        <f aca="false">(IF(J101&lt;=30,K101/12,J101*K101/365))</f>
        <v>2394000</v>
      </c>
      <c r="M101" s="21" t="s">
        <v>144</v>
      </c>
    </row>
    <row r="102" customFormat="false" ht="13.8" hidden="false" customHeight="false" outlineLevel="0" collapsed="false">
      <c r="A102" s="44" t="s">
        <v>9</v>
      </c>
      <c r="B102" s="45" t="s">
        <v>52</v>
      </c>
      <c r="C102" s="46" t="s">
        <v>159</v>
      </c>
      <c r="D102" s="47" t="n">
        <v>16</v>
      </c>
      <c r="E102" s="47" t="n">
        <v>0</v>
      </c>
      <c r="F102" s="47" t="n">
        <v>16</v>
      </c>
      <c r="G102" s="47" t="n">
        <v>0</v>
      </c>
      <c r="H102" s="20" t="n">
        <v>43831</v>
      </c>
      <c r="I102" s="19" t="n">
        <v>44196</v>
      </c>
      <c r="J102" s="48" t="n">
        <f aca="false">_xlfn.DAYS(I102,H102)</f>
        <v>365</v>
      </c>
      <c r="K102" s="37" t="n">
        <v>3054000</v>
      </c>
      <c r="L102" s="37" t="n">
        <f aca="false">(IF(J102&lt;=30,K102/12,J102*K102/365))</f>
        <v>3054000</v>
      </c>
      <c r="M102" s="21" t="s">
        <v>144</v>
      </c>
    </row>
    <row r="103" customFormat="false" ht="13.8" hidden="false" customHeight="false" outlineLevel="0" collapsed="false">
      <c r="A103" s="44" t="s">
        <v>9</v>
      </c>
      <c r="B103" s="45" t="s">
        <v>52</v>
      </c>
      <c r="C103" s="46" t="s">
        <v>159</v>
      </c>
      <c r="D103" s="47" t="n">
        <v>17</v>
      </c>
      <c r="E103" s="47" t="n">
        <v>0</v>
      </c>
      <c r="F103" s="47" t="n">
        <v>17</v>
      </c>
      <c r="G103" s="47" t="n">
        <v>0</v>
      </c>
      <c r="H103" s="20" t="n">
        <v>43831</v>
      </c>
      <c r="I103" s="19" t="n">
        <v>44196</v>
      </c>
      <c r="J103" s="48" t="n">
        <f aca="false">_xlfn.DAYS(I103,H103)</f>
        <v>365</v>
      </c>
      <c r="K103" s="37" t="n">
        <v>2718000</v>
      </c>
      <c r="L103" s="37" t="n">
        <f aca="false">(IF(J103&lt;=30,K103/12,J103*K103/365))</f>
        <v>2718000</v>
      </c>
      <c r="M103" s="21" t="s">
        <v>144</v>
      </c>
    </row>
    <row r="104" customFormat="false" ht="13.8" hidden="false" customHeight="false" outlineLevel="0" collapsed="false">
      <c r="A104" s="44" t="s">
        <v>9</v>
      </c>
      <c r="B104" s="45" t="s">
        <v>52</v>
      </c>
      <c r="C104" s="46" t="s">
        <v>159</v>
      </c>
      <c r="D104" s="47" t="n">
        <v>18</v>
      </c>
      <c r="E104" s="47" t="n">
        <v>0</v>
      </c>
      <c r="F104" s="47" t="n">
        <v>18</v>
      </c>
      <c r="G104" s="47" t="n">
        <v>0</v>
      </c>
      <c r="H104" s="20" t="n">
        <v>43831</v>
      </c>
      <c r="I104" s="19" t="n">
        <v>44196</v>
      </c>
      <c r="J104" s="48" t="n">
        <f aca="false">_xlfn.DAYS(I104,H104)</f>
        <v>365</v>
      </c>
      <c r="K104" s="37" t="n">
        <v>2869000</v>
      </c>
      <c r="L104" s="37" t="n">
        <f aca="false">(IF(J104&lt;=30,K104/12,J104*K104/365))</f>
        <v>2869000</v>
      </c>
      <c r="M104" s="21" t="s">
        <v>144</v>
      </c>
    </row>
    <row r="105" customFormat="false" ht="13.8" hidden="false" customHeight="false" outlineLevel="0" collapsed="false">
      <c r="A105" s="44" t="s">
        <v>9</v>
      </c>
      <c r="B105" s="45" t="s">
        <v>52</v>
      </c>
      <c r="C105" s="46" t="s">
        <v>159</v>
      </c>
      <c r="D105" s="47" t="n">
        <v>19</v>
      </c>
      <c r="E105" s="47" t="n">
        <v>0</v>
      </c>
      <c r="F105" s="47" t="n">
        <v>19</v>
      </c>
      <c r="G105" s="47" t="n">
        <v>0</v>
      </c>
      <c r="H105" s="20" t="n">
        <v>43831</v>
      </c>
      <c r="I105" s="19" t="n">
        <v>44196</v>
      </c>
      <c r="J105" s="48" t="n">
        <f aca="false">_xlfn.DAYS(I105,H105)</f>
        <v>365</v>
      </c>
      <c r="K105" s="37" t="n">
        <v>3041000</v>
      </c>
      <c r="L105" s="37" t="n">
        <f aca="false">(IF(J105&lt;=30,K105/12,J105*K105/365))</f>
        <v>3041000</v>
      </c>
      <c r="M105" s="21" t="s">
        <v>144</v>
      </c>
    </row>
    <row r="106" customFormat="false" ht="13.8" hidden="false" customHeight="false" outlineLevel="0" collapsed="false">
      <c r="A106" s="44" t="s">
        <v>9</v>
      </c>
      <c r="B106" s="45" t="s">
        <v>52</v>
      </c>
      <c r="C106" s="46" t="s">
        <v>159</v>
      </c>
      <c r="D106" s="47" t="n">
        <v>20</v>
      </c>
      <c r="E106" s="47" t="n">
        <v>0</v>
      </c>
      <c r="F106" s="47" t="n">
        <v>20</v>
      </c>
      <c r="G106" s="47" t="n">
        <v>0</v>
      </c>
      <c r="H106" s="20" t="n">
        <v>43831</v>
      </c>
      <c r="I106" s="19" t="n">
        <v>44196</v>
      </c>
      <c r="J106" s="48" t="n">
        <f aca="false">_xlfn.DAYS(I106,H106)</f>
        <v>365</v>
      </c>
      <c r="K106" s="37" t="n">
        <v>3191000</v>
      </c>
      <c r="L106" s="37" t="n">
        <f aca="false">(IF(J106&lt;=30,K106/12,J106*K106/365))</f>
        <v>3191000</v>
      </c>
      <c r="M106" s="21" t="s">
        <v>144</v>
      </c>
    </row>
    <row r="107" customFormat="false" ht="13.8" hidden="false" customHeight="false" outlineLevel="0" collapsed="false">
      <c r="A107" s="44" t="s">
        <v>9</v>
      </c>
      <c r="B107" s="45" t="s">
        <v>52</v>
      </c>
      <c r="C107" s="46" t="s">
        <v>159</v>
      </c>
      <c r="D107" s="47" t="n">
        <v>21</v>
      </c>
      <c r="E107" s="47" t="n">
        <v>0</v>
      </c>
      <c r="F107" s="47" t="n">
        <v>21</v>
      </c>
      <c r="G107" s="47" t="n">
        <v>0</v>
      </c>
      <c r="H107" s="20" t="n">
        <v>43831</v>
      </c>
      <c r="I107" s="19" t="n">
        <v>44196</v>
      </c>
      <c r="J107" s="48" t="n">
        <f aca="false">_xlfn.DAYS(I107,H107)</f>
        <v>365</v>
      </c>
      <c r="K107" s="37" t="n">
        <v>3364000</v>
      </c>
      <c r="L107" s="37" t="n">
        <f aca="false">(IF(J107&lt;=30,K107/12,J107*K107/365))</f>
        <v>3364000</v>
      </c>
      <c r="M107" s="21" t="s">
        <v>144</v>
      </c>
    </row>
    <row r="108" customFormat="false" ht="13.8" hidden="false" customHeight="false" outlineLevel="0" collapsed="false">
      <c r="A108" s="44" t="s">
        <v>9</v>
      </c>
      <c r="B108" s="45" t="s">
        <v>52</v>
      </c>
      <c r="C108" s="46" t="s">
        <v>159</v>
      </c>
      <c r="D108" s="47" t="n">
        <v>22</v>
      </c>
      <c r="E108" s="47" t="n">
        <v>0</v>
      </c>
      <c r="F108" s="47" t="n">
        <v>22</v>
      </c>
      <c r="G108" s="47" t="n">
        <v>0</v>
      </c>
      <c r="H108" s="20" t="n">
        <v>43831</v>
      </c>
      <c r="I108" s="19" t="n">
        <v>44196</v>
      </c>
      <c r="J108" s="48" t="n">
        <f aca="false">_xlfn.DAYS(I108,H108)</f>
        <v>365</v>
      </c>
      <c r="K108" s="37" t="n">
        <v>3515000</v>
      </c>
      <c r="L108" s="37" t="n">
        <f aca="false">(IF(J108&lt;=30,K108/12,J108*K108/365))</f>
        <v>3515000</v>
      </c>
      <c r="M108" s="21" t="s">
        <v>144</v>
      </c>
    </row>
    <row r="109" customFormat="false" ht="13.8" hidden="false" customHeight="false" outlineLevel="0" collapsed="false">
      <c r="A109" s="44" t="s">
        <v>9</v>
      </c>
      <c r="B109" s="45" t="s">
        <v>52</v>
      </c>
      <c r="C109" s="46" t="s">
        <v>159</v>
      </c>
      <c r="D109" s="47" t="n">
        <v>23</v>
      </c>
      <c r="E109" s="47" t="n">
        <v>0</v>
      </c>
      <c r="F109" s="47" t="n">
        <v>23</v>
      </c>
      <c r="G109" s="47" t="n">
        <v>0</v>
      </c>
      <c r="H109" s="20" t="n">
        <v>43831</v>
      </c>
      <c r="I109" s="19" t="n">
        <v>44196</v>
      </c>
      <c r="J109" s="48" t="n">
        <f aca="false">_xlfn.DAYS(I109,H109)</f>
        <v>365</v>
      </c>
      <c r="K109" s="37" t="n">
        <v>3688000</v>
      </c>
      <c r="L109" s="37" t="n">
        <f aca="false">(IF(J109&lt;=30,K109/12,J109*K109/365))</f>
        <v>3688000</v>
      </c>
      <c r="M109" s="21" t="s">
        <v>144</v>
      </c>
    </row>
    <row r="110" customFormat="false" ht="13.8" hidden="false" customHeight="false" outlineLevel="0" collapsed="false">
      <c r="A110" s="44" t="s">
        <v>9</v>
      </c>
      <c r="B110" s="45" t="s">
        <v>52</v>
      </c>
      <c r="C110" s="46" t="s">
        <v>159</v>
      </c>
      <c r="D110" s="47" t="n">
        <v>24</v>
      </c>
      <c r="E110" s="47" t="n">
        <v>0</v>
      </c>
      <c r="F110" s="47" t="n">
        <v>24</v>
      </c>
      <c r="G110" s="47" t="n">
        <v>0</v>
      </c>
      <c r="H110" s="20" t="n">
        <v>43831</v>
      </c>
      <c r="I110" s="19" t="n">
        <v>44196</v>
      </c>
      <c r="J110" s="48" t="n">
        <f aca="false">_xlfn.DAYS(I110,H110)</f>
        <v>365</v>
      </c>
      <c r="K110" s="37" t="n">
        <v>4632000</v>
      </c>
      <c r="L110" s="37" t="n">
        <f aca="false">(IF(J110&lt;=30,K110/12,J110*K110/365))</f>
        <v>4632000</v>
      </c>
      <c r="M110" s="21" t="s">
        <v>144</v>
      </c>
    </row>
    <row r="111" customFormat="false" ht="13.8" hidden="false" customHeight="false" outlineLevel="0" collapsed="false">
      <c r="A111" s="44" t="s">
        <v>9</v>
      </c>
      <c r="B111" s="45" t="s">
        <v>52</v>
      </c>
      <c r="C111" s="46" t="s">
        <v>159</v>
      </c>
      <c r="D111" s="47" t="n">
        <v>25</v>
      </c>
      <c r="E111" s="47" t="n">
        <v>0</v>
      </c>
      <c r="F111" s="47" t="n">
        <v>25</v>
      </c>
      <c r="G111" s="47" t="n">
        <v>0</v>
      </c>
      <c r="H111" s="20" t="n">
        <v>43831</v>
      </c>
      <c r="I111" s="19" t="n">
        <v>44196</v>
      </c>
      <c r="J111" s="48" t="n">
        <f aca="false">_xlfn.DAYS(I111,H111)</f>
        <v>365</v>
      </c>
      <c r="K111" s="37" t="n">
        <v>4813000</v>
      </c>
      <c r="L111" s="37" t="n">
        <f aca="false">(IF(J111&lt;=30,K111/12,J111*K111/365))</f>
        <v>4813000</v>
      </c>
      <c r="M111" s="21" t="s">
        <v>144</v>
      </c>
    </row>
    <row r="112" customFormat="false" ht="13.8" hidden="false" customHeight="false" outlineLevel="0" collapsed="false">
      <c r="A112" s="44" t="s">
        <v>9</v>
      </c>
      <c r="B112" s="45" t="s">
        <v>52</v>
      </c>
      <c r="C112" s="46" t="s">
        <v>159</v>
      </c>
      <c r="D112" s="68" t="s">
        <v>160</v>
      </c>
      <c r="E112" s="47" t="n">
        <v>0</v>
      </c>
      <c r="F112" s="47" t="n">
        <v>26</v>
      </c>
      <c r="G112" s="47" t="n">
        <v>0</v>
      </c>
      <c r="H112" s="20" t="n">
        <v>43831</v>
      </c>
      <c r="I112" s="19" t="n">
        <v>44196</v>
      </c>
      <c r="J112" s="48" t="n">
        <f aca="false">_xlfn.DAYS(I112,H112)</f>
        <v>365</v>
      </c>
      <c r="K112" s="1" t="n">
        <f aca="false">4813000+(30000* (F112 - 25))</f>
        <v>4843000</v>
      </c>
      <c r="L112" s="37" t="n">
        <f aca="false">(IF(J112&lt;=30,K112/12,J112*K112/365))</f>
        <v>4843000</v>
      </c>
      <c r="M112" s="21" t="s">
        <v>144</v>
      </c>
    </row>
    <row r="113" customFormat="false" ht="13.8" hidden="false" customHeight="false" outlineLevel="0" collapsed="false">
      <c r="A113" s="74" t="s">
        <v>9</v>
      </c>
      <c r="B113" s="67" t="s">
        <v>54</v>
      </c>
      <c r="C113" s="67" t="s">
        <v>152</v>
      </c>
      <c r="D113" s="68" t="s">
        <v>153</v>
      </c>
      <c r="E113" s="47" t="n">
        <v>0</v>
      </c>
      <c r="F113" s="47" t="n">
        <v>5</v>
      </c>
      <c r="G113" s="47" t="n">
        <v>0</v>
      </c>
      <c r="H113" s="20" t="n">
        <v>43831</v>
      </c>
      <c r="I113" s="19" t="n">
        <v>44196</v>
      </c>
      <c r="J113" s="48" t="n">
        <f aca="false">_xlfn.DAYS(I113,H113)</f>
        <v>365</v>
      </c>
      <c r="K113" s="75" t="n">
        <v>437000</v>
      </c>
      <c r="L113" s="37" t="n">
        <f aca="false">(IF(J113&lt;=30,K113/12,J113*K113/365))</f>
        <v>437000</v>
      </c>
      <c r="M113" s="21" t="s">
        <v>144</v>
      </c>
    </row>
    <row r="114" customFormat="false" ht="13.8" hidden="false" customHeight="false" outlineLevel="0" collapsed="false">
      <c r="A114" s="74" t="s">
        <v>9</v>
      </c>
      <c r="B114" s="67" t="s">
        <v>54</v>
      </c>
      <c r="C114" s="67" t="s">
        <v>152</v>
      </c>
      <c r="D114" s="1" t="s">
        <v>165</v>
      </c>
      <c r="E114" s="47" t="n">
        <v>0</v>
      </c>
      <c r="F114" s="47" t="n">
        <v>6</v>
      </c>
      <c r="G114" s="47" t="n">
        <v>0</v>
      </c>
      <c r="H114" s="20" t="n">
        <v>43831</v>
      </c>
      <c r="I114" s="19" t="n">
        <v>44196</v>
      </c>
      <c r="J114" s="48" t="n">
        <f aca="false">_xlfn.DAYS(I114,H114)</f>
        <v>365</v>
      </c>
      <c r="K114" s="75" t="n">
        <v>794000</v>
      </c>
      <c r="L114" s="37" t="n">
        <f aca="false">(IF(J114&lt;=30,K114/12,J114*K114/365))</f>
        <v>794000</v>
      </c>
      <c r="M114" s="21" t="s">
        <v>144</v>
      </c>
    </row>
    <row r="115" customFormat="false" ht="13.8" hidden="false" customHeight="false" outlineLevel="0" collapsed="false">
      <c r="A115" s="74" t="s">
        <v>9</v>
      </c>
      <c r="B115" s="67" t="s">
        <v>54</v>
      </c>
      <c r="C115" s="67" t="s">
        <v>152</v>
      </c>
      <c r="D115" s="1" t="s">
        <v>157</v>
      </c>
      <c r="E115" s="47" t="n">
        <v>0</v>
      </c>
      <c r="F115" s="47" t="n">
        <v>12</v>
      </c>
      <c r="G115" s="47" t="n">
        <v>0</v>
      </c>
      <c r="H115" s="20" t="n">
        <v>43831</v>
      </c>
      <c r="I115" s="19" t="n">
        <v>44196</v>
      </c>
      <c r="J115" s="48" t="n">
        <f aca="false">_xlfn.DAYS(I115,H115)</f>
        <v>365</v>
      </c>
      <c r="K115" s="75" t="n">
        <v>1270000</v>
      </c>
      <c r="L115" s="37" t="n">
        <f aca="false">(IF(J115&lt;=30,K115/12,J115*K115/365))</f>
        <v>1270000</v>
      </c>
      <c r="M115" s="21" t="s">
        <v>144</v>
      </c>
    </row>
    <row r="116" customFormat="false" ht="13.8" hidden="false" customHeight="false" outlineLevel="0" collapsed="false">
      <c r="A116" s="74" t="s">
        <v>9</v>
      </c>
      <c r="B116" s="67" t="s">
        <v>54</v>
      </c>
      <c r="C116" s="67" t="s">
        <v>152</v>
      </c>
      <c r="D116" s="68" t="s">
        <v>158</v>
      </c>
      <c r="E116" s="47" t="n">
        <v>0</v>
      </c>
      <c r="F116" s="47" t="n">
        <v>30</v>
      </c>
      <c r="G116" s="47" t="n">
        <v>0</v>
      </c>
      <c r="H116" s="20" t="n">
        <v>43831</v>
      </c>
      <c r="I116" s="19" t="n">
        <v>44196</v>
      </c>
      <c r="J116" s="48" t="n">
        <f aca="false">_xlfn.DAYS(I116,H116)</f>
        <v>365</v>
      </c>
      <c r="K116" s="75" t="n">
        <v>1825000</v>
      </c>
      <c r="L116" s="37" t="n">
        <f aca="false">(IF(J116&lt;=30,K116/12,J116*K116/365))</f>
        <v>1825000</v>
      </c>
      <c r="M116" s="21" t="s">
        <v>144</v>
      </c>
    </row>
    <row r="117" customFormat="false" ht="13.8" hidden="false" customHeight="false" outlineLevel="0" collapsed="false">
      <c r="A117" s="74" t="s">
        <v>9</v>
      </c>
      <c r="B117" s="67" t="s">
        <v>54</v>
      </c>
      <c r="C117" s="67" t="s">
        <v>159</v>
      </c>
      <c r="D117" s="68" t="s">
        <v>153</v>
      </c>
      <c r="E117" s="47" t="n">
        <v>0</v>
      </c>
      <c r="F117" s="47" t="n">
        <v>5</v>
      </c>
      <c r="G117" s="47" t="n">
        <v>0</v>
      </c>
      <c r="H117" s="20" t="n">
        <v>43831</v>
      </c>
      <c r="I117" s="19" t="n">
        <v>44196</v>
      </c>
      <c r="J117" s="48" t="n">
        <f aca="false">_xlfn.DAYS(I117,H117)</f>
        <v>365</v>
      </c>
      <c r="K117" s="75" t="n">
        <v>756000</v>
      </c>
      <c r="L117" s="37" t="n">
        <f aca="false">(IF(J117&lt;=30,K117/12,J117*K117/365))</f>
        <v>756000</v>
      </c>
      <c r="M117" s="21" t="s">
        <v>144</v>
      </c>
    </row>
    <row r="118" customFormat="false" ht="13.8" hidden="false" customHeight="false" outlineLevel="0" collapsed="false">
      <c r="A118" s="74" t="s">
        <v>9</v>
      </c>
      <c r="B118" s="67" t="s">
        <v>54</v>
      </c>
      <c r="C118" s="67" t="s">
        <v>159</v>
      </c>
      <c r="D118" s="47" t="n">
        <v>6</v>
      </c>
      <c r="E118" s="47" t="n">
        <v>0</v>
      </c>
      <c r="F118" s="47" t="n">
        <v>6</v>
      </c>
      <c r="G118" s="47" t="n">
        <v>0</v>
      </c>
      <c r="H118" s="20" t="n">
        <v>43831</v>
      </c>
      <c r="I118" s="19" t="n">
        <v>44196</v>
      </c>
      <c r="J118" s="48" t="n">
        <f aca="false">_xlfn.DAYS(I118,H118)</f>
        <v>365</v>
      </c>
      <c r="K118" s="75" t="n">
        <v>929000</v>
      </c>
      <c r="L118" s="37" t="n">
        <f aca="false">(IF(J118&lt;=30,K118/12,J118*K118/365))</f>
        <v>929000</v>
      </c>
      <c r="M118" s="21" t="s">
        <v>144</v>
      </c>
    </row>
    <row r="119" customFormat="false" ht="13.8" hidden="false" customHeight="false" outlineLevel="0" collapsed="false">
      <c r="A119" s="74" t="s">
        <v>9</v>
      </c>
      <c r="B119" s="67" t="s">
        <v>54</v>
      </c>
      <c r="C119" s="67" t="s">
        <v>159</v>
      </c>
      <c r="D119" s="47" t="n">
        <v>7</v>
      </c>
      <c r="E119" s="47" t="n">
        <v>0</v>
      </c>
      <c r="F119" s="47" t="n">
        <v>7</v>
      </c>
      <c r="G119" s="47" t="n">
        <v>0</v>
      </c>
      <c r="H119" s="20" t="n">
        <v>43831</v>
      </c>
      <c r="I119" s="19" t="n">
        <v>44196</v>
      </c>
      <c r="J119" s="48" t="n">
        <f aca="false">_xlfn.DAYS(I119,H119)</f>
        <v>365</v>
      </c>
      <c r="K119" s="75" t="n">
        <v>1080000</v>
      </c>
      <c r="L119" s="37" t="n">
        <f aca="false">(IF(J119&lt;=30,K119/12,J119*K119/365))</f>
        <v>1080000</v>
      </c>
      <c r="M119" s="21" t="s">
        <v>144</v>
      </c>
    </row>
    <row r="120" customFormat="false" ht="13.8" hidden="false" customHeight="false" outlineLevel="0" collapsed="false">
      <c r="A120" s="74" t="s">
        <v>9</v>
      </c>
      <c r="B120" s="67" t="s">
        <v>54</v>
      </c>
      <c r="C120" s="67" t="s">
        <v>159</v>
      </c>
      <c r="D120" s="47" t="n">
        <v>8</v>
      </c>
      <c r="E120" s="47" t="n">
        <v>0</v>
      </c>
      <c r="F120" s="47" t="n">
        <v>8</v>
      </c>
      <c r="G120" s="47" t="n">
        <v>0</v>
      </c>
      <c r="H120" s="20" t="n">
        <v>43831</v>
      </c>
      <c r="I120" s="19" t="n">
        <v>44196</v>
      </c>
      <c r="J120" s="48" t="n">
        <f aca="false">_xlfn.DAYS(I120,H120)</f>
        <v>365</v>
      </c>
      <c r="K120" s="75" t="n">
        <v>1253000</v>
      </c>
      <c r="L120" s="37" t="n">
        <f aca="false">(IF(J120&lt;=30,K120/12,J120*K120/365))</f>
        <v>1253000</v>
      </c>
      <c r="M120" s="21" t="s">
        <v>144</v>
      </c>
    </row>
    <row r="121" customFormat="false" ht="13.8" hidden="false" customHeight="false" outlineLevel="0" collapsed="false">
      <c r="A121" s="74" t="s">
        <v>9</v>
      </c>
      <c r="B121" s="67" t="s">
        <v>54</v>
      </c>
      <c r="C121" s="67" t="s">
        <v>159</v>
      </c>
      <c r="D121" s="47" t="n">
        <v>9</v>
      </c>
      <c r="E121" s="47" t="n">
        <v>0</v>
      </c>
      <c r="F121" s="47" t="n">
        <v>9</v>
      </c>
      <c r="G121" s="47" t="n">
        <v>0</v>
      </c>
      <c r="H121" s="20" t="n">
        <v>43831</v>
      </c>
      <c r="I121" s="19" t="n">
        <v>44196</v>
      </c>
      <c r="J121" s="48" t="n">
        <f aca="false">_xlfn.DAYS(I121,H121)</f>
        <v>365</v>
      </c>
      <c r="K121" s="75" t="n">
        <v>1404000</v>
      </c>
      <c r="L121" s="37" t="n">
        <f aca="false">(IF(J121&lt;=30,K121/12,J121*K121/365))</f>
        <v>1404000</v>
      </c>
      <c r="M121" s="21" t="s">
        <v>144</v>
      </c>
    </row>
    <row r="122" customFormat="false" ht="13.8" hidden="false" customHeight="false" outlineLevel="0" collapsed="false">
      <c r="A122" s="74" t="s">
        <v>9</v>
      </c>
      <c r="B122" s="67" t="s">
        <v>54</v>
      </c>
      <c r="C122" s="67" t="s">
        <v>159</v>
      </c>
      <c r="D122" s="47" t="n">
        <v>10</v>
      </c>
      <c r="E122" s="47" t="n">
        <v>0</v>
      </c>
      <c r="F122" s="47" t="n">
        <v>10</v>
      </c>
      <c r="G122" s="47" t="n">
        <v>0</v>
      </c>
      <c r="H122" s="20" t="n">
        <v>43831</v>
      </c>
      <c r="I122" s="19" t="n">
        <v>44196</v>
      </c>
      <c r="J122" s="48" t="n">
        <f aca="false">_xlfn.DAYS(I122,H122)</f>
        <v>365</v>
      </c>
      <c r="K122" s="75" t="n">
        <v>1512000</v>
      </c>
      <c r="L122" s="37" t="n">
        <f aca="false">(IF(J122&lt;=30,K122/12,J122*K122/365))</f>
        <v>1512000</v>
      </c>
      <c r="M122" s="21" t="s">
        <v>144</v>
      </c>
    </row>
    <row r="123" customFormat="false" ht="13.8" hidden="false" customHeight="false" outlineLevel="0" collapsed="false">
      <c r="A123" s="74" t="s">
        <v>9</v>
      </c>
      <c r="B123" s="67" t="s">
        <v>54</v>
      </c>
      <c r="C123" s="67" t="s">
        <v>159</v>
      </c>
      <c r="D123" s="47" t="n">
        <v>11</v>
      </c>
      <c r="E123" s="47" t="n">
        <v>0</v>
      </c>
      <c r="F123" s="47" t="n">
        <v>11</v>
      </c>
      <c r="G123" s="47" t="n">
        <v>0</v>
      </c>
      <c r="H123" s="20" t="n">
        <v>43831</v>
      </c>
      <c r="I123" s="19" t="n">
        <v>44196</v>
      </c>
      <c r="J123" s="48" t="n">
        <f aca="false">_xlfn.DAYS(I123,H123)</f>
        <v>365</v>
      </c>
      <c r="K123" s="75" t="n">
        <v>1656000</v>
      </c>
      <c r="L123" s="37" t="n">
        <f aca="false">(IF(J123&lt;=30,K123/12,J123*K123/365))</f>
        <v>1656000</v>
      </c>
      <c r="M123" s="21" t="s">
        <v>144</v>
      </c>
    </row>
    <row r="124" customFormat="false" ht="13.8" hidden="false" customHeight="false" outlineLevel="0" collapsed="false">
      <c r="A124" s="74" t="s">
        <v>9</v>
      </c>
      <c r="B124" s="67" t="s">
        <v>54</v>
      </c>
      <c r="C124" s="67" t="s">
        <v>159</v>
      </c>
      <c r="D124" s="47" t="n">
        <v>12</v>
      </c>
      <c r="E124" s="47" t="n">
        <v>0</v>
      </c>
      <c r="F124" s="47" t="n">
        <v>12</v>
      </c>
      <c r="G124" s="47" t="n">
        <v>0</v>
      </c>
      <c r="H124" s="20" t="n">
        <v>43831</v>
      </c>
      <c r="I124" s="19" t="n">
        <v>44196</v>
      </c>
      <c r="J124" s="48" t="n">
        <f aca="false">_xlfn.DAYS(I124,H124)</f>
        <v>365</v>
      </c>
      <c r="K124" s="75" t="n">
        <v>1822000</v>
      </c>
      <c r="L124" s="37" t="n">
        <f aca="false">(IF(J124&lt;=30,K124/12,J124*K124/365))</f>
        <v>1822000</v>
      </c>
      <c r="M124" s="21" t="s">
        <v>144</v>
      </c>
    </row>
    <row r="125" customFormat="false" ht="13.8" hidden="false" customHeight="false" outlineLevel="0" collapsed="false">
      <c r="A125" s="74" t="s">
        <v>9</v>
      </c>
      <c r="B125" s="67" t="s">
        <v>54</v>
      </c>
      <c r="C125" s="67" t="s">
        <v>159</v>
      </c>
      <c r="D125" s="47" t="n">
        <v>13</v>
      </c>
      <c r="E125" s="47" t="n">
        <v>0</v>
      </c>
      <c r="F125" s="47" t="n">
        <v>13</v>
      </c>
      <c r="G125" s="47" t="n">
        <v>0</v>
      </c>
      <c r="H125" s="20" t="n">
        <v>43831</v>
      </c>
      <c r="I125" s="19" t="n">
        <v>44196</v>
      </c>
      <c r="J125" s="48" t="n">
        <f aca="false">_xlfn.DAYS(I125,H125)</f>
        <v>365</v>
      </c>
      <c r="K125" s="75" t="n">
        <v>2049000</v>
      </c>
      <c r="L125" s="37" t="n">
        <f aca="false">(IF(J125&lt;=30,K125/12,J125*K125/365))</f>
        <v>2049000</v>
      </c>
      <c r="M125" s="21" t="s">
        <v>144</v>
      </c>
    </row>
    <row r="126" customFormat="false" ht="13.8" hidden="false" customHeight="false" outlineLevel="0" collapsed="false">
      <c r="A126" s="74" t="s">
        <v>9</v>
      </c>
      <c r="B126" s="67" t="s">
        <v>54</v>
      </c>
      <c r="C126" s="67" t="s">
        <v>159</v>
      </c>
      <c r="D126" s="47" t="n">
        <v>14</v>
      </c>
      <c r="E126" s="47" t="n">
        <v>0</v>
      </c>
      <c r="F126" s="47" t="n">
        <v>14</v>
      </c>
      <c r="G126" s="47" t="n">
        <v>0</v>
      </c>
      <c r="H126" s="20" t="n">
        <v>43831</v>
      </c>
      <c r="I126" s="19" t="n">
        <v>44196</v>
      </c>
      <c r="J126" s="48" t="n">
        <f aca="false">_xlfn.DAYS(I126,H126)</f>
        <v>365</v>
      </c>
      <c r="K126" s="75" t="n">
        <v>2221000</v>
      </c>
      <c r="L126" s="37" t="n">
        <f aca="false">(IF(J126&lt;=30,K126/12,J126*K126/365))</f>
        <v>2221000</v>
      </c>
      <c r="M126" s="21" t="s">
        <v>144</v>
      </c>
    </row>
    <row r="127" customFormat="false" ht="13.8" hidden="false" customHeight="false" outlineLevel="0" collapsed="false">
      <c r="A127" s="74" t="s">
        <v>9</v>
      </c>
      <c r="B127" s="67" t="s">
        <v>54</v>
      </c>
      <c r="C127" s="67" t="s">
        <v>159</v>
      </c>
      <c r="D127" s="47" t="n">
        <v>15</v>
      </c>
      <c r="E127" s="47" t="n">
        <v>0</v>
      </c>
      <c r="F127" s="47" t="n">
        <v>15</v>
      </c>
      <c r="G127" s="47" t="n">
        <v>0</v>
      </c>
      <c r="H127" s="20" t="n">
        <v>43831</v>
      </c>
      <c r="I127" s="19" t="n">
        <v>44196</v>
      </c>
      <c r="J127" s="48" t="n">
        <f aca="false">_xlfn.DAYS(I127,H127)</f>
        <v>365</v>
      </c>
      <c r="K127" s="75" t="n">
        <v>2394000</v>
      </c>
      <c r="L127" s="37" t="n">
        <f aca="false">(IF(J127&lt;=30,K127/12,J127*K127/365))</f>
        <v>2394000</v>
      </c>
      <c r="M127" s="21" t="s">
        <v>144</v>
      </c>
    </row>
    <row r="128" customFormat="false" ht="13.8" hidden="false" customHeight="false" outlineLevel="0" collapsed="false">
      <c r="A128" s="74" t="s">
        <v>9</v>
      </c>
      <c r="B128" s="67" t="s">
        <v>54</v>
      </c>
      <c r="C128" s="67" t="s">
        <v>159</v>
      </c>
      <c r="D128" s="47" t="n">
        <v>16</v>
      </c>
      <c r="E128" s="47" t="n">
        <v>0</v>
      </c>
      <c r="F128" s="47" t="n">
        <v>16</v>
      </c>
      <c r="G128" s="47" t="n">
        <v>0</v>
      </c>
      <c r="H128" s="20" t="n">
        <v>43831</v>
      </c>
      <c r="I128" s="19" t="n">
        <v>44196</v>
      </c>
      <c r="J128" s="48" t="n">
        <f aca="false">_xlfn.DAYS(I128,H128)</f>
        <v>365</v>
      </c>
      <c r="K128" s="75" t="n">
        <v>3054000</v>
      </c>
      <c r="L128" s="37" t="n">
        <f aca="false">(IF(J128&lt;=30,K128/12,J128*K128/365))</f>
        <v>3054000</v>
      </c>
      <c r="M128" s="21" t="s">
        <v>144</v>
      </c>
    </row>
    <row r="129" customFormat="false" ht="13.8" hidden="false" customHeight="false" outlineLevel="0" collapsed="false">
      <c r="A129" s="74" t="s">
        <v>9</v>
      </c>
      <c r="B129" s="67" t="s">
        <v>54</v>
      </c>
      <c r="C129" s="67" t="s">
        <v>159</v>
      </c>
      <c r="D129" s="47" t="n">
        <v>17</v>
      </c>
      <c r="E129" s="47" t="n">
        <v>0</v>
      </c>
      <c r="F129" s="47" t="n">
        <v>17</v>
      </c>
      <c r="G129" s="47" t="n">
        <v>0</v>
      </c>
      <c r="H129" s="20" t="n">
        <v>43831</v>
      </c>
      <c r="I129" s="19" t="n">
        <v>44196</v>
      </c>
      <c r="J129" s="48" t="n">
        <f aca="false">_xlfn.DAYS(I129,H129)</f>
        <v>365</v>
      </c>
      <c r="K129" s="75" t="n">
        <v>2718000</v>
      </c>
      <c r="L129" s="37" t="n">
        <f aca="false">(IF(J129&lt;=30,K129/12,J129*K129/365))</f>
        <v>2718000</v>
      </c>
      <c r="M129" s="21" t="s">
        <v>144</v>
      </c>
    </row>
    <row r="130" customFormat="false" ht="13.8" hidden="false" customHeight="false" outlineLevel="0" collapsed="false">
      <c r="A130" s="74" t="s">
        <v>9</v>
      </c>
      <c r="B130" s="67" t="s">
        <v>54</v>
      </c>
      <c r="C130" s="67" t="s">
        <v>159</v>
      </c>
      <c r="D130" s="47" t="n">
        <v>18</v>
      </c>
      <c r="E130" s="47" t="n">
        <v>0</v>
      </c>
      <c r="F130" s="47" t="n">
        <v>18</v>
      </c>
      <c r="G130" s="47" t="n">
        <v>0</v>
      </c>
      <c r="H130" s="20" t="n">
        <v>43831</v>
      </c>
      <c r="I130" s="19" t="n">
        <v>44196</v>
      </c>
      <c r="J130" s="48" t="n">
        <f aca="false">_xlfn.DAYS(I130,H130)</f>
        <v>365</v>
      </c>
      <c r="K130" s="75" t="n">
        <v>2869000</v>
      </c>
      <c r="L130" s="37" t="n">
        <f aca="false">(IF(J130&lt;=30,K130/12,J130*K130/365))</f>
        <v>2869000</v>
      </c>
      <c r="M130" s="21" t="s">
        <v>144</v>
      </c>
    </row>
    <row r="131" customFormat="false" ht="13.8" hidden="false" customHeight="false" outlineLevel="0" collapsed="false">
      <c r="A131" s="74" t="s">
        <v>9</v>
      </c>
      <c r="B131" s="67" t="s">
        <v>54</v>
      </c>
      <c r="C131" s="67" t="s">
        <v>159</v>
      </c>
      <c r="D131" s="47" t="n">
        <v>19</v>
      </c>
      <c r="E131" s="47" t="n">
        <v>0</v>
      </c>
      <c r="F131" s="47" t="n">
        <v>19</v>
      </c>
      <c r="G131" s="47" t="n">
        <v>0</v>
      </c>
      <c r="H131" s="20" t="n">
        <v>43831</v>
      </c>
      <c r="I131" s="19" t="n">
        <v>44196</v>
      </c>
      <c r="J131" s="48" t="n">
        <f aca="false">_xlfn.DAYS(I131,H131)</f>
        <v>365</v>
      </c>
      <c r="K131" s="75" t="n">
        <v>3041000</v>
      </c>
      <c r="L131" s="37" t="n">
        <f aca="false">(IF(J131&lt;=30,K131/12,J131*K131/365))</f>
        <v>3041000</v>
      </c>
      <c r="M131" s="21" t="s">
        <v>144</v>
      </c>
    </row>
    <row r="132" customFormat="false" ht="13.8" hidden="false" customHeight="false" outlineLevel="0" collapsed="false">
      <c r="A132" s="74" t="s">
        <v>9</v>
      </c>
      <c r="B132" s="67" t="s">
        <v>54</v>
      </c>
      <c r="C132" s="67" t="s">
        <v>159</v>
      </c>
      <c r="D132" s="47" t="n">
        <v>20</v>
      </c>
      <c r="E132" s="47" t="n">
        <v>0</v>
      </c>
      <c r="F132" s="47" t="n">
        <v>20</v>
      </c>
      <c r="G132" s="47" t="n">
        <v>0</v>
      </c>
      <c r="H132" s="20" t="n">
        <v>43831</v>
      </c>
      <c r="I132" s="19" t="n">
        <v>44196</v>
      </c>
      <c r="J132" s="48" t="n">
        <f aca="false">_xlfn.DAYS(I132,H132)</f>
        <v>365</v>
      </c>
      <c r="K132" s="75" t="n">
        <v>3191000</v>
      </c>
      <c r="L132" s="37" t="n">
        <f aca="false">(IF(J132&lt;=30,K132/12,J132*K132/365))</f>
        <v>3191000</v>
      </c>
      <c r="M132" s="21" t="s">
        <v>144</v>
      </c>
    </row>
    <row r="133" customFormat="false" ht="13.8" hidden="false" customHeight="false" outlineLevel="0" collapsed="false">
      <c r="A133" s="74" t="s">
        <v>9</v>
      </c>
      <c r="B133" s="67" t="s">
        <v>54</v>
      </c>
      <c r="C133" s="67" t="s">
        <v>159</v>
      </c>
      <c r="D133" s="47" t="n">
        <v>21</v>
      </c>
      <c r="E133" s="47" t="n">
        <v>0</v>
      </c>
      <c r="F133" s="47" t="n">
        <v>21</v>
      </c>
      <c r="G133" s="47" t="n">
        <v>0</v>
      </c>
      <c r="H133" s="20" t="n">
        <v>43831</v>
      </c>
      <c r="I133" s="19" t="n">
        <v>44196</v>
      </c>
      <c r="J133" s="48" t="n">
        <f aca="false">_xlfn.DAYS(I133,H133)</f>
        <v>365</v>
      </c>
      <c r="K133" s="75" t="n">
        <v>3364000</v>
      </c>
      <c r="L133" s="37" t="n">
        <f aca="false">(IF(J133&lt;=30,K133/12,J133*K133/365))</f>
        <v>3364000</v>
      </c>
      <c r="M133" s="21" t="s">
        <v>144</v>
      </c>
    </row>
    <row r="134" customFormat="false" ht="13.8" hidden="false" customHeight="false" outlineLevel="0" collapsed="false">
      <c r="A134" s="74" t="s">
        <v>9</v>
      </c>
      <c r="B134" s="67" t="s">
        <v>54</v>
      </c>
      <c r="C134" s="67" t="s">
        <v>159</v>
      </c>
      <c r="D134" s="47" t="n">
        <v>22</v>
      </c>
      <c r="E134" s="47" t="n">
        <v>0</v>
      </c>
      <c r="F134" s="47" t="n">
        <v>22</v>
      </c>
      <c r="G134" s="47" t="n">
        <v>0</v>
      </c>
      <c r="H134" s="20" t="n">
        <v>43831</v>
      </c>
      <c r="I134" s="19" t="n">
        <v>44196</v>
      </c>
      <c r="J134" s="48" t="n">
        <f aca="false">_xlfn.DAYS(I134,H134)</f>
        <v>365</v>
      </c>
      <c r="K134" s="75" t="n">
        <v>3515000</v>
      </c>
      <c r="L134" s="37" t="n">
        <f aca="false">(IF(J134&lt;=30,K134/12,J134*K134/365))</f>
        <v>3515000</v>
      </c>
      <c r="M134" s="21" t="s">
        <v>144</v>
      </c>
    </row>
    <row r="135" customFormat="false" ht="13.8" hidden="false" customHeight="false" outlineLevel="0" collapsed="false">
      <c r="A135" s="74" t="s">
        <v>9</v>
      </c>
      <c r="B135" s="67" t="s">
        <v>54</v>
      </c>
      <c r="C135" s="67" t="s">
        <v>159</v>
      </c>
      <c r="D135" s="47" t="n">
        <v>23</v>
      </c>
      <c r="E135" s="47" t="n">
        <v>0</v>
      </c>
      <c r="F135" s="47" t="n">
        <v>23</v>
      </c>
      <c r="G135" s="47" t="n">
        <v>0</v>
      </c>
      <c r="H135" s="20" t="n">
        <v>43831</v>
      </c>
      <c r="I135" s="19" t="n">
        <v>44196</v>
      </c>
      <c r="J135" s="48" t="n">
        <f aca="false">_xlfn.DAYS(I135,H135)</f>
        <v>365</v>
      </c>
      <c r="K135" s="75" t="n">
        <v>3688000</v>
      </c>
      <c r="L135" s="37" t="n">
        <f aca="false">(IF(J135&lt;=30,K135/12,J135*K135/365))</f>
        <v>3688000</v>
      </c>
      <c r="M135" s="21" t="s">
        <v>144</v>
      </c>
    </row>
    <row r="136" customFormat="false" ht="13.8" hidden="false" customHeight="false" outlineLevel="0" collapsed="false">
      <c r="A136" s="74" t="s">
        <v>9</v>
      </c>
      <c r="B136" s="67" t="s">
        <v>54</v>
      </c>
      <c r="C136" s="67" t="s">
        <v>159</v>
      </c>
      <c r="D136" s="47" t="n">
        <v>24</v>
      </c>
      <c r="E136" s="47" t="n">
        <v>0</v>
      </c>
      <c r="F136" s="47" t="n">
        <v>24</v>
      </c>
      <c r="G136" s="47" t="n">
        <v>0</v>
      </c>
      <c r="H136" s="20" t="n">
        <v>43831</v>
      </c>
      <c r="I136" s="19" t="n">
        <v>44196</v>
      </c>
      <c r="J136" s="48" t="n">
        <f aca="false">_xlfn.DAYS(I136,H136)</f>
        <v>365</v>
      </c>
      <c r="K136" s="75" t="n">
        <v>4632000</v>
      </c>
      <c r="L136" s="37" t="n">
        <f aca="false">(IF(J136&lt;=30,K136/12,J136*K136/365))</f>
        <v>4632000</v>
      </c>
      <c r="M136" s="21" t="s">
        <v>144</v>
      </c>
    </row>
    <row r="137" customFormat="false" ht="13.8" hidden="false" customHeight="false" outlineLevel="0" collapsed="false">
      <c r="A137" s="74" t="s">
        <v>9</v>
      </c>
      <c r="B137" s="67" t="s">
        <v>54</v>
      </c>
      <c r="C137" s="67" t="s">
        <v>159</v>
      </c>
      <c r="D137" s="47" t="n">
        <v>25</v>
      </c>
      <c r="E137" s="47" t="n">
        <v>0</v>
      </c>
      <c r="F137" s="47" t="n">
        <v>25</v>
      </c>
      <c r="G137" s="47" t="n">
        <v>0</v>
      </c>
      <c r="H137" s="20" t="n">
        <v>43831</v>
      </c>
      <c r="I137" s="19" t="n">
        <v>44196</v>
      </c>
      <c r="J137" s="48" t="n">
        <f aca="false">_xlfn.DAYS(I137,H137)</f>
        <v>365</v>
      </c>
      <c r="K137" s="75" t="n">
        <v>4813000</v>
      </c>
      <c r="L137" s="37" t="n">
        <f aca="false">(IF(J137&lt;=30,K137/12,J137*K137/365))</f>
        <v>4813000</v>
      </c>
      <c r="M137" s="21" t="s">
        <v>144</v>
      </c>
    </row>
    <row r="138" customFormat="false" ht="13.8" hidden="false" customHeight="false" outlineLevel="0" collapsed="false">
      <c r="A138" s="74" t="s">
        <v>9</v>
      </c>
      <c r="B138" s="67" t="s">
        <v>54</v>
      </c>
      <c r="C138" s="67" t="s">
        <v>159</v>
      </c>
      <c r="D138" s="68" t="s">
        <v>160</v>
      </c>
      <c r="E138" s="47" t="n">
        <v>0</v>
      </c>
      <c r="F138" s="47" t="n">
        <v>45</v>
      </c>
      <c r="G138" s="47" t="n">
        <v>0</v>
      </c>
      <c r="H138" s="20" t="n">
        <v>43831</v>
      </c>
      <c r="I138" s="19" t="n">
        <v>44196</v>
      </c>
      <c r="J138" s="48" t="n">
        <f aca="false">_xlfn.DAYS(I138,H138)</f>
        <v>365</v>
      </c>
      <c r="K138" s="1" t="n">
        <f aca="false">4813000+(30000* (F138 - 25))</f>
        <v>5413000</v>
      </c>
      <c r="L138" s="37" t="n">
        <f aca="false">(IF(J138&lt;=30,K138/12,J138*K138/365))</f>
        <v>5413000</v>
      </c>
      <c r="M138" s="21" t="s">
        <v>144</v>
      </c>
    </row>
    <row r="139" customFormat="false" ht="13.8" hidden="false" customHeight="false" outlineLevel="0" collapsed="false">
      <c r="A139" s="1" t="s">
        <v>33</v>
      </c>
      <c r="B139" s="1" t="s">
        <v>48</v>
      </c>
      <c r="C139" s="1" t="s">
        <v>159</v>
      </c>
      <c r="D139" s="47" t="s">
        <v>143</v>
      </c>
      <c r="E139" s="47" t="s">
        <v>143</v>
      </c>
      <c r="F139" s="47" t="n">
        <v>10</v>
      </c>
      <c r="G139" s="47" t="n">
        <v>10</v>
      </c>
      <c r="H139" s="20" t="n">
        <v>43831</v>
      </c>
      <c r="I139" s="19" t="n">
        <v>44196</v>
      </c>
      <c r="J139" s="48" t="n">
        <f aca="false">_xlfn.DAYS(I139,H139)</f>
        <v>365</v>
      </c>
      <c r="K139" s="37" t="n">
        <v>933000</v>
      </c>
      <c r="L139" s="37" t="n">
        <f aca="false">(IF(J139&lt;=30,K139/12,J139*K139/365))</f>
        <v>933000</v>
      </c>
      <c r="M139" s="21" t="s">
        <v>144</v>
      </c>
    </row>
    <row r="140" customFormat="false" ht="13.8" hidden="false" customHeight="false" outlineLevel="0" collapsed="false">
      <c r="A140" s="1" t="s">
        <v>33</v>
      </c>
      <c r="B140" s="1" t="s">
        <v>54</v>
      </c>
      <c r="C140" s="1" t="s">
        <v>159</v>
      </c>
      <c r="D140" s="76" t="s">
        <v>143</v>
      </c>
      <c r="E140" s="76" t="s">
        <v>143</v>
      </c>
      <c r="F140" s="47" t="n">
        <v>10</v>
      </c>
      <c r="G140" s="47" t="n">
        <v>10</v>
      </c>
      <c r="H140" s="20" t="n">
        <v>43831</v>
      </c>
      <c r="I140" s="19" t="n">
        <v>44196</v>
      </c>
      <c r="J140" s="48" t="n">
        <f aca="false">_xlfn.DAYS(I140,H140)</f>
        <v>365</v>
      </c>
      <c r="K140" s="37" t="n">
        <v>933000</v>
      </c>
      <c r="L140" s="37" t="n">
        <f aca="false">(IF(J140&lt;=30,K140/12,J140*K140/365))</f>
        <v>933000</v>
      </c>
      <c r="M140" s="21" t="s">
        <v>144</v>
      </c>
    </row>
    <row r="141" customFormat="false" ht="13.8" hidden="false" customHeight="false" outlineLevel="0" collapsed="false">
      <c r="A141" s="1" t="s">
        <v>33</v>
      </c>
      <c r="B141" s="1" t="s">
        <v>52</v>
      </c>
      <c r="C141" s="1" t="s">
        <v>159</v>
      </c>
      <c r="D141" s="76" t="s">
        <v>143</v>
      </c>
      <c r="E141" s="76" t="s">
        <v>143</v>
      </c>
      <c r="F141" s="47" t="n">
        <v>10</v>
      </c>
      <c r="G141" s="47" t="n">
        <v>10</v>
      </c>
      <c r="H141" s="20" t="n">
        <v>43831</v>
      </c>
      <c r="I141" s="19" t="n">
        <v>44196</v>
      </c>
      <c r="J141" s="48" t="n">
        <f aca="false">_xlfn.DAYS(I141,H141)</f>
        <v>365</v>
      </c>
      <c r="K141" s="37" t="n">
        <v>933000</v>
      </c>
      <c r="L141" s="37" t="n">
        <f aca="false">(IF(J141&lt;=30,K141/12,J141*K141/365))</f>
        <v>933000</v>
      </c>
      <c r="M141" s="21" t="s">
        <v>144</v>
      </c>
    </row>
    <row r="142" customFormat="false" ht="13.8" hidden="false" customHeight="false" outlineLevel="0" collapsed="false">
      <c r="A142" s="1" t="s">
        <v>33</v>
      </c>
      <c r="B142" s="1" t="s">
        <v>48</v>
      </c>
      <c r="C142" s="1" t="s">
        <v>152</v>
      </c>
      <c r="D142" s="47" t="s">
        <v>143</v>
      </c>
      <c r="E142" s="47" t="s">
        <v>143</v>
      </c>
      <c r="F142" s="47" t="n">
        <v>10</v>
      </c>
      <c r="G142" s="47" t="n">
        <v>10</v>
      </c>
      <c r="H142" s="20" t="n">
        <v>43831</v>
      </c>
      <c r="I142" s="19" t="n">
        <v>44196</v>
      </c>
      <c r="J142" s="48" t="n">
        <f aca="false">_xlfn.DAYS(I142,H142)</f>
        <v>365</v>
      </c>
      <c r="K142" s="37" t="n">
        <v>437000</v>
      </c>
      <c r="L142" s="37" t="n">
        <f aca="false">(IF(J142&lt;=30,K142/12,J142*K142/365))</f>
        <v>437000</v>
      </c>
      <c r="M142" s="21" t="s">
        <v>144</v>
      </c>
    </row>
    <row r="143" customFormat="false" ht="13.8" hidden="false" customHeight="false" outlineLevel="0" collapsed="false">
      <c r="A143" s="1" t="s">
        <v>33</v>
      </c>
      <c r="B143" s="1" t="s">
        <v>54</v>
      </c>
      <c r="C143" s="1" t="s">
        <v>152</v>
      </c>
      <c r="D143" s="76" t="s">
        <v>143</v>
      </c>
      <c r="E143" s="76" t="s">
        <v>143</v>
      </c>
      <c r="F143" s="47" t="n">
        <v>10</v>
      </c>
      <c r="G143" s="47" t="n">
        <v>10</v>
      </c>
      <c r="H143" s="20" t="n">
        <v>43831</v>
      </c>
      <c r="I143" s="19" t="n">
        <v>44196</v>
      </c>
      <c r="J143" s="48" t="n">
        <f aca="false">_xlfn.DAYS(I143,H143)</f>
        <v>365</v>
      </c>
      <c r="K143" s="37" t="n">
        <v>437000</v>
      </c>
      <c r="L143" s="37" t="n">
        <f aca="false">(IF(J143&lt;=30,K143/12,J143*K143/365))</f>
        <v>437000</v>
      </c>
      <c r="M143" s="21" t="s">
        <v>144</v>
      </c>
    </row>
    <row r="144" customFormat="false" ht="13.8" hidden="false" customHeight="false" outlineLevel="0" collapsed="false">
      <c r="A144" s="1" t="s">
        <v>33</v>
      </c>
      <c r="B144" s="1" t="s">
        <v>52</v>
      </c>
      <c r="C144" s="1" t="s">
        <v>152</v>
      </c>
      <c r="D144" s="76" t="s">
        <v>143</v>
      </c>
      <c r="E144" s="76" t="s">
        <v>143</v>
      </c>
      <c r="F144" s="47" t="n">
        <v>10</v>
      </c>
      <c r="G144" s="47" t="n">
        <v>10</v>
      </c>
      <c r="H144" s="20" t="n">
        <v>43831</v>
      </c>
      <c r="I144" s="19" t="n">
        <v>44196</v>
      </c>
      <c r="J144" s="48" t="n">
        <f aca="false">_xlfn.DAYS(I144,H144)</f>
        <v>365</v>
      </c>
      <c r="K144" s="37" t="n">
        <v>437000</v>
      </c>
      <c r="L144" s="37" t="n">
        <f aca="false">(IF(J144&lt;=30,K144/12,J144*K144/365))</f>
        <v>437000</v>
      </c>
      <c r="M144" s="21" t="s">
        <v>144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679687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</cols>
  <sheetData>
    <row r="1" customFormat="false" ht="58.4" hidden="false" customHeight="false" outlineLevel="0" collapsed="false">
      <c r="A1" s="77" t="s">
        <v>5</v>
      </c>
      <c r="B1" s="77" t="s">
        <v>44</v>
      </c>
      <c r="C1" s="1" t="s">
        <v>4</v>
      </c>
      <c r="D1" s="78" t="s">
        <v>45</v>
      </c>
      <c r="E1" s="78" t="s">
        <v>46</v>
      </c>
      <c r="F1" s="79" t="s">
        <v>137</v>
      </c>
      <c r="G1" s="79" t="s">
        <v>138</v>
      </c>
      <c r="H1" s="4" t="s">
        <v>94</v>
      </c>
      <c r="I1" s="4" t="s">
        <v>95</v>
      </c>
      <c r="J1" s="4" t="s">
        <v>166</v>
      </c>
      <c r="K1" s="13" t="s">
        <v>167</v>
      </c>
      <c r="L1" s="80" t="s">
        <v>168</v>
      </c>
      <c r="M1" s="81" t="s">
        <v>169</v>
      </c>
      <c r="N1" s="81" t="s">
        <v>170</v>
      </c>
      <c r="O1" s="82" t="s">
        <v>171</v>
      </c>
      <c r="P1" s="43" t="s">
        <v>142</v>
      </c>
    </row>
    <row r="2" customFormat="false" ht="13.8" hidden="false" customHeight="false" outlineLevel="0" collapsed="false">
      <c r="A2" s="83" t="s">
        <v>43</v>
      </c>
      <c r="B2" s="83" t="s">
        <v>66</v>
      </c>
      <c r="C2" s="83" t="s">
        <v>143</v>
      </c>
      <c r="D2" s="83" t="s">
        <v>143</v>
      </c>
      <c r="E2" s="83" t="s">
        <v>143</v>
      </c>
      <c r="F2" s="84" t="n">
        <v>10</v>
      </c>
      <c r="G2" s="84" t="n">
        <v>10</v>
      </c>
      <c r="H2" s="85" t="n">
        <v>43831</v>
      </c>
      <c r="I2" s="85" t="n">
        <v>44196</v>
      </c>
      <c r="J2" s="86" t="n">
        <f aca="false">DATE(YEAR(H2)+1,MONTH(H2),DAY(H2))</f>
        <v>44197</v>
      </c>
      <c r="K2" s="87" t="n">
        <f aca="false">IF(I2&lt;=J2,VLOOKUP(DATEDIF(H2,I2,"m"),[1]Parameters!$L$2:$M$6,2,1),(DATEDIF(H2,I2,"m")+1)/12)</f>
        <v>1</v>
      </c>
      <c r="L2" s="88" t="n">
        <v>0</v>
      </c>
      <c r="M2" s="88" t="n">
        <v>0</v>
      </c>
      <c r="N2" s="88" t="n">
        <v>0</v>
      </c>
      <c r="O2" s="22" t="n">
        <f aca="false">(SUM(L2+M2+N2))*K2</f>
        <v>0</v>
      </c>
      <c r="P2" s="21" t="s">
        <v>130</v>
      </c>
    </row>
    <row r="3" customFormat="false" ht="13.8" hidden="false" customHeight="false" outlineLevel="0" collapsed="false">
      <c r="A3" s="83" t="s">
        <v>43</v>
      </c>
      <c r="B3" s="83" t="s">
        <v>70</v>
      </c>
      <c r="C3" s="83" t="s">
        <v>143</v>
      </c>
      <c r="D3" s="83" t="s">
        <v>143</v>
      </c>
      <c r="E3" s="83" t="s">
        <v>143</v>
      </c>
      <c r="F3" s="84" t="n">
        <v>10</v>
      </c>
      <c r="G3" s="84" t="n">
        <v>10</v>
      </c>
      <c r="H3" s="85" t="n">
        <v>43831</v>
      </c>
      <c r="I3" s="85" t="n">
        <v>44196</v>
      </c>
      <c r="J3" s="86" t="n">
        <f aca="false">DATE(YEAR(H3)+1,MONTH(H3),DAY(H3))</f>
        <v>44197</v>
      </c>
      <c r="K3" s="87" t="n">
        <f aca="false">IF(H3&lt;=J3,VLOOKUP(DATEDIF(H3,I3,"m"),[1]Parameters!$L$2:$M$6,2,1),(DATEDIF(H3,I3,"m")+1)/12)</f>
        <v>1</v>
      </c>
      <c r="L3" s="88" t="n">
        <v>0</v>
      </c>
      <c r="M3" s="88" t="n">
        <v>0</v>
      </c>
      <c r="N3" s="88" t="n">
        <v>0</v>
      </c>
      <c r="O3" s="22" t="n">
        <f aca="false">(SUM(L3+M3+N3))*K3</f>
        <v>0</v>
      </c>
      <c r="P3" s="21" t="s">
        <v>130</v>
      </c>
    </row>
    <row r="4" customFormat="false" ht="13.8" hidden="false" customHeight="false" outlineLevel="0" collapsed="false">
      <c r="A4" s="83" t="s">
        <v>43</v>
      </c>
      <c r="B4" s="83" t="s">
        <v>80</v>
      </c>
      <c r="C4" s="83" t="s">
        <v>143</v>
      </c>
      <c r="D4" s="83" t="s">
        <v>143</v>
      </c>
      <c r="E4" s="83" t="s">
        <v>172</v>
      </c>
      <c r="F4" s="84" t="n">
        <v>10</v>
      </c>
      <c r="G4" s="84" t="n">
        <v>2.9</v>
      </c>
      <c r="H4" s="85" t="n">
        <v>43831</v>
      </c>
      <c r="I4" s="85" t="n">
        <v>44196</v>
      </c>
      <c r="J4" s="86" t="n">
        <f aca="false">DATE(YEAR(H4)+1,MONTH(H4),DAY(H4))</f>
        <v>44197</v>
      </c>
      <c r="K4" s="87" t="n">
        <f aca="false">IF(H4&lt;=J4,VLOOKUP(DATEDIF(H4,I4,"m"),[1]Parameters!$L$2:$M$6,2,1),(DATEDIF(H4,I4,"m")+1)/12)</f>
        <v>1</v>
      </c>
      <c r="L4" s="22" t="n">
        <v>0.0056</v>
      </c>
      <c r="M4" s="89" t="n">
        <v>0.0037</v>
      </c>
      <c r="N4" s="88" t="n">
        <v>0</v>
      </c>
      <c r="O4" s="22" t="n">
        <f aca="false">(SUM(L4+M4+N4))*K4</f>
        <v>0.0093</v>
      </c>
      <c r="P4" s="21" t="s">
        <v>130</v>
      </c>
    </row>
    <row r="5" s="98" customFormat="true" ht="13.8" hidden="false" customHeight="false" outlineLevel="0" collapsed="false">
      <c r="A5" s="90" t="s">
        <v>43</v>
      </c>
      <c r="B5" s="90" t="s">
        <v>80</v>
      </c>
      <c r="C5" s="90" t="s">
        <v>143</v>
      </c>
      <c r="D5" s="90" t="s">
        <v>143</v>
      </c>
      <c r="E5" s="90" t="s">
        <v>173</v>
      </c>
      <c r="F5" s="91" t="n">
        <v>10</v>
      </c>
      <c r="G5" s="91" t="n">
        <v>3.5</v>
      </c>
      <c r="H5" s="92" t="n">
        <v>43831</v>
      </c>
      <c r="I5" s="92" t="n">
        <v>44196</v>
      </c>
      <c r="J5" s="93" t="n">
        <f aca="false">DATE(YEAR(H5)+1,MONTH(H5),DAY(H5))</f>
        <v>44197</v>
      </c>
      <c r="K5" s="94" t="n">
        <f aca="false">IF(H5&lt;=J5,VLOOKUP(DATEDIF(H5,I5,"m"),[1]Parameters!$L$2:$M$6,2,1),(DATEDIF(H5,I5,"m")+1)/12)</f>
        <v>1</v>
      </c>
      <c r="L5" s="95" t="n">
        <v>0.0109</v>
      </c>
      <c r="M5" s="96" t="n">
        <v>0.0073</v>
      </c>
      <c r="N5" s="97" t="n">
        <v>0</v>
      </c>
      <c r="O5" s="95" t="n">
        <f aca="false">(SUM(L5+M5+N5))*K5</f>
        <v>0.0182</v>
      </c>
      <c r="P5" s="98" t="s">
        <v>130</v>
      </c>
    </row>
    <row r="6" customFormat="false" ht="13.8" hidden="false" customHeight="false" outlineLevel="0" collapsed="false">
      <c r="A6" s="83" t="s">
        <v>43</v>
      </c>
      <c r="B6" s="83" t="s">
        <v>80</v>
      </c>
      <c r="C6" s="83" t="s">
        <v>143</v>
      </c>
      <c r="D6" s="83" t="s">
        <v>143</v>
      </c>
      <c r="E6" s="83" t="s">
        <v>174</v>
      </c>
      <c r="F6" s="84" t="n">
        <v>9</v>
      </c>
      <c r="G6" s="84" t="n">
        <v>9.1</v>
      </c>
      <c r="H6" s="85" t="n">
        <v>43831</v>
      </c>
      <c r="I6" s="85" t="n">
        <v>44196</v>
      </c>
      <c r="J6" s="86" t="n">
        <f aca="false">DATE(YEAR(H6)+1,MONTH(H6),DAY(H6))</f>
        <v>44197</v>
      </c>
      <c r="K6" s="87" t="n">
        <f aca="false">IF(H6&lt;=J6,VLOOKUP(DATEDIF(H6,I6,"m"),[1]Parameters!$L$2:$M$6,2,1),(DATEDIF(H6,I6,"m")+1)/12)</f>
        <v>1</v>
      </c>
      <c r="L6" s="22" t="n">
        <v>0.0181</v>
      </c>
      <c r="M6" s="89" t="n">
        <v>0.0121</v>
      </c>
      <c r="N6" s="88" t="n">
        <v>0</v>
      </c>
      <c r="O6" s="22" t="n">
        <f aca="false">(SUM(L6+M6+N6))*K6</f>
        <v>0.0302</v>
      </c>
      <c r="P6" s="21" t="s">
        <v>175</v>
      </c>
    </row>
    <row r="7" customFormat="false" ht="13.8" hidden="false" customHeight="false" outlineLevel="0" collapsed="false">
      <c r="A7" s="83" t="s">
        <v>43</v>
      </c>
      <c r="B7" s="83" t="s">
        <v>80</v>
      </c>
      <c r="C7" s="83" t="s">
        <v>143</v>
      </c>
      <c r="D7" s="83" t="s">
        <v>143</v>
      </c>
      <c r="E7" s="83" t="s">
        <v>176</v>
      </c>
      <c r="F7" s="84" t="n">
        <v>16</v>
      </c>
      <c r="G7" s="84" t="n">
        <v>15.5</v>
      </c>
      <c r="H7" s="85" t="n">
        <v>43831</v>
      </c>
      <c r="I7" s="85" t="n">
        <v>44196</v>
      </c>
      <c r="J7" s="86" t="n">
        <f aca="false">DATE(YEAR(H7)+1,MONTH(H7),DAY(H7))</f>
        <v>44197</v>
      </c>
      <c r="K7" s="87" t="n">
        <f aca="false">IF(H7&lt;=J7,VLOOKUP(DATEDIF(H7,I7,"m"),[1]Parameters!$L$2:$M$6,2,1),(DATEDIF(H7,I7,"m")+1)/12)</f>
        <v>1</v>
      </c>
      <c r="L7" s="22" t="n">
        <v>0.0211</v>
      </c>
      <c r="M7" s="89" t="n">
        <v>0.0141</v>
      </c>
      <c r="N7" s="88" t="n">
        <v>0</v>
      </c>
      <c r="O7" s="22" t="n">
        <f aca="false">(SUM(L7+M7+N7))*K7</f>
        <v>0.0352</v>
      </c>
      <c r="P7" s="21" t="s">
        <v>130</v>
      </c>
    </row>
    <row r="8" customFormat="false" ht="13.8" hidden="false" customHeight="false" outlineLevel="0" collapsed="false">
      <c r="A8" s="83" t="s">
        <v>43</v>
      </c>
      <c r="B8" s="83" t="s">
        <v>149</v>
      </c>
      <c r="C8" s="83" t="s">
        <v>143</v>
      </c>
      <c r="D8" s="83" t="s">
        <v>143</v>
      </c>
      <c r="E8" s="83" t="s">
        <v>143</v>
      </c>
      <c r="F8" s="84" t="n">
        <v>10</v>
      </c>
      <c r="G8" s="84" t="n">
        <v>0</v>
      </c>
      <c r="H8" s="85" t="n">
        <v>43831</v>
      </c>
      <c r="I8" s="85" t="n">
        <v>44196</v>
      </c>
      <c r="J8" s="86" t="n">
        <f aca="false">DATE(YEAR(H8)+1,MONTH(H8),DAY(H8))</f>
        <v>44197</v>
      </c>
      <c r="K8" s="87" t="n">
        <f aca="false">IF(H8&lt;=J8,VLOOKUP(DATEDIF(H8,I8,"m"),[1]Parameters!$L$2:$M$6,2,1),(DATEDIF(H8,I8,"m")+1)/12)</f>
        <v>1</v>
      </c>
      <c r="L8" s="22" t="n">
        <v>0.00348</v>
      </c>
      <c r="M8" s="89" t="n">
        <v>0.00228</v>
      </c>
      <c r="N8" s="88" t="n">
        <v>0</v>
      </c>
      <c r="O8" s="22" t="n">
        <f aca="false">(SUM(L8+M8+N8))*K8</f>
        <v>0.00576</v>
      </c>
      <c r="P8" s="21" t="s">
        <v>130</v>
      </c>
    </row>
    <row r="9" customFormat="false" ht="13.8" hidden="false" customHeight="false" outlineLevel="0" collapsed="false">
      <c r="A9" s="83" t="s">
        <v>43</v>
      </c>
      <c r="B9" s="83" t="s">
        <v>150</v>
      </c>
      <c r="C9" s="83" t="s">
        <v>143</v>
      </c>
      <c r="D9" s="83" t="s">
        <v>143</v>
      </c>
      <c r="E9" s="83" t="s">
        <v>143</v>
      </c>
      <c r="F9" s="84" t="n">
        <v>10</v>
      </c>
      <c r="G9" s="84" t="n">
        <v>0</v>
      </c>
      <c r="H9" s="85" t="n">
        <v>43831</v>
      </c>
      <c r="I9" s="85" t="n">
        <v>44196</v>
      </c>
      <c r="J9" s="86" t="n">
        <f aca="false">DATE(YEAR(H9)+1,MONTH(H9),DAY(H9))</f>
        <v>44197</v>
      </c>
      <c r="K9" s="87" t="n">
        <f aca="false">IF(H9&lt;=J9,VLOOKUP(DATEDIF(H9,I9,"m"),[1]Parameters!$L$2:$M$6,2,1),(DATEDIF(H9,I9,"m")+1)/12)</f>
        <v>1</v>
      </c>
      <c r="L9" s="22" t="n">
        <v>0.00732</v>
      </c>
      <c r="M9" s="89" t="n">
        <v>0.00492</v>
      </c>
      <c r="N9" s="88" t="n">
        <v>0</v>
      </c>
      <c r="O9" s="22" t="n">
        <f aca="false">(SUM(L9+M9+N9))*K9</f>
        <v>0.01224</v>
      </c>
      <c r="P9" s="21" t="s">
        <v>130</v>
      </c>
    </row>
    <row r="10" customFormat="false" ht="13.8" hidden="false" customHeight="false" outlineLevel="0" collapsed="false">
      <c r="A10" s="83" t="s">
        <v>43</v>
      </c>
      <c r="B10" s="83" t="s">
        <v>72</v>
      </c>
      <c r="C10" s="83" t="s">
        <v>143</v>
      </c>
      <c r="D10" s="83" t="s">
        <v>143</v>
      </c>
      <c r="E10" s="83" t="s">
        <v>172</v>
      </c>
      <c r="F10" s="84" t="n">
        <v>10</v>
      </c>
      <c r="G10" s="84" t="n">
        <v>2</v>
      </c>
      <c r="H10" s="85" t="n">
        <v>43831</v>
      </c>
      <c r="I10" s="85" t="n">
        <v>44196</v>
      </c>
      <c r="J10" s="86" t="n">
        <f aca="false">DATE(YEAR(H10)+1,MONTH(H10),DAY(H10))</f>
        <v>44197</v>
      </c>
      <c r="K10" s="87" t="n">
        <f aca="false">IF(H10&lt;=J10,VLOOKUP(DATEDIF(H10,I10,"m"),[1]Parameters!$L$2:$M$6,2,1),(DATEDIF(H10,I10,"m")+1)/12)</f>
        <v>1</v>
      </c>
      <c r="L10" s="22" t="n">
        <v>0.00672</v>
      </c>
      <c r="M10" s="89" t="n">
        <v>0.00444</v>
      </c>
      <c r="N10" s="88" t="n">
        <v>0</v>
      </c>
      <c r="O10" s="22" t="n">
        <f aca="false">(SUM(L10+M10+N10))*K10</f>
        <v>0.01116</v>
      </c>
      <c r="P10" s="21" t="s">
        <v>130</v>
      </c>
    </row>
    <row r="11" customFormat="false" ht="13.8" hidden="false" customHeight="false" outlineLevel="0" collapsed="false">
      <c r="A11" s="83" t="s">
        <v>43</v>
      </c>
      <c r="B11" s="83" t="s">
        <v>72</v>
      </c>
      <c r="C11" s="83" t="s">
        <v>143</v>
      </c>
      <c r="D11" s="83" t="s">
        <v>143</v>
      </c>
      <c r="E11" s="83" t="s">
        <v>173</v>
      </c>
      <c r="F11" s="84" t="n">
        <v>10</v>
      </c>
      <c r="G11" s="84" t="n">
        <v>8</v>
      </c>
      <c r="H11" s="85" t="n">
        <v>43831</v>
      </c>
      <c r="I11" s="85" t="n">
        <v>44196</v>
      </c>
      <c r="J11" s="86" t="n">
        <f aca="false">DATE(YEAR(H11)+1,MONTH(H11),DAY(H11))</f>
        <v>44197</v>
      </c>
      <c r="K11" s="87" t="n">
        <f aca="false">IF(H11&lt;=J11,VLOOKUP(DATEDIF(H11,I11,"m"),[1]Parameters!$L$2:$M$6,2,1),(DATEDIF(H11,I11,"m")+1)/12)</f>
        <v>1</v>
      </c>
      <c r="L11" s="22" t="n">
        <v>0.01308</v>
      </c>
      <c r="M11" s="89" t="n">
        <v>0.00876</v>
      </c>
      <c r="N11" s="88" t="n">
        <v>0</v>
      </c>
      <c r="O11" s="22" t="n">
        <f aca="false">(SUM(L11+M11+N11))*K11</f>
        <v>0.02184</v>
      </c>
      <c r="P11" s="21" t="s">
        <v>130</v>
      </c>
    </row>
    <row r="12" customFormat="false" ht="13.8" hidden="false" customHeight="false" outlineLevel="0" collapsed="false">
      <c r="A12" s="83" t="s">
        <v>43</v>
      </c>
      <c r="B12" s="83" t="s">
        <v>72</v>
      </c>
      <c r="C12" s="83" t="s">
        <v>143</v>
      </c>
      <c r="D12" s="83" t="s">
        <v>143</v>
      </c>
      <c r="E12" s="83" t="s">
        <v>174</v>
      </c>
      <c r="F12" s="84" t="n">
        <v>10</v>
      </c>
      <c r="G12" s="84" t="n">
        <v>15</v>
      </c>
      <c r="H12" s="85" t="n">
        <v>43831</v>
      </c>
      <c r="I12" s="85" t="n">
        <v>44196</v>
      </c>
      <c r="J12" s="86" t="n">
        <f aca="false">DATE(YEAR(H12)+1,MONTH(H12),DAY(H12))</f>
        <v>44197</v>
      </c>
      <c r="K12" s="87" t="n">
        <f aca="false">IF(H12&lt;=J12,VLOOKUP(DATEDIF(H12,I12,"m"),[1]Parameters!$L$2:$M$6,2,1),(DATEDIF(H12,I12,"m")+1)/12)</f>
        <v>1</v>
      </c>
      <c r="L12" s="22" t="n">
        <v>0.02172</v>
      </c>
      <c r="M12" s="89" t="n">
        <v>0.01452</v>
      </c>
      <c r="N12" s="88" t="n">
        <v>0</v>
      </c>
      <c r="O12" s="22" t="n">
        <f aca="false">(SUM(L12+M12+N12))*K12</f>
        <v>0.03624</v>
      </c>
      <c r="P12" s="21" t="s">
        <v>130</v>
      </c>
    </row>
    <row r="13" customFormat="false" ht="13.8" hidden="false" customHeight="false" outlineLevel="0" collapsed="false">
      <c r="A13" s="83" t="s">
        <v>43</v>
      </c>
      <c r="B13" s="83" t="s">
        <v>72</v>
      </c>
      <c r="C13" s="83" t="s">
        <v>143</v>
      </c>
      <c r="D13" s="83" t="s">
        <v>143</v>
      </c>
      <c r="E13" s="83" t="s">
        <v>176</v>
      </c>
      <c r="F13" s="84" t="n">
        <v>10</v>
      </c>
      <c r="G13" s="84" t="n">
        <v>30</v>
      </c>
      <c r="H13" s="85" t="n">
        <v>43831</v>
      </c>
      <c r="I13" s="85" t="n">
        <v>44196</v>
      </c>
      <c r="J13" s="86" t="n">
        <f aca="false">DATE(YEAR(H13)+1,MONTH(H13),DAY(H13))</f>
        <v>44197</v>
      </c>
      <c r="K13" s="87" t="n">
        <f aca="false">IF(H13&lt;=J13,VLOOKUP(DATEDIF(H13,I13,"m"),[1]Parameters!$L$2:$M$6,2,1),(DATEDIF(H13,I13,"m")+1)/12)</f>
        <v>1</v>
      </c>
      <c r="L13" s="22" t="n">
        <v>0.02532</v>
      </c>
      <c r="M13" s="89" t="n">
        <v>0.01692</v>
      </c>
      <c r="N13" s="88" t="n">
        <v>0</v>
      </c>
      <c r="O13" s="22" t="n">
        <f aca="false">(SUM(L13+M13+N13))*K13</f>
        <v>0.04224</v>
      </c>
      <c r="P13" s="21" t="s">
        <v>130</v>
      </c>
    </row>
    <row r="14" customFormat="false" ht="13.8" hidden="false" customHeight="false" outlineLevel="0" collapsed="false">
      <c r="A14" s="83" t="s">
        <v>43</v>
      </c>
      <c r="B14" s="83" t="s">
        <v>76</v>
      </c>
      <c r="C14" s="83" t="s">
        <v>143</v>
      </c>
      <c r="D14" s="83" t="s">
        <v>143</v>
      </c>
      <c r="E14" s="83" t="s">
        <v>172</v>
      </c>
      <c r="F14" s="84" t="n">
        <v>10</v>
      </c>
      <c r="G14" s="84" t="n">
        <v>2</v>
      </c>
      <c r="H14" s="85" t="n">
        <v>43831</v>
      </c>
      <c r="I14" s="85" t="n">
        <v>44196</v>
      </c>
      <c r="J14" s="86" t="n">
        <f aca="false">DATE(YEAR(H14)+1,MONTH(H14),DAY(H14))</f>
        <v>44197</v>
      </c>
      <c r="K14" s="87" t="n">
        <f aca="false">IF(H14&lt;=J14,VLOOKUP(DATEDIF(H14,I14,"m"),[1]Parameters!$L$2:$M$6,2,1),(DATEDIF(H14,I14,"m")+1)/12)</f>
        <v>1</v>
      </c>
      <c r="L14" s="22" t="n">
        <v>0.0056</v>
      </c>
      <c r="M14" s="89" t="n">
        <v>0.0037</v>
      </c>
      <c r="N14" s="88" t="n">
        <v>0</v>
      </c>
      <c r="O14" s="22" t="n">
        <f aca="false">(SUM(L14+M14+N14))*K14</f>
        <v>0.0093</v>
      </c>
      <c r="P14" s="21" t="s">
        <v>130</v>
      </c>
    </row>
    <row r="15" customFormat="false" ht="13.8" hidden="false" customHeight="false" outlineLevel="0" collapsed="false">
      <c r="A15" s="83" t="s">
        <v>43</v>
      </c>
      <c r="B15" s="83" t="s">
        <v>76</v>
      </c>
      <c r="C15" s="83" t="s">
        <v>143</v>
      </c>
      <c r="D15" s="83" t="s">
        <v>143</v>
      </c>
      <c r="E15" s="83" t="s">
        <v>173</v>
      </c>
      <c r="F15" s="84" t="n">
        <v>10</v>
      </c>
      <c r="G15" s="84" t="n">
        <v>6</v>
      </c>
      <c r="H15" s="85" t="n">
        <v>43831</v>
      </c>
      <c r="I15" s="85" t="n">
        <v>44196</v>
      </c>
      <c r="J15" s="86" t="n">
        <f aca="false">DATE(YEAR(H15)+1,MONTH(H15),DAY(H15))</f>
        <v>44197</v>
      </c>
      <c r="K15" s="87" t="n">
        <f aca="false">IF(H15&lt;=J15,VLOOKUP(DATEDIF(H15,I15,"m"),[1]Parameters!$L$2:$M$6,2,1),(DATEDIF(H15,I15,"m")+1)/12)</f>
        <v>1</v>
      </c>
      <c r="L15" s="22" t="n">
        <v>0.0109</v>
      </c>
      <c r="M15" s="89" t="n">
        <v>0.0073</v>
      </c>
      <c r="N15" s="88" t="n">
        <v>0</v>
      </c>
      <c r="O15" s="22" t="n">
        <f aca="false">(SUM(L15+M15+N15))*K15</f>
        <v>0.0182</v>
      </c>
      <c r="P15" s="21" t="s">
        <v>130</v>
      </c>
    </row>
    <row r="16" customFormat="false" ht="13.8" hidden="false" customHeight="false" outlineLevel="0" collapsed="false">
      <c r="A16" s="83" t="s">
        <v>43</v>
      </c>
      <c r="B16" s="83" t="s">
        <v>76</v>
      </c>
      <c r="C16" s="83" t="s">
        <v>143</v>
      </c>
      <c r="D16" s="83" t="s">
        <v>143</v>
      </c>
      <c r="E16" s="83" t="s">
        <v>174</v>
      </c>
      <c r="F16" s="84" t="n">
        <v>10</v>
      </c>
      <c r="G16" s="84" t="n">
        <v>12</v>
      </c>
      <c r="H16" s="85" t="n">
        <v>43831</v>
      </c>
      <c r="I16" s="85" t="n">
        <v>44196</v>
      </c>
      <c r="J16" s="86" t="n">
        <f aca="false">DATE(YEAR(H16)+1,MONTH(H16),DAY(H16))</f>
        <v>44197</v>
      </c>
      <c r="K16" s="87" t="n">
        <f aca="false">IF(H16&lt;=J16,VLOOKUP(DATEDIF(H16,I16,"m"),[1]Parameters!$L$2:$M$6,2,1),(DATEDIF(H16,I16,"m")+1)/12)</f>
        <v>1</v>
      </c>
      <c r="L16" s="22" t="n">
        <v>0.0181</v>
      </c>
      <c r="M16" s="89" t="n">
        <v>0.0121</v>
      </c>
      <c r="N16" s="88" t="n">
        <v>0</v>
      </c>
      <c r="O16" s="22" t="n">
        <f aca="false">(SUM(L16+M16+N16))*K16</f>
        <v>0.0302</v>
      </c>
      <c r="P16" s="21" t="s">
        <v>130</v>
      </c>
    </row>
    <row r="17" customFormat="false" ht="13.8" hidden="false" customHeight="false" outlineLevel="0" collapsed="false">
      <c r="A17" s="83" t="s">
        <v>43</v>
      </c>
      <c r="B17" s="83" t="s">
        <v>76</v>
      </c>
      <c r="C17" s="83" t="s">
        <v>143</v>
      </c>
      <c r="D17" s="83" t="s">
        <v>143</v>
      </c>
      <c r="E17" s="83" t="s">
        <v>176</v>
      </c>
      <c r="F17" s="84" t="n">
        <v>10</v>
      </c>
      <c r="G17" s="84" t="n">
        <v>45</v>
      </c>
      <c r="H17" s="85" t="n">
        <v>43831</v>
      </c>
      <c r="I17" s="85" t="n">
        <v>44196</v>
      </c>
      <c r="J17" s="86" t="n">
        <f aca="false">DATE(YEAR(H17)+1,MONTH(H17),DAY(H17))</f>
        <v>44197</v>
      </c>
      <c r="K17" s="87" t="n">
        <f aca="false">IF(H17&lt;=J17,VLOOKUP(DATEDIF(H17,I17,"m"),[1]Parameters!$L$2:$M$6,2,1),(DATEDIF(H17,I17,"m")+1)/12)</f>
        <v>1</v>
      </c>
      <c r="L17" s="22" t="n">
        <v>0.0211</v>
      </c>
      <c r="M17" s="89" t="n">
        <v>0.0141</v>
      </c>
      <c r="N17" s="88" t="n">
        <v>0</v>
      </c>
      <c r="O17" s="22" t="n">
        <f aca="false">(SUM(L17+M17+N17))*K17</f>
        <v>0.0352</v>
      </c>
      <c r="P17" s="21" t="s">
        <v>130</v>
      </c>
    </row>
    <row r="18" customFormat="false" ht="13.8" hidden="false" customHeight="false" outlineLevel="0" collapsed="false">
      <c r="A18" s="83" t="s">
        <v>43</v>
      </c>
      <c r="B18" s="83" t="s">
        <v>74</v>
      </c>
      <c r="C18" s="83" t="s">
        <v>143</v>
      </c>
      <c r="D18" s="83" t="s">
        <v>143</v>
      </c>
      <c r="E18" s="83" t="s">
        <v>143</v>
      </c>
      <c r="F18" s="84" t="n">
        <v>10</v>
      </c>
      <c r="G18" s="84" t="n">
        <v>10</v>
      </c>
      <c r="H18" s="85" t="n">
        <v>43831</v>
      </c>
      <c r="I18" s="85" t="n">
        <v>44196</v>
      </c>
      <c r="J18" s="86" t="n">
        <f aca="false">DATE(YEAR(H18)+1,MONTH(H18),DAY(H18))</f>
        <v>44197</v>
      </c>
      <c r="K18" s="87" t="n">
        <f aca="false">IF(H18&lt;=J18,VLOOKUP(DATEDIF(H18,I18,"m"),[1]Parameters!$L$2:$M$6,2,1),(DATEDIF(H18,I18,"m")+1)/12)</f>
        <v>1</v>
      </c>
      <c r="L18" s="22" t="n">
        <v>0.03165</v>
      </c>
      <c r="M18" s="89" t="n">
        <v>0.02115</v>
      </c>
      <c r="N18" s="88" t="n">
        <v>0</v>
      </c>
      <c r="O18" s="22" t="n">
        <f aca="false">(SUM(L18+M18+N18))*K18</f>
        <v>0.0528</v>
      </c>
      <c r="P18" s="21" t="s">
        <v>130</v>
      </c>
    </row>
    <row r="19" customFormat="false" ht="13.8" hidden="false" customHeight="false" outlineLevel="0" collapsed="false">
      <c r="A19" s="83" t="s">
        <v>43</v>
      </c>
      <c r="B19" s="83" t="s">
        <v>54</v>
      </c>
      <c r="C19" s="83" t="s">
        <v>143</v>
      </c>
      <c r="D19" s="83" t="s">
        <v>143</v>
      </c>
      <c r="E19" s="83" t="s">
        <v>172</v>
      </c>
      <c r="F19" s="84" t="n">
        <v>10</v>
      </c>
      <c r="G19" s="84" t="n">
        <v>2</v>
      </c>
      <c r="H19" s="85" t="n">
        <v>43831</v>
      </c>
      <c r="I19" s="85" t="n">
        <v>44196</v>
      </c>
      <c r="J19" s="86" t="n">
        <f aca="false">DATE(YEAR(H19)+1,MONTH(H19),DAY(H19))</f>
        <v>44197</v>
      </c>
      <c r="K19" s="87" t="n">
        <f aca="false">IF(H19&lt;=J19,VLOOKUP(DATEDIF(H19,I19,"m"),[1]Parameters!$L$2:$M$6,2,1),(DATEDIF(H19,I19,"m")+1)/12)</f>
        <v>1</v>
      </c>
      <c r="L19" s="22" t="n">
        <v>0.0056</v>
      </c>
      <c r="M19" s="89" t="n">
        <v>0.0037</v>
      </c>
      <c r="N19" s="88" t="n">
        <v>0</v>
      </c>
      <c r="O19" s="22" t="n">
        <f aca="false">(SUM(L19+M19+N19))*K19</f>
        <v>0.0093</v>
      </c>
      <c r="P19" s="21" t="s">
        <v>130</v>
      </c>
    </row>
    <row r="20" customFormat="false" ht="13.8" hidden="false" customHeight="false" outlineLevel="0" collapsed="false">
      <c r="A20" s="83" t="s">
        <v>43</v>
      </c>
      <c r="B20" s="83" t="s">
        <v>54</v>
      </c>
      <c r="C20" s="83" t="s">
        <v>143</v>
      </c>
      <c r="D20" s="83" t="s">
        <v>143</v>
      </c>
      <c r="E20" s="83" t="s">
        <v>173</v>
      </c>
      <c r="F20" s="84" t="n">
        <v>10</v>
      </c>
      <c r="G20" s="84" t="n">
        <v>6</v>
      </c>
      <c r="H20" s="85" t="n">
        <v>43831</v>
      </c>
      <c r="I20" s="85" t="n">
        <v>44196</v>
      </c>
      <c r="J20" s="86" t="n">
        <f aca="false">DATE(YEAR(H20)+1,MONTH(H20),DAY(H20))</f>
        <v>44197</v>
      </c>
      <c r="K20" s="87" t="n">
        <f aca="false">IF(H20&lt;=J20,VLOOKUP(DATEDIF(H20,I20,"m"),[1]Parameters!$L$2:$M$6,2,1),(DATEDIF(H20,I20,"m")+1)/12)</f>
        <v>1</v>
      </c>
      <c r="L20" s="22" t="n">
        <v>0.0109</v>
      </c>
      <c r="M20" s="89" t="n">
        <v>0.0073</v>
      </c>
      <c r="N20" s="88" t="n">
        <v>0</v>
      </c>
      <c r="O20" s="22" t="n">
        <f aca="false">(SUM(L20+M20+N20))*K20</f>
        <v>0.0182</v>
      </c>
      <c r="P20" s="21" t="s">
        <v>130</v>
      </c>
    </row>
    <row r="21" customFormat="false" ht="13.8" hidden="false" customHeight="false" outlineLevel="0" collapsed="false">
      <c r="A21" s="83" t="s">
        <v>43</v>
      </c>
      <c r="B21" s="83" t="s">
        <v>54</v>
      </c>
      <c r="C21" s="83" t="s">
        <v>143</v>
      </c>
      <c r="D21" s="83" t="s">
        <v>143</v>
      </c>
      <c r="E21" s="83" t="s">
        <v>174</v>
      </c>
      <c r="F21" s="84" t="n">
        <v>10</v>
      </c>
      <c r="G21" s="84" t="n">
        <v>12</v>
      </c>
      <c r="H21" s="85" t="n">
        <v>43831</v>
      </c>
      <c r="I21" s="85" t="n">
        <v>44196</v>
      </c>
      <c r="J21" s="86" t="n">
        <f aca="false">DATE(YEAR(H21)+1,MONTH(H21),DAY(H21))</f>
        <v>44197</v>
      </c>
      <c r="K21" s="87" t="n">
        <f aca="false">IF(H21&lt;=J21,VLOOKUP(DATEDIF(H21,I21,"m"),[1]Parameters!$L$2:$M$6,2,1),(DATEDIF(H21,I21,"m")+1)/12)</f>
        <v>1</v>
      </c>
      <c r="L21" s="22" t="n">
        <v>0.0181</v>
      </c>
      <c r="M21" s="89" t="n">
        <v>0.0121</v>
      </c>
      <c r="N21" s="88" t="n">
        <v>0</v>
      </c>
      <c r="O21" s="22" t="n">
        <f aca="false">(SUM(L21+M21+N21))*K21</f>
        <v>0.0302</v>
      </c>
      <c r="P21" s="21" t="s">
        <v>130</v>
      </c>
    </row>
    <row r="22" customFormat="false" ht="13.8" hidden="false" customHeight="false" outlineLevel="0" collapsed="false">
      <c r="A22" s="83" t="s">
        <v>43</v>
      </c>
      <c r="B22" s="83" t="s">
        <v>54</v>
      </c>
      <c r="C22" s="83" t="s">
        <v>143</v>
      </c>
      <c r="D22" s="83" t="s">
        <v>143</v>
      </c>
      <c r="E22" s="83" t="s">
        <v>176</v>
      </c>
      <c r="F22" s="84" t="n">
        <v>10</v>
      </c>
      <c r="G22" s="84" t="n">
        <v>45</v>
      </c>
      <c r="H22" s="85" t="n">
        <v>43831</v>
      </c>
      <c r="I22" s="85" t="n">
        <v>44196</v>
      </c>
      <c r="J22" s="86" t="n">
        <f aca="false">DATE(YEAR(H22)+1,MONTH(H22),DAY(H22))</f>
        <v>44197</v>
      </c>
      <c r="K22" s="87" t="n">
        <f aca="false">IF(H22&lt;=J22,VLOOKUP(DATEDIF(H22,I22,"m"),[1]Parameters!$L$2:$M$6,2,1),(DATEDIF(H22,I22,"m")+1)/12)</f>
        <v>1</v>
      </c>
      <c r="L22" s="22" t="n">
        <v>0.0211</v>
      </c>
      <c r="M22" s="89" t="n">
        <v>0.0141</v>
      </c>
      <c r="N22" s="88" t="n">
        <v>0</v>
      </c>
      <c r="O22" s="22" t="n">
        <f aca="false">(SUM(L22+M22+N22))*K22</f>
        <v>0.0352</v>
      </c>
      <c r="P22" s="21" t="s">
        <v>130</v>
      </c>
    </row>
    <row r="23" customFormat="false" ht="13.8" hidden="false" customHeight="false" outlineLevel="0" collapsed="false">
      <c r="A23" s="83" t="s">
        <v>43</v>
      </c>
      <c r="B23" s="83" t="s">
        <v>64</v>
      </c>
      <c r="C23" s="83" t="s">
        <v>143</v>
      </c>
      <c r="D23" s="83" t="s">
        <v>143</v>
      </c>
      <c r="E23" s="83" t="s">
        <v>172</v>
      </c>
      <c r="F23" s="84" t="n">
        <v>5</v>
      </c>
      <c r="G23" s="84" t="n">
        <v>0</v>
      </c>
      <c r="H23" s="85" t="n">
        <v>43831</v>
      </c>
      <c r="I23" s="85" t="n">
        <v>44196</v>
      </c>
      <c r="J23" s="86" t="n">
        <f aca="false">DATE(YEAR(H23)+1,MONTH(H23),DAY(H23))</f>
        <v>44197</v>
      </c>
      <c r="K23" s="87" t="n">
        <f aca="false">IF(H23&lt;=J23,VLOOKUP(DATEDIF(H23,I23,"m"),[1]Parameters!$L$2:$M$6,2,1),(DATEDIF(H23,I23,"m")+1)/12)</f>
        <v>1</v>
      </c>
      <c r="L23" s="22" t="n">
        <v>0.00672</v>
      </c>
      <c r="M23" s="89" t="n">
        <v>0.00444</v>
      </c>
      <c r="N23" s="88" t="n">
        <v>0</v>
      </c>
      <c r="O23" s="22" t="n">
        <f aca="false">(SUM(L23+M23+N23))*K23</f>
        <v>0.01116</v>
      </c>
      <c r="P23" s="21" t="s">
        <v>130</v>
      </c>
    </row>
    <row r="24" customFormat="false" ht="13.8" hidden="false" customHeight="false" outlineLevel="0" collapsed="false">
      <c r="A24" s="83" t="s">
        <v>43</v>
      </c>
      <c r="B24" s="83" t="s">
        <v>64</v>
      </c>
      <c r="C24" s="83" t="s">
        <v>143</v>
      </c>
      <c r="D24" s="83" t="s">
        <v>143</v>
      </c>
      <c r="E24" s="83" t="s">
        <v>173</v>
      </c>
      <c r="F24" s="84" t="n">
        <v>6</v>
      </c>
      <c r="G24" s="84" t="n">
        <v>3.5</v>
      </c>
      <c r="H24" s="85" t="n">
        <v>43831</v>
      </c>
      <c r="I24" s="85" t="n">
        <v>44196</v>
      </c>
      <c r="J24" s="86" t="n">
        <f aca="false">DATE(YEAR(H24)+1,MONTH(H24),DAY(H24))</f>
        <v>44197</v>
      </c>
      <c r="K24" s="87" t="n">
        <f aca="false">IF(H24&lt;=J24,VLOOKUP(DATEDIF(H24,I24,"m"),[1]Parameters!$L$2:$M$6,2,1),(DATEDIF(H24,I24,"m")+1)/12)</f>
        <v>1</v>
      </c>
      <c r="L24" s="22" t="n">
        <v>0.01308</v>
      </c>
      <c r="M24" s="89" t="n">
        <v>0.00876</v>
      </c>
      <c r="N24" s="88" t="n">
        <v>0</v>
      </c>
      <c r="O24" s="22" t="n">
        <f aca="false">(SUM(L24+M24+N24))*K24</f>
        <v>0.02184</v>
      </c>
      <c r="P24" s="21" t="s">
        <v>175</v>
      </c>
    </row>
    <row r="25" customFormat="false" ht="13.8" hidden="false" customHeight="false" outlineLevel="0" collapsed="false">
      <c r="A25" s="83" t="s">
        <v>43</v>
      </c>
      <c r="B25" s="83" t="s">
        <v>64</v>
      </c>
      <c r="C25" s="83" t="s">
        <v>143</v>
      </c>
      <c r="D25" s="83" t="s">
        <v>143</v>
      </c>
      <c r="E25" s="83" t="s">
        <v>174</v>
      </c>
      <c r="F25" s="84" t="n">
        <v>12</v>
      </c>
      <c r="G25" s="84" t="n">
        <v>8.5</v>
      </c>
      <c r="H25" s="85" t="n">
        <v>43831</v>
      </c>
      <c r="I25" s="85" t="n">
        <v>44196</v>
      </c>
      <c r="J25" s="86" t="n">
        <f aca="false">DATE(YEAR(H25)+1,MONTH(H25),DAY(H25))</f>
        <v>44197</v>
      </c>
      <c r="K25" s="87" t="n">
        <f aca="false">IF(H25&lt;=J25,VLOOKUP(DATEDIF(H25,I25,"m"),[1]Parameters!$L$2:$M$6,2,1),(DATEDIF(H25,I25,"m")+1)/12)</f>
        <v>1</v>
      </c>
      <c r="L25" s="22" t="n">
        <v>0.02172</v>
      </c>
      <c r="M25" s="89" t="n">
        <v>0.01452</v>
      </c>
      <c r="N25" s="88" t="n">
        <v>0</v>
      </c>
      <c r="O25" s="22" t="n">
        <f aca="false">(SUM(L25+M25+N25))*K25</f>
        <v>0.03624</v>
      </c>
      <c r="P25" s="21" t="s">
        <v>130</v>
      </c>
    </row>
    <row r="26" customFormat="false" ht="13.8" hidden="false" customHeight="false" outlineLevel="0" collapsed="false">
      <c r="A26" s="83" t="s">
        <v>43</v>
      </c>
      <c r="B26" s="83" t="s">
        <v>64</v>
      </c>
      <c r="C26" s="83" t="s">
        <v>143</v>
      </c>
      <c r="D26" s="83" t="s">
        <v>143</v>
      </c>
      <c r="E26" s="83" t="s">
        <v>176</v>
      </c>
      <c r="F26" s="84" t="n">
        <v>25</v>
      </c>
      <c r="G26" s="84" t="n">
        <v>16</v>
      </c>
      <c r="H26" s="85" t="n">
        <v>43831</v>
      </c>
      <c r="I26" s="85" t="n">
        <v>44196</v>
      </c>
      <c r="J26" s="86" t="n">
        <f aca="false">DATE(YEAR(H26)+1,MONTH(H26),DAY(H26))</f>
        <v>44197</v>
      </c>
      <c r="K26" s="87" t="n">
        <f aca="false">IF(H26&lt;=J26,VLOOKUP(DATEDIF(H26,I26,"m"),[1]Parameters!$L$2:$M$6,2,1),(DATEDIF(H26,I26,"m")+1)/12)</f>
        <v>1</v>
      </c>
      <c r="L26" s="22" t="n">
        <v>0.02532</v>
      </c>
      <c r="M26" s="89" t="n">
        <v>0.01692</v>
      </c>
      <c r="N26" s="88" t="n">
        <v>0</v>
      </c>
      <c r="O26" s="22" t="n">
        <f aca="false">(SUM(L26+M26+N26))*K26</f>
        <v>0.04224</v>
      </c>
      <c r="P26" s="21" t="s">
        <v>130</v>
      </c>
    </row>
    <row r="27" customFormat="false" ht="13.8" hidden="false" customHeight="false" outlineLevel="0" collapsed="false">
      <c r="A27" s="83" t="s">
        <v>43</v>
      </c>
      <c r="B27" s="83" t="s">
        <v>52</v>
      </c>
      <c r="C27" s="83" t="s">
        <v>143</v>
      </c>
      <c r="D27" s="83" t="s">
        <v>143</v>
      </c>
      <c r="E27" s="83" t="s">
        <v>172</v>
      </c>
      <c r="F27" s="84" t="n">
        <v>10</v>
      </c>
      <c r="G27" s="84" t="n">
        <v>2</v>
      </c>
      <c r="H27" s="85" t="n">
        <v>43831</v>
      </c>
      <c r="I27" s="85" t="n">
        <v>44196</v>
      </c>
      <c r="J27" s="86" t="n">
        <f aca="false">DATE(YEAR(H27)+1,MONTH(H27),DAY(H27))</f>
        <v>44197</v>
      </c>
      <c r="K27" s="87" t="n">
        <f aca="false">IF(H27&lt;=J27,VLOOKUP(DATEDIF(H27,I27,"m"),[1]Parameters!$L$2:$M$6,2,1),(DATEDIF(H27,I27,"m")+1)/12)</f>
        <v>1</v>
      </c>
      <c r="L27" s="22" t="n">
        <v>0.0037</v>
      </c>
      <c r="M27" s="89" t="n">
        <v>0.0037</v>
      </c>
      <c r="N27" s="88" t="n">
        <v>0</v>
      </c>
      <c r="O27" s="22" t="n">
        <f aca="false">(SUM(L27+M27+N27))*K27</f>
        <v>0.0074</v>
      </c>
      <c r="P27" s="21" t="s">
        <v>130</v>
      </c>
    </row>
    <row r="28" customFormat="false" ht="13.8" hidden="false" customHeight="false" outlineLevel="0" collapsed="false">
      <c r="A28" s="83" t="s">
        <v>43</v>
      </c>
      <c r="B28" s="83" t="s">
        <v>52</v>
      </c>
      <c r="C28" s="83" t="s">
        <v>143</v>
      </c>
      <c r="D28" s="83" t="s">
        <v>143</v>
      </c>
      <c r="E28" s="83" t="s">
        <v>173</v>
      </c>
      <c r="F28" s="84" t="n">
        <v>10</v>
      </c>
      <c r="G28" s="84" t="n">
        <v>6</v>
      </c>
      <c r="H28" s="85" t="n">
        <v>43831</v>
      </c>
      <c r="I28" s="85" t="n">
        <v>44196</v>
      </c>
      <c r="J28" s="86" t="n">
        <f aca="false">DATE(YEAR(H28)+1,MONTH(H28),DAY(H28))</f>
        <v>44197</v>
      </c>
      <c r="K28" s="87" t="n">
        <f aca="false">IF(H28&lt;=J28,VLOOKUP(DATEDIF(H28,I28,"m"),[1]Parameters!$L$2:$M$6,2,1),(DATEDIF(H28,I28,"m")+1)/12)</f>
        <v>1</v>
      </c>
      <c r="L28" s="22" t="n">
        <v>0.0073</v>
      </c>
      <c r="M28" s="89" t="n">
        <v>0.0073</v>
      </c>
      <c r="N28" s="88" t="n">
        <v>0</v>
      </c>
      <c r="O28" s="22" t="n">
        <f aca="false">(SUM(L28+M28+N28))*K28</f>
        <v>0.0146</v>
      </c>
      <c r="P28" s="21" t="s">
        <v>130</v>
      </c>
    </row>
    <row r="29" customFormat="false" ht="13.8" hidden="false" customHeight="false" outlineLevel="0" collapsed="false">
      <c r="A29" s="83" t="s">
        <v>43</v>
      </c>
      <c r="B29" s="83" t="s">
        <v>52</v>
      </c>
      <c r="C29" s="83" t="s">
        <v>143</v>
      </c>
      <c r="D29" s="83" t="s">
        <v>143</v>
      </c>
      <c r="E29" s="83" t="s">
        <v>174</v>
      </c>
      <c r="F29" s="84" t="n">
        <v>10</v>
      </c>
      <c r="G29" s="84" t="n">
        <v>12</v>
      </c>
      <c r="H29" s="85" t="n">
        <v>43831</v>
      </c>
      <c r="I29" s="85" t="n">
        <v>44196</v>
      </c>
      <c r="J29" s="86" t="n">
        <f aca="false">DATE(YEAR(H29)+1,MONTH(H29),DAY(H29))</f>
        <v>44197</v>
      </c>
      <c r="K29" s="87" t="n">
        <f aca="false">IF(H29&lt;=J29,VLOOKUP(DATEDIF(H29,I29,"m"),[1]Parameters!$L$2:$M$6,2,1),(DATEDIF(H29,I29,"m")+1)/12)</f>
        <v>1</v>
      </c>
      <c r="L29" s="22" t="n">
        <v>0.0121</v>
      </c>
      <c r="M29" s="89" t="n">
        <v>0.0121</v>
      </c>
      <c r="N29" s="88" t="n">
        <v>0</v>
      </c>
      <c r="O29" s="22" t="n">
        <f aca="false">(SUM(L29+M29+N29))*K29</f>
        <v>0.0242</v>
      </c>
      <c r="P29" s="21" t="s">
        <v>130</v>
      </c>
    </row>
    <row r="30" customFormat="false" ht="13.8" hidden="false" customHeight="false" outlineLevel="0" collapsed="false">
      <c r="A30" s="83" t="s">
        <v>43</v>
      </c>
      <c r="B30" s="83" t="s">
        <v>52</v>
      </c>
      <c r="C30" s="83" t="s">
        <v>143</v>
      </c>
      <c r="D30" s="83" t="s">
        <v>143</v>
      </c>
      <c r="E30" s="83" t="s">
        <v>176</v>
      </c>
      <c r="F30" s="84" t="n">
        <v>10</v>
      </c>
      <c r="G30" s="84" t="n">
        <v>45</v>
      </c>
      <c r="H30" s="85" t="n">
        <v>43831</v>
      </c>
      <c r="I30" s="85" t="n">
        <v>44196</v>
      </c>
      <c r="J30" s="86" t="n">
        <f aca="false">DATE(YEAR(H30)+1,MONTH(H30),DAY(H30))</f>
        <v>44197</v>
      </c>
      <c r="K30" s="87" t="n">
        <f aca="false">IF(H30&lt;=J30,VLOOKUP(DATEDIF(H30,I30,"m"),[1]Parameters!$L$2:$M$6,2,1),(DATEDIF(H30,I30,"m")+1)/12)</f>
        <v>1</v>
      </c>
      <c r="L30" s="22" t="n">
        <v>0.0141</v>
      </c>
      <c r="M30" s="89" t="n">
        <v>0.0141</v>
      </c>
      <c r="N30" s="88" t="n">
        <v>0</v>
      </c>
      <c r="O30" s="22" t="n">
        <f aca="false">(SUM(L30+M30+N30))*K30</f>
        <v>0.0282</v>
      </c>
      <c r="P30" s="21" t="s">
        <v>130</v>
      </c>
    </row>
    <row r="31" customFormat="false" ht="13.8" hidden="false" customHeight="false" outlineLevel="0" collapsed="false">
      <c r="A31" s="83" t="s">
        <v>9</v>
      </c>
      <c r="B31" s="83" t="s">
        <v>151</v>
      </c>
      <c r="C31" s="83" t="s">
        <v>152</v>
      </c>
      <c r="D31" s="83" t="s">
        <v>177</v>
      </c>
      <c r="E31" s="83" t="s">
        <v>143</v>
      </c>
      <c r="F31" s="84" t="n">
        <v>5</v>
      </c>
      <c r="G31" s="84" t="n">
        <v>0</v>
      </c>
      <c r="H31" s="85" t="n">
        <v>43831</v>
      </c>
      <c r="I31" s="85" t="n">
        <v>44196</v>
      </c>
      <c r="J31" s="86" t="n">
        <f aca="false">DATE(YEAR(H31)+1,MONTH(H31),DAY(H31))</f>
        <v>44197</v>
      </c>
      <c r="K31" s="87" t="n">
        <f aca="false">IF(H31&lt;=J31,VLOOKUP(DATEDIF(H31,I31,"m"),[1]Parameters!$L$2:$M$6,2,1),(DATEDIF(H31,I31,"m")+1)/12)</f>
        <v>1</v>
      </c>
      <c r="L31" s="22" t="n">
        <v>0.0029</v>
      </c>
      <c r="M31" s="89" t="n">
        <v>0.0019</v>
      </c>
      <c r="N31" s="88" t="n">
        <v>0</v>
      </c>
      <c r="O31" s="22" t="n">
        <f aca="false">(SUM(L31+M31+N31))*K31</f>
        <v>0.0048</v>
      </c>
      <c r="P31" s="21" t="s">
        <v>130</v>
      </c>
    </row>
    <row r="32" customFormat="false" ht="13.8" hidden="false" customHeight="false" outlineLevel="0" collapsed="false">
      <c r="A32" s="83" t="s">
        <v>9</v>
      </c>
      <c r="B32" s="83" t="s">
        <v>151</v>
      </c>
      <c r="C32" s="83" t="s">
        <v>152</v>
      </c>
      <c r="D32" s="83" t="s">
        <v>178</v>
      </c>
      <c r="E32" s="83" t="s">
        <v>143</v>
      </c>
      <c r="F32" s="84" t="n">
        <v>6</v>
      </c>
      <c r="G32" s="84" t="n">
        <v>0</v>
      </c>
      <c r="H32" s="85" t="n">
        <v>43831</v>
      </c>
      <c r="I32" s="85" t="n">
        <v>44196</v>
      </c>
      <c r="J32" s="86" t="n">
        <f aca="false">DATE(YEAR(H32)+1,MONTH(H32),DAY(H32))</f>
        <v>44197</v>
      </c>
      <c r="K32" s="87" t="n">
        <f aca="false">IF(H32&lt;=J32,VLOOKUP(DATEDIF(H32,I32,"m"),[1]Parameters!$L$2:$M$6,2,1),(DATEDIF(H32,I32,"m")+1)/12)</f>
        <v>1</v>
      </c>
      <c r="L32" s="22" t="n">
        <v>0.0053</v>
      </c>
      <c r="M32" s="89" t="n">
        <v>0.0035</v>
      </c>
      <c r="N32" s="88" t="n">
        <v>0</v>
      </c>
      <c r="O32" s="22" t="n">
        <f aca="false">(SUM(L32+M32+N32))*K32</f>
        <v>0.0088</v>
      </c>
      <c r="P32" s="21" t="s">
        <v>130</v>
      </c>
    </row>
    <row r="33" customFormat="false" ht="13.8" hidden="false" customHeight="false" outlineLevel="0" collapsed="false">
      <c r="A33" s="83" t="s">
        <v>9</v>
      </c>
      <c r="B33" s="83" t="s">
        <v>155</v>
      </c>
      <c r="C33" s="83" t="s">
        <v>152</v>
      </c>
      <c r="D33" s="83" t="s">
        <v>179</v>
      </c>
      <c r="E33" s="83" t="s">
        <v>143</v>
      </c>
      <c r="F33" s="84" t="n">
        <v>11</v>
      </c>
      <c r="G33" s="84" t="n">
        <v>0</v>
      </c>
      <c r="H33" s="85" t="n">
        <v>43831</v>
      </c>
      <c r="I33" s="85" t="n">
        <v>44196</v>
      </c>
      <c r="J33" s="86" t="n">
        <f aca="false">DATE(YEAR(H33)+1,MONTH(H33),DAY(H33))</f>
        <v>44197</v>
      </c>
      <c r="K33" s="87" t="n">
        <f aca="false">IF(H33&lt;=J33,VLOOKUP(DATEDIF(H33,I33,"m"),[1]Parameters!$L$2:$M$6,2,1),(DATEDIF(H33,I33,"m")+1)/12)</f>
        <v>1</v>
      </c>
      <c r="L33" s="22" t="n">
        <v>0.0053</v>
      </c>
      <c r="M33" s="89" t="n">
        <v>0.0035</v>
      </c>
      <c r="N33" s="88" t="n">
        <v>0</v>
      </c>
      <c r="O33" s="22" t="n">
        <f aca="false">(SUM(L33+M33+N33))*K33</f>
        <v>0.0088</v>
      </c>
      <c r="P33" s="21" t="s">
        <v>130</v>
      </c>
    </row>
    <row r="34" customFormat="false" ht="13.8" hidden="false" customHeight="false" outlineLevel="0" collapsed="false">
      <c r="A34" s="83" t="s">
        <v>9</v>
      </c>
      <c r="B34" s="83" t="s">
        <v>155</v>
      </c>
      <c r="C34" s="83" t="s">
        <v>152</v>
      </c>
      <c r="D34" s="83" t="s">
        <v>180</v>
      </c>
      <c r="E34" s="83" t="s">
        <v>143</v>
      </c>
      <c r="F34" s="84" t="n">
        <v>24</v>
      </c>
      <c r="G34" s="84" t="n">
        <v>0</v>
      </c>
      <c r="H34" s="85" t="n">
        <v>43831</v>
      </c>
      <c r="I34" s="85" t="n">
        <v>44196</v>
      </c>
      <c r="J34" s="86" t="n">
        <f aca="false">DATE(YEAR(H34)+1,MONTH(H34),DAY(H34))</f>
        <v>44197</v>
      </c>
      <c r="K34" s="87" t="n">
        <f aca="false">IF(H34&lt;=J34,VLOOKUP(DATEDIF(H34,I34,"m"),[1]Parameters!$L$2:$M$6,2,1),(DATEDIF(H34,I34,"m")+1)/12)</f>
        <v>1</v>
      </c>
      <c r="L34" s="22" t="n">
        <v>0.0084</v>
      </c>
      <c r="M34" s="89" t="n">
        <v>0.0056</v>
      </c>
      <c r="N34" s="88" t="n">
        <v>0</v>
      </c>
      <c r="O34" s="22" t="n">
        <f aca="false">(SUM(L34+M34+N34))*K34</f>
        <v>0.014</v>
      </c>
      <c r="P34" s="21" t="s">
        <v>130</v>
      </c>
    </row>
    <row r="35" customFormat="false" ht="13.8" hidden="false" customHeight="false" outlineLevel="0" collapsed="false">
      <c r="A35" s="83" t="s">
        <v>9</v>
      </c>
      <c r="B35" s="83" t="s">
        <v>155</v>
      </c>
      <c r="C35" s="83" t="s">
        <v>152</v>
      </c>
      <c r="D35" s="83" t="s">
        <v>181</v>
      </c>
      <c r="E35" s="83" t="s">
        <v>143</v>
      </c>
      <c r="F35" s="84" t="n">
        <v>30</v>
      </c>
      <c r="G35" s="84" t="n">
        <v>0</v>
      </c>
      <c r="H35" s="85" t="n">
        <v>43831</v>
      </c>
      <c r="I35" s="85" t="n">
        <v>44196</v>
      </c>
      <c r="J35" s="86" t="n">
        <f aca="false">DATE(YEAR(H35)+1,MONTH(H35),DAY(H35))</f>
        <v>44197</v>
      </c>
      <c r="K35" s="87" t="n">
        <f aca="false">IF(H35&lt;=J35,VLOOKUP(DATEDIF(H35,I35,"m"),[1]Parameters!$L$2:$M$6,2,1),(DATEDIF(H35,I35,"m")+1)/12)</f>
        <v>1</v>
      </c>
      <c r="L35" s="22" t="n">
        <v>0.0121</v>
      </c>
      <c r="M35" s="89" t="n">
        <v>0.008</v>
      </c>
      <c r="N35" s="88" t="n">
        <v>0</v>
      </c>
      <c r="O35" s="22" t="n">
        <f aca="false">(SUM(L35+M35+N35))*K35</f>
        <v>0.0201</v>
      </c>
      <c r="P35" s="21" t="s">
        <v>130</v>
      </c>
    </row>
    <row r="36" customFormat="false" ht="13.8" hidden="false" customHeight="false" outlineLevel="0" collapsed="false">
      <c r="A36" s="83" t="s">
        <v>9</v>
      </c>
      <c r="B36" s="83" t="s">
        <v>56</v>
      </c>
      <c r="C36" s="83" t="s">
        <v>143</v>
      </c>
      <c r="D36" s="83" t="s">
        <v>182</v>
      </c>
      <c r="E36" s="83" t="s">
        <v>143</v>
      </c>
      <c r="F36" s="84" t="n">
        <v>12</v>
      </c>
      <c r="G36" s="84" t="n">
        <v>0</v>
      </c>
      <c r="H36" s="85" t="n">
        <v>43831</v>
      </c>
      <c r="I36" s="85" t="n">
        <v>44196</v>
      </c>
      <c r="J36" s="86" t="n">
        <f aca="false">DATE(YEAR(H36)+1,MONTH(H36),DAY(H36))</f>
        <v>44197</v>
      </c>
      <c r="K36" s="87" t="n">
        <f aca="false">IF(H36&lt;=J36,VLOOKUP(DATEDIF(H36,I36,"m"),[1]Parameters!$L$2:$M$6,2,1),(DATEDIF(H36,I36,"m")+1)/12)</f>
        <v>1</v>
      </c>
      <c r="L36" s="22" t="n">
        <v>0.0084</v>
      </c>
      <c r="M36" s="89" t="n">
        <v>0.0056</v>
      </c>
      <c r="N36" s="99" t="n">
        <f aca="false">0.05% * F36</f>
        <v>0.006</v>
      </c>
      <c r="O36" s="22" t="n">
        <f aca="false">(SUM(L36+M36+N36))*K36</f>
        <v>0.02</v>
      </c>
      <c r="P36" s="21" t="s">
        <v>130</v>
      </c>
    </row>
    <row r="37" customFormat="false" ht="13.8" hidden="false" customHeight="false" outlineLevel="0" collapsed="false">
      <c r="A37" s="83" t="s">
        <v>9</v>
      </c>
      <c r="B37" s="83" t="s">
        <v>56</v>
      </c>
      <c r="C37" s="83" t="s">
        <v>143</v>
      </c>
      <c r="D37" s="83" t="s">
        <v>181</v>
      </c>
      <c r="E37" s="83" t="s">
        <v>143</v>
      </c>
      <c r="F37" s="84" t="n">
        <v>30</v>
      </c>
      <c r="G37" s="84" t="n">
        <v>0</v>
      </c>
      <c r="H37" s="85" t="n">
        <v>43831</v>
      </c>
      <c r="I37" s="85" t="n">
        <v>44196</v>
      </c>
      <c r="J37" s="86" t="n">
        <f aca="false">DATE(YEAR(H37)+1,MONTH(H37),DAY(H37))</f>
        <v>44197</v>
      </c>
      <c r="K37" s="87" t="n">
        <f aca="false">IF(H37&lt;=J37,VLOOKUP(DATEDIF(H37,I37,"m"),[1]Parameters!$L$2:$M$6,2,1),(DATEDIF(H37,I37,"m")+1)/12)</f>
        <v>1</v>
      </c>
      <c r="L37" s="22" t="n">
        <v>0.0121</v>
      </c>
      <c r="M37" s="89" t="n">
        <v>0.008</v>
      </c>
      <c r="N37" s="99" t="n">
        <f aca="false">0.05% * F37</f>
        <v>0.015</v>
      </c>
      <c r="O37" s="22" t="n">
        <f aca="false">(SUM(L37+M37+N37))*K37</f>
        <v>0.0351</v>
      </c>
      <c r="P37" s="21" t="s">
        <v>130</v>
      </c>
    </row>
    <row r="38" customFormat="false" ht="13.8" hidden="false" customHeight="false" outlineLevel="0" collapsed="false">
      <c r="A38" s="83" t="s">
        <v>9</v>
      </c>
      <c r="B38" s="83" t="s">
        <v>52</v>
      </c>
      <c r="C38" s="83" t="s">
        <v>152</v>
      </c>
      <c r="D38" s="83" t="s">
        <v>177</v>
      </c>
      <c r="E38" s="83" t="s">
        <v>143</v>
      </c>
      <c r="F38" s="84" t="n">
        <v>5</v>
      </c>
      <c r="G38" s="84" t="n">
        <v>0</v>
      </c>
      <c r="H38" s="85" t="n">
        <v>43831</v>
      </c>
      <c r="I38" s="85" t="n">
        <v>44196</v>
      </c>
      <c r="J38" s="86" t="n">
        <f aca="false">DATE(YEAR(H38)+1,MONTH(H38),DAY(H38))</f>
        <v>44197</v>
      </c>
      <c r="K38" s="87" t="n">
        <f aca="false">IF(H38&lt;=J38,VLOOKUP(DATEDIF(H38,I38,"m"),[1]Parameters!$L$2:$M$6,2,1),(DATEDIF(H38,I38,"m")+1)/12)</f>
        <v>1</v>
      </c>
      <c r="L38" s="22" t="n">
        <v>0.0029</v>
      </c>
      <c r="M38" s="89" t="n">
        <v>0.0019</v>
      </c>
      <c r="N38" s="99" t="n">
        <f aca="false">0.05% * F38</f>
        <v>0.0025</v>
      </c>
      <c r="O38" s="22" t="n">
        <f aca="false">(SUM(L38+M38+N38))*K38</f>
        <v>0.0073</v>
      </c>
      <c r="P38" s="21" t="s">
        <v>130</v>
      </c>
    </row>
    <row r="39" customFormat="false" ht="13.8" hidden="false" customHeight="false" outlineLevel="0" collapsed="false">
      <c r="A39" s="83" t="s">
        <v>9</v>
      </c>
      <c r="B39" s="83" t="s">
        <v>52</v>
      </c>
      <c r="C39" s="83" t="s">
        <v>152</v>
      </c>
      <c r="D39" s="83" t="s">
        <v>183</v>
      </c>
      <c r="E39" s="83" t="s">
        <v>143</v>
      </c>
      <c r="F39" s="84" t="n">
        <v>11</v>
      </c>
      <c r="G39" s="84" t="n">
        <v>0</v>
      </c>
      <c r="H39" s="85" t="n">
        <v>43831</v>
      </c>
      <c r="I39" s="85" t="n">
        <v>44196</v>
      </c>
      <c r="J39" s="86" t="n">
        <f aca="false">DATE(YEAR(H39)+1,MONTH(H39),DAY(H39))</f>
        <v>44197</v>
      </c>
      <c r="K39" s="87" t="n">
        <f aca="false">IF(H39&lt;=J39,VLOOKUP(DATEDIF(H39,I39,"m"),[1]Parameters!$L$2:$M$6,2,1),(DATEDIF(H39,I39,"m")+1)/12)</f>
        <v>1</v>
      </c>
      <c r="L39" s="22" t="n">
        <v>0.0053</v>
      </c>
      <c r="M39" s="89" t="n">
        <v>0.0035</v>
      </c>
      <c r="N39" s="99" t="n">
        <f aca="false">0.05% * F39</f>
        <v>0.0055</v>
      </c>
      <c r="O39" s="22" t="n">
        <f aca="false">(SUM(L39+M39+N39))*K39</f>
        <v>0.0143</v>
      </c>
      <c r="P39" s="21" t="s">
        <v>130</v>
      </c>
    </row>
    <row r="40" customFormat="false" ht="13.8" hidden="false" customHeight="false" outlineLevel="0" collapsed="false">
      <c r="A40" s="83" t="s">
        <v>9</v>
      </c>
      <c r="B40" s="83" t="s">
        <v>52</v>
      </c>
      <c r="C40" s="83" t="s">
        <v>152</v>
      </c>
      <c r="D40" s="83" t="s">
        <v>182</v>
      </c>
      <c r="E40" s="83" t="s">
        <v>143</v>
      </c>
      <c r="F40" s="84" t="n">
        <v>12</v>
      </c>
      <c r="G40" s="84" t="n">
        <v>0</v>
      </c>
      <c r="H40" s="85" t="n">
        <v>43831</v>
      </c>
      <c r="I40" s="85" t="n">
        <v>44196</v>
      </c>
      <c r="J40" s="86" t="n">
        <f aca="false">DATE(YEAR(H40)+1,MONTH(H40),DAY(H40))</f>
        <v>44197</v>
      </c>
      <c r="K40" s="87" t="n">
        <f aca="false">IF(H40&lt;=J40,VLOOKUP(DATEDIF(H40,I40,"m"),[1]Parameters!$L$2:$M$6,2,1),(DATEDIF(H40,I40,"m")+1)/12)</f>
        <v>1</v>
      </c>
      <c r="L40" s="22" t="n">
        <v>0.0084</v>
      </c>
      <c r="M40" s="89" t="n">
        <v>0.0056</v>
      </c>
      <c r="N40" s="99" t="n">
        <f aca="false">0.05% * F40</f>
        <v>0.006</v>
      </c>
      <c r="O40" s="22" t="n">
        <f aca="false">(SUM(L40+M40+N40))*K40</f>
        <v>0.02</v>
      </c>
      <c r="P40" s="21" t="s">
        <v>130</v>
      </c>
    </row>
    <row r="41" customFormat="false" ht="13.8" hidden="false" customHeight="false" outlineLevel="0" collapsed="false">
      <c r="A41" s="83" t="s">
        <v>9</v>
      </c>
      <c r="B41" s="83" t="s">
        <v>52</v>
      </c>
      <c r="C41" s="83" t="s">
        <v>152</v>
      </c>
      <c r="D41" s="83" t="s">
        <v>181</v>
      </c>
      <c r="E41" s="83" t="s">
        <v>143</v>
      </c>
      <c r="F41" s="84" t="n">
        <v>25</v>
      </c>
      <c r="G41" s="84" t="n">
        <v>0</v>
      </c>
      <c r="H41" s="85" t="n">
        <v>43831</v>
      </c>
      <c r="I41" s="85" t="n">
        <v>44196</v>
      </c>
      <c r="J41" s="86" t="n">
        <f aca="false">DATE(YEAR(H41)+1,MONTH(H41),DAY(H41))</f>
        <v>44197</v>
      </c>
      <c r="K41" s="87" t="n">
        <f aca="false">IF(H41&lt;=J41,VLOOKUP(DATEDIF(H41,I41,"m"),[1]Parameters!$L$2:$M$6,2,1),(DATEDIF(H41,I41,"m")+1)/12)</f>
        <v>1</v>
      </c>
      <c r="L41" s="22" t="n">
        <v>0.0121</v>
      </c>
      <c r="M41" s="89" t="n">
        <v>0.008</v>
      </c>
      <c r="N41" s="99" t="n">
        <f aca="false">0.05% * F41</f>
        <v>0.0125</v>
      </c>
      <c r="O41" s="22" t="n">
        <f aca="false">(SUM(L41+M41+N41))*K41</f>
        <v>0.0326</v>
      </c>
      <c r="P41" s="21" t="s">
        <v>130</v>
      </c>
    </row>
    <row r="42" customFormat="false" ht="13.8" hidden="false" customHeight="false" outlineLevel="0" collapsed="false">
      <c r="A42" s="83" t="s">
        <v>9</v>
      </c>
      <c r="B42" s="83" t="s">
        <v>52</v>
      </c>
      <c r="C42" s="83" t="s">
        <v>159</v>
      </c>
      <c r="D42" s="83" t="s">
        <v>177</v>
      </c>
      <c r="E42" s="83" t="s">
        <v>143</v>
      </c>
      <c r="F42" s="84" t="n">
        <v>5</v>
      </c>
      <c r="G42" s="84" t="n">
        <v>0</v>
      </c>
      <c r="H42" s="85" t="n">
        <v>43831</v>
      </c>
      <c r="I42" s="85" t="n">
        <v>44196</v>
      </c>
      <c r="J42" s="86" t="n">
        <f aca="false">DATE(YEAR(H42)+1,MONTH(H42),DAY(H42))</f>
        <v>44197</v>
      </c>
      <c r="K42" s="87" t="n">
        <f aca="false">IF(H42&lt;=J42,VLOOKUP(DATEDIF(H42,I42,"m"),[1]Parameters!$L$2:$M$6,2,1),(DATEDIF(H42,I42,"m")+1)/12)</f>
        <v>1</v>
      </c>
      <c r="L42" s="22" t="n">
        <v>0.005</v>
      </c>
      <c r="M42" s="89" t="n">
        <v>0.0033</v>
      </c>
      <c r="N42" s="99" t="n">
        <f aca="false">0.05% * F42</f>
        <v>0.0025</v>
      </c>
      <c r="O42" s="22" t="n">
        <f aca="false">(SUM(L42+M42+N42))*K42</f>
        <v>0.0108</v>
      </c>
      <c r="P42" s="21" t="s">
        <v>144</v>
      </c>
    </row>
    <row r="43" customFormat="false" ht="13.8" hidden="false" customHeight="false" outlineLevel="0" collapsed="false">
      <c r="A43" s="83" t="s">
        <v>9</v>
      </c>
      <c r="B43" s="83" t="s">
        <v>52</v>
      </c>
      <c r="C43" s="83" t="s">
        <v>159</v>
      </c>
      <c r="D43" s="83" t="s">
        <v>184</v>
      </c>
      <c r="E43" s="83" t="s">
        <v>143</v>
      </c>
      <c r="F43" s="83" t="s">
        <v>184</v>
      </c>
      <c r="G43" s="84" t="n">
        <v>0</v>
      </c>
      <c r="H43" s="85" t="n">
        <v>43831</v>
      </c>
      <c r="I43" s="85" t="n">
        <v>44196</v>
      </c>
      <c r="J43" s="86" t="n">
        <f aca="false">DATE(YEAR(H43)+1,MONTH(H43),DAY(H43))</f>
        <v>44197</v>
      </c>
      <c r="K43" s="87" t="n">
        <f aca="false">IF(H43&lt;=J43,VLOOKUP(DATEDIF(H43,I43,"m"),[1]Parameters!$L$2:$M$6,2,1),(DATEDIF(H43,I43,"m")+1)/12)</f>
        <v>1</v>
      </c>
      <c r="L43" s="22" t="n">
        <v>0.0061</v>
      </c>
      <c r="M43" s="89" t="n">
        <v>0.0041</v>
      </c>
      <c r="N43" s="99" t="n">
        <f aca="false">0.05% * F43</f>
        <v>0.003</v>
      </c>
      <c r="O43" s="22" t="n">
        <f aca="false">(SUM(L43+M43+N43))*K43</f>
        <v>0.0132</v>
      </c>
      <c r="P43" s="21" t="s">
        <v>144</v>
      </c>
    </row>
    <row r="44" customFormat="false" ht="13.8" hidden="false" customHeight="false" outlineLevel="0" collapsed="false">
      <c r="A44" s="83" t="s">
        <v>9</v>
      </c>
      <c r="B44" s="83" t="s">
        <v>52</v>
      </c>
      <c r="C44" s="83" t="s">
        <v>159</v>
      </c>
      <c r="D44" s="83" t="s">
        <v>185</v>
      </c>
      <c r="E44" s="83" t="s">
        <v>143</v>
      </c>
      <c r="F44" s="83" t="s">
        <v>185</v>
      </c>
      <c r="G44" s="84" t="n">
        <v>0</v>
      </c>
      <c r="H44" s="85" t="n">
        <v>43831</v>
      </c>
      <c r="I44" s="85" t="n">
        <v>44196</v>
      </c>
      <c r="J44" s="86" t="n">
        <f aca="false">DATE(YEAR(H44)+1,MONTH(H44),DAY(H44))</f>
        <v>44197</v>
      </c>
      <c r="K44" s="87" t="n">
        <f aca="false">IF(H44&lt;=J44,VLOOKUP(DATEDIF(H44,I44,"m"),[1]Parameters!$L$2:$M$6,2,1),(DATEDIF(H44,I44,"m")+1)/12)</f>
        <v>1</v>
      </c>
      <c r="L44" s="22" t="n">
        <v>0.0071</v>
      </c>
      <c r="M44" s="89" t="n">
        <v>0.0047</v>
      </c>
      <c r="N44" s="99" t="n">
        <f aca="false">0.05% * F44</f>
        <v>0.0035</v>
      </c>
      <c r="O44" s="22" t="n">
        <f aca="false">(SUM(L44+M44+N44))*K44</f>
        <v>0.0153</v>
      </c>
      <c r="P44" s="21" t="s">
        <v>144</v>
      </c>
    </row>
    <row r="45" customFormat="false" ht="13.8" hidden="false" customHeight="false" outlineLevel="0" collapsed="false">
      <c r="A45" s="83" t="s">
        <v>9</v>
      </c>
      <c r="B45" s="83" t="s">
        <v>52</v>
      </c>
      <c r="C45" s="83" t="s">
        <v>159</v>
      </c>
      <c r="D45" s="83" t="s">
        <v>186</v>
      </c>
      <c r="E45" s="83" t="s">
        <v>143</v>
      </c>
      <c r="F45" s="83" t="s">
        <v>186</v>
      </c>
      <c r="G45" s="84" t="n">
        <v>0</v>
      </c>
      <c r="H45" s="85" t="n">
        <v>43831</v>
      </c>
      <c r="I45" s="85" t="n">
        <v>44196</v>
      </c>
      <c r="J45" s="86" t="n">
        <f aca="false">DATE(YEAR(H45)+1,MONTH(H45),DAY(H45))</f>
        <v>44197</v>
      </c>
      <c r="K45" s="87" t="n">
        <f aca="false">IF(H45&lt;=J45,VLOOKUP(DATEDIF(H45,I45,"m"),[1]Parameters!$L$2:$M$6,2,1),(DATEDIF(H45,I45,"m")+1)/12)</f>
        <v>1</v>
      </c>
      <c r="L45" s="22" t="n">
        <v>0.0083</v>
      </c>
      <c r="M45" s="89" t="n">
        <v>0.0055</v>
      </c>
      <c r="N45" s="99" t="n">
        <f aca="false">0.05% * F45</f>
        <v>0.004</v>
      </c>
      <c r="O45" s="22" t="n">
        <f aca="false">(SUM(L45+M45+N45))*K45</f>
        <v>0.0178</v>
      </c>
      <c r="P45" s="21" t="s">
        <v>144</v>
      </c>
    </row>
    <row r="46" customFormat="false" ht="13.8" hidden="false" customHeight="false" outlineLevel="0" collapsed="false">
      <c r="A46" s="83" t="s">
        <v>9</v>
      </c>
      <c r="B46" s="83" t="s">
        <v>52</v>
      </c>
      <c r="C46" s="83" t="s">
        <v>159</v>
      </c>
      <c r="D46" s="83" t="s">
        <v>187</v>
      </c>
      <c r="E46" s="83" t="s">
        <v>143</v>
      </c>
      <c r="F46" s="83" t="s">
        <v>187</v>
      </c>
      <c r="G46" s="84" t="n">
        <v>0</v>
      </c>
      <c r="H46" s="85" t="n">
        <v>43831</v>
      </c>
      <c r="I46" s="85" t="n">
        <v>44196</v>
      </c>
      <c r="J46" s="86" t="n">
        <f aca="false">DATE(YEAR(H46)+1,MONTH(H46),DAY(H46))</f>
        <v>44197</v>
      </c>
      <c r="K46" s="87" t="n">
        <f aca="false">IF(H46&lt;=J46,VLOOKUP(DATEDIF(H46,I46,"m"),[1]Parameters!$L$2:$M$6,2,1),(DATEDIF(H46,I46,"m")+1)/12)</f>
        <v>1</v>
      </c>
      <c r="L46" s="22" t="n">
        <v>0.0093</v>
      </c>
      <c r="M46" s="89" t="n">
        <v>0.0062</v>
      </c>
      <c r="N46" s="99" t="n">
        <f aca="false">0.05% * F46</f>
        <v>0.0045</v>
      </c>
      <c r="O46" s="22" t="n">
        <f aca="false">(SUM(L46+M46+N46))*K46</f>
        <v>0.02</v>
      </c>
      <c r="P46" s="21" t="s">
        <v>144</v>
      </c>
    </row>
    <row r="47" customFormat="false" ht="13.8" hidden="false" customHeight="false" outlineLevel="0" collapsed="false">
      <c r="A47" s="83" t="s">
        <v>9</v>
      </c>
      <c r="B47" s="83" t="s">
        <v>52</v>
      </c>
      <c r="C47" s="83" t="s">
        <v>159</v>
      </c>
      <c r="D47" s="83" t="s">
        <v>188</v>
      </c>
      <c r="E47" s="83" t="s">
        <v>143</v>
      </c>
      <c r="F47" s="83" t="s">
        <v>188</v>
      </c>
      <c r="G47" s="84" t="n">
        <v>0</v>
      </c>
      <c r="H47" s="85" t="n">
        <v>43831</v>
      </c>
      <c r="I47" s="85" t="n">
        <v>44196</v>
      </c>
      <c r="J47" s="86" t="n">
        <f aca="false">DATE(YEAR(H47)+1,MONTH(H47),DAY(H47))</f>
        <v>44197</v>
      </c>
      <c r="K47" s="87" t="n">
        <f aca="false">IF(H47&lt;=J47,VLOOKUP(DATEDIF(H47,I47,"m"),[1]Parameters!$L$2:$M$6,2,1),(DATEDIF(H47,I47,"m")+1)/12)</f>
        <v>1</v>
      </c>
      <c r="L47" s="22" t="n">
        <v>0.01</v>
      </c>
      <c r="M47" s="89" t="n">
        <v>0.0067</v>
      </c>
      <c r="N47" s="99" t="n">
        <f aca="false">0.05% * F47</f>
        <v>0.005</v>
      </c>
      <c r="O47" s="22" t="n">
        <f aca="false">(SUM(L47+M47+N47))*K47</f>
        <v>0.0217</v>
      </c>
      <c r="P47" s="21" t="s">
        <v>144</v>
      </c>
    </row>
    <row r="48" customFormat="false" ht="13.8" hidden="false" customHeight="false" outlineLevel="0" collapsed="false">
      <c r="A48" s="83" t="s">
        <v>9</v>
      </c>
      <c r="B48" s="83" t="s">
        <v>52</v>
      </c>
      <c r="C48" s="83" t="s">
        <v>159</v>
      </c>
      <c r="D48" s="83" t="s">
        <v>189</v>
      </c>
      <c r="E48" s="83" t="s">
        <v>143</v>
      </c>
      <c r="F48" s="83" t="s">
        <v>189</v>
      </c>
      <c r="G48" s="84" t="n">
        <v>0</v>
      </c>
      <c r="H48" s="85" t="n">
        <v>43831</v>
      </c>
      <c r="I48" s="85" t="n">
        <v>44196</v>
      </c>
      <c r="J48" s="86" t="n">
        <f aca="false">DATE(YEAR(H48)+1,MONTH(H48),DAY(H48))</f>
        <v>44197</v>
      </c>
      <c r="K48" s="87" t="n">
        <f aca="false">IF(H48&lt;=J48,VLOOKUP(DATEDIF(H48,I48,"m"),[1]Parameters!$L$2:$M$6,2,1),(DATEDIF(H48,I48,"m")+1)/12)</f>
        <v>1</v>
      </c>
      <c r="L48" s="22" t="n">
        <v>0.0109</v>
      </c>
      <c r="M48" s="89" t="n">
        <v>0.0073</v>
      </c>
      <c r="N48" s="99" t="n">
        <f aca="false">0.05% * F48</f>
        <v>0.0055</v>
      </c>
      <c r="O48" s="22" t="n">
        <f aca="false">(SUM(L48+M48+N48))*K48</f>
        <v>0.0237</v>
      </c>
      <c r="P48" s="21" t="s">
        <v>144</v>
      </c>
    </row>
    <row r="49" customFormat="false" ht="13.8" hidden="false" customHeight="false" outlineLevel="0" collapsed="false">
      <c r="A49" s="83" t="s">
        <v>9</v>
      </c>
      <c r="B49" s="83" t="s">
        <v>52</v>
      </c>
      <c r="C49" s="83" t="s">
        <v>159</v>
      </c>
      <c r="D49" s="83" t="s">
        <v>190</v>
      </c>
      <c r="E49" s="83" t="s">
        <v>143</v>
      </c>
      <c r="F49" s="83" t="s">
        <v>190</v>
      </c>
      <c r="G49" s="84" t="n">
        <v>0</v>
      </c>
      <c r="H49" s="85" t="n">
        <v>43831</v>
      </c>
      <c r="I49" s="85" t="n">
        <v>44196</v>
      </c>
      <c r="J49" s="86" t="n">
        <f aca="false">DATE(YEAR(H49)+1,MONTH(H49),DAY(H49))</f>
        <v>44197</v>
      </c>
      <c r="K49" s="87" t="n">
        <f aca="false">IF(H49&lt;=J49,VLOOKUP(DATEDIF(H49,I49,"m"),[1]Parameters!$L$2:$M$6,2,1),(DATEDIF(H49,I49,"m")+1)/12)</f>
        <v>1</v>
      </c>
      <c r="L49" s="22" t="n">
        <v>0.012</v>
      </c>
      <c r="M49" s="89" t="n">
        <v>0.008</v>
      </c>
      <c r="N49" s="99" t="n">
        <f aca="false">0.05% * F49</f>
        <v>0.006</v>
      </c>
      <c r="O49" s="22" t="n">
        <f aca="false">(SUM(L49+M49+N49))*K49</f>
        <v>0.026</v>
      </c>
      <c r="P49" s="21" t="s">
        <v>144</v>
      </c>
    </row>
    <row r="50" customFormat="false" ht="13.8" hidden="false" customHeight="false" outlineLevel="0" collapsed="false">
      <c r="A50" s="83" t="s">
        <v>9</v>
      </c>
      <c r="B50" s="83" t="s">
        <v>52</v>
      </c>
      <c r="C50" s="83" t="s">
        <v>159</v>
      </c>
      <c r="D50" s="83" t="s">
        <v>191</v>
      </c>
      <c r="E50" s="83" t="s">
        <v>143</v>
      </c>
      <c r="F50" s="83" t="s">
        <v>191</v>
      </c>
      <c r="G50" s="84" t="n">
        <v>0</v>
      </c>
      <c r="H50" s="85" t="n">
        <v>43831</v>
      </c>
      <c r="I50" s="85" t="n">
        <v>44196</v>
      </c>
      <c r="J50" s="86" t="n">
        <f aca="false">DATE(YEAR(H50)+1,MONTH(H50),DAY(H50))</f>
        <v>44197</v>
      </c>
      <c r="K50" s="87" t="n">
        <f aca="false">IF(H50&lt;=J50,VLOOKUP(DATEDIF(H50,I50,"m"),[1]Parameters!$L$2:$M$6,2,1),(DATEDIF(H50,I50,"m")+1)/12)</f>
        <v>1</v>
      </c>
      <c r="L50" s="22" t="n">
        <v>0.0135</v>
      </c>
      <c r="M50" s="89" t="n">
        <v>0.009</v>
      </c>
      <c r="N50" s="99" t="n">
        <f aca="false">0.05% * F50</f>
        <v>0.0065</v>
      </c>
      <c r="O50" s="22" t="n">
        <f aca="false">(SUM(L50+M50+N50))*K50</f>
        <v>0.029</v>
      </c>
      <c r="P50" s="21" t="s">
        <v>144</v>
      </c>
    </row>
    <row r="51" customFormat="false" ht="13.8" hidden="false" customHeight="false" outlineLevel="0" collapsed="false">
      <c r="A51" s="83" t="s">
        <v>9</v>
      </c>
      <c r="B51" s="83" t="s">
        <v>52</v>
      </c>
      <c r="C51" s="83" t="s">
        <v>159</v>
      </c>
      <c r="D51" s="83" t="s">
        <v>192</v>
      </c>
      <c r="E51" s="83" t="s">
        <v>143</v>
      </c>
      <c r="F51" s="83" t="s">
        <v>192</v>
      </c>
      <c r="G51" s="84" t="n">
        <v>0</v>
      </c>
      <c r="H51" s="85" t="n">
        <v>43831</v>
      </c>
      <c r="I51" s="85" t="n">
        <v>44196</v>
      </c>
      <c r="J51" s="86" t="n">
        <f aca="false">DATE(YEAR(H51)+1,MONTH(H51),DAY(H51))</f>
        <v>44197</v>
      </c>
      <c r="K51" s="87" t="n">
        <f aca="false">IF(H51&lt;=J51,VLOOKUP(DATEDIF(H51,I51,"m"),[1]Parameters!$L$2:$M$6,2,1),(DATEDIF(H51,I51,"m")+1)/12)</f>
        <v>1</v>
      </c>
      <c r="L51" s="22" t="n">
        <v>0.0147</v>
      </c>
      <c r="M51" s="89" t="n">
        <v>0.0098</v>
      </c>
      <c r="N51" s="99" t="n">
        <f aca="false">0.05% * F51</f>
        <v>0.007</v>
      </c>
      <c r="O51" s="22" t="n">
        <f aca="false">(SUM(L51+M51+N51))*K51</f>
        <v>0.0315</v>
      </c>
      <c r="P51" s="21" t="s">
        <v>144</v>
      </c>
    </row>
    <row r="52" customFormat="false" ht="13.8" hidden="false" customHeight="false" outlineLevel="0" collapsed="false">
      <c r="A52" s="83" t="s">
        <v>9</v>
      </c>
      <c r="B52" s="83" t="s">
        <v>52</v>
      </c>
      <c r="C52" s="83" t="s">
        <v>159</v>
      </c>
      <c r="D52" s="83" t="s">
        <v>68</v>
      </c>
      <c r="E52" s="83" t="s">
        <v>143</v>
      </c>
      <c r="F52" s="83" t="s">
        <v>68</v>
      </c>
      <c r="G52" s="100" t="n">
        <v>0</v>
      </c>
      <c r="H52" s="85" t="n">
        <v>43831</v>
      </c>
      <c r="I52" s="85" t="n">
        <v>44196</v>
      </c>
      <c r="J52" s="86" t="n">
        <f aca="false">DATE(YEAR(H52)+1,MONTH(H52),DAY(H52))</f>
        <v>44197</v>
      </c>
      <c r="K52" s="87" t="n">
        <f aca="false">IF(H52&lt;=J52,VLOOKUP(DATEDIF(H52,I52,"m"),[1]Parameters!$L$2:$M$6,2,1),(DATEDIF(H52,I52,"m")+1)/12)</f>
        <v>1</v>
      </c>
      <c r="L52" s="22" t="n">
        <v>0.0158</v>
      </c>
      <c r="M52" s="101" t="n">
        <v>0.0105</v>
      </c>
      <c r="N52" s="99" t="n">
        <f aca="false">0.05% * F52</f>
        <v>0.0075</v>
      </c>
      <c r="O52" s="22" t="n">
        <f aca="false">(SUM(L52+M52+N52))*K52</f>
        <v>0.0338</v>
      </c>
      <c r="P52" s="21" t="s">
        <v>144</v>
      </c>
    </row>
    <row r="53" customFormat="false" ht="13.8" hidden="false" customHeight="false" outlineLevel="0" collapsed="false">
      <c r="A53" s="83" t="s">
        <v>9</v>
      </c>
      <c r="B53" s="83" t="s">
        <v>52</v>
      </c>
      <c r="C53" s="83" t="s">
        <v>159</v>
      </c>
      <c r="D53" s="83" t="s">
        <v>57</v>
      </c>
      <c r="E53" s="83" t="s">
        <v>143</v>
      </c>
      <c r="F53" s="83" t="s">
        <v>57</v>
      </c>
      <c r="G53" s="100" t="n">
        <v>0</v>
      </c>
      <c r="H53" s="85" t="n">
        <v>43831</v>
      </c>
      <c r="I53" s="85" t="n">
        <v>44196</v>
      </c>
      <c r="J53" s="86" t="n">
        <f aca="false">DATE(YEAR(H53)+1,MONTH(H53),DAY(H53))</f>
        <v>44197</v>
      </c>
      <c r="K53" s="87" t="n">
        <f aca="false">IF(H53&lt;=J53,VLOOKUP(DATEDIF(H53,I53,"m"),[1]Parameters!$L$2:$M$6,2,1),(DATEDIF(H53,I53,"m")+1)/12)</f>
        <v>1</v>
      </c>
      <c r="L53" s="22" t="n">
        <v>0.0201</v>
      </c>
      <c r="M53" s="102" t="n">
        <v>0.0135</v>
      </c>
      <c r="N53" s="99" t="n">
        <f aca="false">0.05% * F53</f>
        <v>0.008</v>
      </c>
      <c r="O53" s="22" t="n">
        <f aca="false">(SUM(L53+M53+N53))*K53</f>
        <v>0.0416</v>
      </c>
      <c r="P53" s="21" t="s">
        <v>144</v>
      </c>
    </row>
    <row r="54" customFormat="false" ht="13.8" hidden="false" customHeight="false" outlineLevel="0" collapsed="false">
      <c r="A54" s="83" t="s">
        <v>9</v>
      </c>
      <c r="B54" s="83" t="s">
        <v>52</v>
      </c>
      <c r="C54" s="83" t="s">
        <v>159</v>
      </c>
      <c r="D54" s="83" t="s">
        <v>193</v>
      </c>
      <c r="E54" s="83" t="s">
        <v>143</v>
      </c>
      <c r="F54" s="83" t="s">
        <v>193</v>
      </c>
      <c r="G54" s="100" t="n">
        <v>0</v>
      </c>
      <c r="H54" s="85" t="n">
        <v>43831</v>
      </c>
      <c r="I54" s="85" t="n">
        <v>44196</v>
      </c>
      <c r="J54" s="86" t="n">
        <f aca="false">DATE(YEAR(H54)+1,MONTH(H54),DAY(H54))</f>
        <v>44197</v>
      </c>
      <c r="K54" s="87" t="n">
        <f aca="false">IF(H54&lt;=J54,VLOOKUP(DATEDIF(H54,I54,"m"),[1]Parameters!$L$2:$M$6,2,1),(DATEDIF(H54,I54,"m")+1)/12)</f>
        <v>1</v>
      </c>
      <c r="L54" s="22" t="n">
        <v>0.0179</v>
      </c>
      <c r="M54" s="102" t="n">
        <v>0.0119</v>
      </c>
      <c r="N54" s="99" t="n">
        <f aca="false">0.05% * F54</f>
        <v>0.0085</v>
      </c>
      <c r="O54" s="22" t="n">
        <f aca="false">(SUM(L54+M54+N54))*K54</f>
        <v>0.0383</v>
      </c>
      <c r="P54" s="21" t="s">
        <v>144</v>
      </c>
    </row>
    <row r="55" customFormat="false" ht="13.8" hidden="false" customHeight="false" outlineLevel="0" collapsed="false">
      <c r="A55" s="83" t="s">
        <v>9</v>
      </c>
      <c r="B55" s="83" t="s">
        <v>52</v>
      </c>
      <c r="C55" s="83" t="s">
        <v>159</v>
      </c>
      <c r="D55" s="83" t="s">
        <v>194</v>
      </c>
      <c r="E55" s="83" t="s">
        <v>143</v>
      </c>
      <c r="F55" s="83" t="s">
        <v>194</v>
      </c>
      <c r="G55" s="100" t="n">
        <v>0</v>
      </c>
      <c r="H55" s="85" t="n">
        <v>43831</v>
      </c>
      <c r="I55" s="85" t="n">
        <v>44196</v>
      </c>
      <c r="J55" s="86" t="n">
        <f aca="false">DATE(YEAR(H55)+1,MONTH(H55),DAY(H55))</f>
        <v>44197</v>
      </c>
      <c r="K55" s="87" t="n">
        <f aca="false">IF(H55&lt;=J55,VLOOKUP(DATEDIF(H55,I55,"m"),[1]Parameters!$L$2:$M$6,2,1),(DATEDIF(H55,I55,"m")+1)/12)</f>
        <v>1</v>
      </c>
      <c r="L55" s="22" t="n">
        <v>0.0189</v>
      </c>
      <c r="M55" s="102" t="n">
        <v>0.0126</v>
      </c>
      <c r="N55" s="99" t="n">
        <f aca="false">0.05% * F55</f>
        <v>0.009</v>
      </c>
      <c r="O55" s="22" t="n">
        <f aca="false">(SUM(L55+M55+N55))*K55</f>
        <v>0.0405</v>
      </c>
      <c r="P55" s="21" t="s">
        <v>144</v>
      </c>
    </row>
    <row r="56" customFormat="false" ht="13.8" hidden="false" customHeight="false" outlineLevel="0" collapsed="false">
      <c r="A56" s="83" t="s">
        <v>9</v>
      </c>
      <c r="B56" s="83" t="s">
        <v>52</v>
      </c>
      <c r="C56" s="83" t="s">
        <v>159</v>
      </c>
      <c r="D56" s="83" t="s">
        <v>195</v>
      </c>
      <c r="E56" s="83" t="s">
        <v>143</v>
      </c>
      <c r="F56" s="83" t="s">
        <v>195</v>
      </c>
      <c r="G56" s="100" t="n">
        <v>0</v>
      </c>
      <c r="H56" s="85" t="n">
        <v>43831</v>
      </c>
      <c r="I56" s="85" t="n">
        <v>44196</v>
      </c>
      <c r="J56" s="86" t="n">
        <f aca="false">DATE(YEAR(H56)+1,MONTH(H56),DAY(H56))</f>
        <v>44197</v>
      </c>
      <c r="K56" s="87" t="n">
        <f aca="false">IF(H56&lt;=J56,VLOOKUP(DATEDIF(H56,I56,"m"),[1]Parameters!$L$2:$M$6,2,1),(DATEDIF(H56,I56,"m")+1)/12)</f>
        <v>1</v>
      </c>
      <c r="L56" s="22" t="n">
        <v>0.0201</v>
      </c>
      <c r="M56" s="102" t="n">
        <v>0.0134</v>
      </c>
      <c r="N56" s="99" t="n">
        <f aca="false">0.05% * F56</f>
        <v>0.0095</v>
      </c>
      <c r="O56" s="22" t="n">
        <f aca="false">(SUM(L56+M56+N56))*K56</f>
        <v>0.043</v>
      </c>
      <c r="P56" s="21" t="s">
        <v>144</v>
      </c>
    </row>
    <row r="57" customFormat="false" ht="13.8" hidden="false" customHeight="false" outlineLevel="0" collapsed="false">
      <c r="A57" s="83" t="s">
        <v>9</v>
      </c>
      <c r="B57" s="83" t="s">
        <v>52</v>
      </c>
      <c r="C57" s="83" t="s">
        <v>159</v>
      </c>
      <c r="D57" s="83" t="s">
        <v>196</v>
      </c>
      <c r="E57" s="83" t="s">
        <v>143</v>
      </c>
      <c r="F57" s="83" t="s">
        <v>196</v>
      </c>
      <c r="G57" s="100" t="n">
        <v>0</v>
      </c>
      <c r="H57" s="85" t="n">
        <v>43831</v>
      </c>
      <c r="I57" s="85" t="n">
        <v>44196</v>
      </c>
      <c r="J57" s="86" t="n">
        <f aca="false">DATE(YEAR(H57)+1,MONTH(H57),DAY(H57))</f>
        <v>44197</v>
      </c>
      <c r="K57" s="87" t="n">
        <f aca="false">IF(H57&lt;=J57,VLOOKUP(DATEDIF(H57,I57,"m"),[1]Parameters!$L$2:$M$6,2,1),(DATEDIF(H57,I57,"m")+1)/12)</f>
        <v>1</v>
      </c>
      <c r="L57" s="22" t="n">
        <v>0.0211</v>
      </c>
      <c r="M57" s="102" t="n">
        <v>0.0141</v>
      </c>
      <c r="N57" s="99" t="n">
        <f aca="false">0.05% * F57</f>
        <v>0.01</v>
      </c>
      <c r="O57" s="22" t="n">
        <f aca="false">(SUM(L57+M57+N57))*K57</f>
        <v>0.0452</v>
      </c>
      <c r="P57" s="21" t="s">
        <v>144</v>
      </c>
    </row>
    <row r="58" customFormat="false" ht="13.8" hidden="false" customHeight="false" outlineLevel="0" collapsed="false">
      <c r="A58" s="83" t="s">
        <v>9</v>
      </c>
      <c r="B58" s="83" t="s">
        <v>52</v>
      </c>
      <c r="C58" s="83" t="s">
        <v>159</v>
      </c>
      <c r="D58" s="83" t="s">
        <v>197</v>
      </c>
      <c r="E58" s="83" t="s">
        <v>143</v>
      </c>
      <c r="F58" s="83" t="s">
        <v>197</v>
      </c>
      <c r="G58" s="100" t="n">
        <v>0</v>
      </c>
      <c r="H58" s="85" t="n">
        <v>43831</v>
      </c>
      <c r="I58" s="85" t="n">
        <v>44196</v>
      </c>
      <c r="J58" s="86" t="n">
        <f aca="false">DATE(YEAR(H58)+1,MONTH(H58),DAY(H58))</f>
        <v>44197</v>
      </c>
      <c r="K58" s="87" t="n">
        <f aca="false">IF(H58&lt;=J58,VLOOKUP(DATEDIF(H58,I58,"m"),[1]Parameters!$L$2:$M$6,2,1),(DATEDIF(H58,I58,"m")+1)/12)</f>
        <v>1</v>
      </c>
      <c r="L58" s="22" t="n">
        <v>0.0222</v>
      </c>
      <c r="M58" s="102" t="n">
        <v>0.0148</v>
      </c>
      <c r="N58" s="99" t="n">
        <f aca="false">0.05% * F58</f>
        <v>0.0105</v>
      </c>
      <c r="O58" s="22" t="n">
        <f aca="false">(SUM(L58+M58+N58))*K58</f>
        <v>0.0475</v>
      </c>
      <c r="P58" s="21" t="s">
        <v>144</v>
      </c>
    </row>
    <row r="59" customFormat="false" ht="13.8" hidden="false" customHeight="false" outlineLevel="0" collapsed="false">
      <c r="A59" s="83" t="s">
        <v>9</v>
      </c>
      <c r="B59" s="83" t="s">
        <v>52</v>
      </c>
      <c r="C59" s="83" t="s">
        <v>159</v>
      </c>
      <c r="D59" s="83" t="s">
        <v>198</v>
      </c>
      <c r="E59" s="83" t="s">
        <v>143</v>
      </c>
      <c r="F59" s="83" t="s">
        <v>198</v>
      </c>
      <c r="G59" s="100" t="n">
        <v>0</v>
      </c>
      <c r="H59" s="85" t="n">
        <v>43831</v>
      </c>
      <c r="I59" s="85" t="n">
        <v>44196</v>
      </c>
      <c r="J59" s="86" t="n">
        <f aca="false">DATE(YEAR(H59)+1,MONTH(H59),DAY(H59))</f>
        <v>44197</v>
      </c>
      <c r="K59" s="87" t="n">
        <f aca="false">IF(H59&lt;=J59,VLOOKUP(DATEDIF(H59,I59,"m"),[1]Parameters!$L$2:$M$6,2,1),(DATEDIF(H59,I59,"m")+1)/12)</f>
        <v>1</v>
      </c>
      <c r="L59" s="22" t="n">
        <v>0.0232</v>
      </c>
      <c r="M59" s="102" t="n">
        <v>0.0155</v>
      </c>
      <c r="N59" s="99" t="n">
        <f aca="false">0.05% * F59</f>
        <v>0.011</v>
      </c>
      <c r="O59" s="22" t="n">
        <f aca="false">(SUM(L59+M59+N59))*K59</f>
        <v>0.0497</v>
      </c>
      <c r="P59" s="21" t="s">
        <v>144</v>
      </c>
    </row>
    <row r="60" customFormat="false" ht="13.8" hidden="false" customHeight="false" outlineLevel="0" collapsed="false">
      <c r="A60" s="83" t="s">
        <v>9</v>
      </c>
      <c r="B60" s="83" t="s">
        <v>52</v>
      </c>
      <c r="C60" s="83" t="s">
        <v>159</v>
      </c>
      <c r="D60" s="83" t="s">
        <v>199</v>
      </c>
      <c r="E60" s="83" t="s">
        <v>143</v>
      </c>
      <c r="F60" s="83" t="s">
        <v>199</v>
      </c>
      <c r="G60" s="100" t="n">
        <v>0</v>
      </c>
      <c r="H60" s="85" t="n">
        <v>43831</v>
      </c>
      <c r="I60" s="85" t="n">
        <v>44196</v>
      </c>
      <c r="J60" s="86" t="n">
        <f aca="false">DATE(YEAR(H60)+1,MONTH(H60),DAY(H60))</f>
        <v>44197</v>
      </c>
      <c r="K60" s="87" t="n">
        <f aca="false">IF(H60&lt;=J60,VLOOKUP(DATEDIF(H60,I60,"m"),[1]Parameters!$L$2:$M$6,2,1),(DATEDIF(H60,I60,"m")+1)/12)</f>
        <v>1</v>
      </c>
      <c r="L60" s="22" t="n">
        <v>0.0243</v>
      </c>
      <c r="M60" s="102" t="n">
        <v>0.0162</v>
      </c>
      <c r="N60" s="99" t="n">
        <f aca="false">0.05% * F60</f>
        <v>0.0115</v>
      </c>
      <c r="O60" s="22" t="n">
        <f aca="false">(SUM(L60+M60+N60))*K60</f>
        <v>0.052</v>
      </c>
      <c r="P60" s="21" t="s">
        <v>144</v>
      </c>
    </row>
    <row r="61" customFormat="false" ht="13.8" hidden="false" customHeight="false" outlineLevel="0" collapsed="false">
      <c r="A61" s="83" t="s">
        <v>9</v>
      </c>
      <c r="B61" s="83" t="s">
        <v>52</v>
      </c>
      <c r="C61" s="83" t="s">
        <v>159</v>
      </c>
      <c r="D61" s="83" t="s">
        <v>200</v>
      </c>
      <c r="E61" s="83" t="s">
        <v>143</v>
      </c>
      <c r="F61" s="83" t="s">
        <v>200</v>
      </c>
      <c r="G61" s="100" t="n">
        <v>0</v>
      </c>
      <c r="H61" s="85" t="n">
        <v>43831</v>
      </c>
      <c r="I61" s="85" t="n">
        <v>44196</v>
      </c>
      <c r="J61" s="86" t="n">
        <f aca="false">DATE(YEAR(H61)+1,MONTH(H61),DAY(H61))</f>
        <v>44197</v>
      </c>
      <c r="K61" s="87" t="n">
        <f aca="false">IF(H61&lt;=J61,VLOOKUP(DATEDIF(H61,I61,"m"),[1]Parameters!$L$2:$M$6,2,1),(DATEDIF(H61,I61,"m")+1)/12)</f>
        <v>1</v>
      </c>
      <c r="L61" s="22" t="n">
        <v>0.0306</v>
      </c>
      <c r="M61" s="102" t="n">
        <v>0.0204</v>
      </c>
      <c r="N61" s="99" t="n">
        <f aca="false">0.05% * F61</f>
        <v>0.012</v>
      </c>
      <c r="O61" s="22" t="n">
        <f aca="false">(SUM(L61+M61+N61))*K61</f>
        <v>0.063</v>
      </c>
      <c r="P61" s="21" t="s">
        <v>144</v>
      </c>
    </row>
    <row r="62" customFormat="false" ht="13.8" hidden="false" customHeight="false" outlineLevel="0" collapsed="false">
      <c r="A62" s="83" t="s">
        <v>9</v>
      </c>
      <c r="B62" s="83" t="s">
        <v>52</v>
      </c>
      <c r="C62" s="83" t="s">
        <v>159</v>
      </c>
      <c r="D62" s="83" t="s">
        <v>201</v>
      </c>
      <c r="E62" s="83" t="s">
        <v>143</v>
      </c>
      <c r="F62" s="83" t="s">
        <v>201</v>
      </c>
      <c r="G62" s="100" t="n">
        <v>0</v>
      </c>
      <c r="H62" s="85" t="n">
        <v>43831</v>
      </c>
      <c r="I62" s="85" t="n">
        <v>44196</v>
      </c>
      <c r="J62" s="86" t="n">
        <f aca="false">DATE(YEAR(H62)+1,MONTH(H62),DAY(H62))</f>
        <v>44197</v>
      </c>
      <c r="K62" s="87" t="n">
        <f aca="false">IF(H62&lt;=J62,VLOOKUP(DATEDIF(H62,I62,"m"),[1]Parameters!$L$2:$M$6,2,1),(DATEDIF(H62,I62,"m")+1)/12)</f>
        <v>1</v>
      </c>
      <c r="L62" s="22" t="n">
        <v>0.0317</v>
      </c>
      <c r="M62" s="102" t="n">
        <v>0.0212</v>
      </c>
      <c r="N62" s="99" t="n">
        <f aca="false">0.05% * F62</f>
        <v>0.0125</v>
      </c>
      <c r="O62" s="22" t="n">
        <f aca="false">(SUM(L62+M62+N62))*K62</f>
        <v>0.0654</v>
      </c>
      <c r="P62" s="21" t="s">
        <v>144</v>
      </c>
    </row>
    <row r="63" customFormat="false" ht="13.8" hidden="false" customHeight="false" outlineLevel="0" collapsed="false">
      <c r="A63" s="83" t="s">
        <v>9</v>
      </c>
      <c r="B63" s="83" t="s">
        <v>52</v>
      </c>
      <c r="C63" s="83" t="s">
        <v>159</v>
      </c>
      <c r="D63" s="83" t="s">
        <v>202</v>
      </c>
      <c r="E63" s="83" t="s">
        <v>143</v>
      </c>
      <c r="F63" s="84" t="n">
        <v>30</v>
      </c>
      <c r="G63" s="100" t="n">
        <v>0</v>
      </c>
      <c r="H63" s="85" t="n">
        <v>43831</v>
      </c>
      <c r="I63" s="85" t="n">
        <v>44196</v>
      </c>
      <c r="J63" s="86" t="n">
        <f aca="false">DATE(YEAR(H63)+1,MONTH(H63),DAY(H63))</f>
        <v>44197</v>
      </c>
      <c r="K63" s="87" t="n">
        <f aca="false">IF(H63&lt;=J63,VLOOKUP(DATEDIF(H63,I63,"m"),[1]Parameters!$L$2:$M$6,2,1),(DATEDIF(H63,I63,"m")+1)/12)</f>
        <v>1</v>
      </c>
      <c r="L63" s="99" t="n">
        <f aca="false">3.17% + (0.15% * (F63- 25))</f>
        <v>0.0392</v>
      </c>
      <c r="M63" s="99" t="n">
        <f aca="false">2.12% + (0.15% * (F63- 25))</f>
        <v>0.0287</v>
      </c>
      <c r="N63" s="99" t="n">
        <f aca="false">0.05% * F63</f>
        <v>0.015</v>
      </c>
      <c r="O63" s="22" t="n">
        <f aca="false">(SUM(L63+M63+N63))*K63</f>
        <v>0.0829</v>
      </c>
      <c r="P63" s="21" t="s">
        <v>144</v>
      </c>
    </row>
    <row r="64" customFormat="false" ht="13.8" hidden="false" customHeight="false" outlineLevel="0" collapsed="false">
      <c r="A64" s="83" t="s">
        <v>9</v>
      </c>
      <c r="B64" s="83" t="s">
        <v>62</v>
      </c>
      <c r="C64" s="83" t="s">
        <v>159</v>
      </c>
      <c r="D64" s="83" t="s">
        <v>57</v>
      </c>
      <c r="E64" s="83" t="s">
        <v>143</v>
      </c>
      <c r="F64" s="83" t="s">
        <v>57</v>
      </c>
      <c r="G64" s="100" t="n">
        <v>0</v>
      </c>
      <c r="H64" s="85" t="n">
        <v>43831</v>
      </c>
      <c r="I64" s="85" t="n">
        <v>44196</v>
      </c>
      <c r="J64" s="86" t="n">
        <f aca="false">DATE(YEAR(H64)+1,MONTH(H64),DAY(H64))</f>
        <v>44197</v>
      </c>
      <c r="K64" s="87" t="n">
        <f aca="false">IF(H64&lt;=J64,VLOOKUP(DATEDIF(H64,I64,"m"),[1]Parameters!$L$2:$M$6,2,1),(DATEDIF(H64,I64,"m")+1)/12)</f>
        <v>1</v>
      </c>
      <c r="L64" s="22" t="n">
        <v>0.0201</v>
      </c>
      <c r="M64" s="102" t="n">
        <v>0.0135</v>
      </c>
      <c r="N64" s="99" t="n">
        <f aca="false">0.05% * F64</f>
        <v>0.008</v>
      </c>
      <c r="O64" s="22" t="n">
        <f aca="false">(SUM(L64+M64+N64))*K64</f>
        <v>0.0416</v>
      </c>
      <c r="P64" s="21" t="s">
        <v>130</v>
      </c>
    </row>
    <row r="65" customFormat="false" ht="13.8" hidden="false" customHeight="false" outlineLevel="0" collapsed="false">
      <c r="A65" s="83" t="s">
        <v>9</v>
      </c>
      <c r="B65" s="83" t="s">
        <v>62</v>
      </c>
      <c r="C65" s="83" t="s">
        <v>159</v>
      </c>
      <c r="D65" s="83" t="s">
        <v>193</v>
      </c>
      <c r="E65" s="83" t="s">
        <v>143</v>
      </c>
      <c r="F65" s="83" t="s">
        <v>193</v>
      </c>
      <c r="G65" s="100" t="n">
        <v>0</v>
      </c>
      <c r="H65" s="85" t="n">
        <v>43831</v>
      </c>
      <c r="I65" s="85" t="n">
        <v>44196</v>
      </c>
      <c r="J65" s="86" t="n">
        <f aca="false">DATE(YEAR(H65)+1,MONTH(H65),DAY(H65))</f>
        <v>44197</v>
      </c>
      <c r="K65" s="87" t="n">
        <f aca="false">IF(H65&lt;=J65,VLOOKUP(DATEDIF(H65,I65,"m"),[1]Parameters!$L$2:$M$6,2,1),(DATEDIF(H65,I65,"m")+1)/12)</f>
        <v>1</v>
      </c>
      <c r="L65" s="22" t="n">
        <v>0.0179</v>
      </c>
      <c r="M65" s="102" t="n">
        <v>0.0119</v>
      </c>
      <c r="N65" s="99" t="n">
        <f aca="false">0.05% * F65</f>
        <v>0.0085</v>
      </c>
      <c r="O65" s="22" t="n">
        <f aca="false">(SUM(L65+M65+N65))*K65</f>
        <v>0.0383</v>
      </c>
      <c r="P65" s="21" t="s">
        <v>130</v>
      </c>
    </row>
    <row r="66" customFormat="false" ht="13.8" hidden="false" customHeight="false" outlineLevel="0" collapsed="false">
      <c r="A66" s="83" t="s">
        <v>9</v>
      </c>
      <c r="B66" s="83" t="s">
        <v>62</v>
      </c>
      <c r="C66" s="83" t="s">
        <v>159</v>
      </c>
      <c r="D66" s="83" t="s">
        <v>194</v>
      </c>
      <c r="E66" s="83" t="s">
        <v>143</v>
      </c>
      <c r="F66" s="83" t="s">
        <v>194</v>
      </c>
      <c r="G66" s="100" t="n">
        <v>0</v>
      </c>
      <c r="H66" s="85" t="n">
        <v>43831</v>
      </c>
      <c r="I66" s="85" t="n">
        <v>44196</v>
      </c>
      <c r="J66" s="86" t="n">
        <f aca="false">DATE(YEAR(H66)+1,MONTH(H66),DAY(H66))</f>
        <v>44197</v>
      </c>
      <c r="K66" s="87" t="n">
        <f aca="false">IF(H66&lt;=J66,VLOOKUP(DATEDIF(H66,I66,"m"),[1]Parameters!$L$2:$M$6,2,1),(DATEDIF(H66,I66,"m")+1)/12)</f>
        <v>1</v>
      </c>
      <c r="L66" s="22" t="n">
        <v>0.0189</v>
      </c>
      <c r="M66" s="102" t="n">
        <v>0.0126</v>
      </c>
      <c r="N66" s="99" t="n">
        <f aca="false">0.05% * F66</f>
        <v>0.009</v>
      </c>
      <c r="O66" s="22" t="n">
        <f aca="false">(SUM(L66+M66+N66))*K66</f>
        <v>0.0405</v>
      </c>
      <c r="P66" s="21" t="s">
        <v>130</v>
      </c>
    </row>
    <row r="67" customFormat="false" ht="13.8" hidden="false" customHeight="false" outlineLevel="0" collapsed="false">
      <c r="A67" s="83" t="s">
        <v>9</v>
      </c>
      <c r="B67" s="83" t="s">
        <v>62</v>
      </c>
      <c r="C67" s="83" t="s">
        <v>159</v>
      </c>
      <c r="D67" s="83" t="s">
        <v>195</v>
      </c>
      <c r="E67" s="83" t="s">
        <v>143</v>
      </c>
      <c r="F67" s="83" t="s">
        <v>195</v>
      </c>
      <c r="G67" s="100" t="n">
        <v>0</v>
      </c>
      <c r="H67" s="85" t="n">
        <v>43831</v>
      </c>
      <c r="I67" s="85" t="n">
        <v>44196</v>
      </c>
      <c r="J67" s="86" t="n">
        <f aca="false">DATE(YEAR(H67)+1,MONTH(H67),DAY(H67))</f>
        <v>44197</v>
      </c>
      <c r="K67" s="87" t="n">
        <f aca="false">IF(H67&lt;=J67,VLOOKUP(DATEDIF(H67,I67,"m"),[1]Parameters!$L$2:$M$6,2,1),(DATEDIF(H67,I67,"m")+1)/12)</f>
        <v>1</v>
      </c>
      <c r="L67" s="22" t="n">
        <v>0.0201</v>
      </c>
      <c r="M67" s="102" t="n">
        <v>0.0134</v>
      </c>
      <c r="N67" s="99" t="n">
        <f aca="false">0.05% * F67</f>
        <v>0.0095</v>
      </c>
      <c r="O67" s="22" t="n">
        <f aca="false">(SUM(L67+M67+N67))*K67</f>
        <v>0.043</v>
      </c>
      <c r="P67" s="21" t="s">
        <v>130</v>
      </c>
    </row>
    <row r="68" customFormat="false" ht="13.8" hidden="false" customHeight="false" outlineLevel="0" collapsed="false">
      <c r="A68" s="83" t="s">
        <v>9</v>
      </c>
      <c r="B68" s="83" t="s">
        <v>62</v>
      </c>
      <c r="C68" s="83" t="s">
        <v>159</v>
      </c>
      <c r="D68" s="83" t="s">
        <v>196</v>
      </c>
      <c r="E68" s="83" t="s">
        <v>143</v>
      </c>
      <c r="F68" s="83" t="s">
        <v>196</v>
      </c>
      <c r="G68" s="100" t="n">
        <v>0</v>
      </c>
      <c r="H68" s="85" t="n">
        <v>43831</v>
      </c>
      <c r="I68" s="85" t="n">
        <v>44196</v>
      </c>
      <c r="J68" s="86" t="n">
        <f aca="false">DATE(YEAR(H68)+1,MONTH(H68),DAY(H68))</f>
        <v>44197</v>
      </c>
      <c r="K68" s="87" t="n">
        <f aca="false">IF(H68&lt;=J68,VLOOKUP(DATEDIF(H68,I68,"m"),[1]Parameters!$L$2:$M$6,2,1),(DATEDIF(H68,I68,"m")+1)/12)</f>
        <v>1</v>
      </c>
      <c r="L68" s="22" t="n">
        <v>0.0211</v>
      </c>
      <c r="M68" s="102" t="n">
        <v>0.0141</v>
      </c>
      <c r="N68" s="99" t="n">
        <f aca="false">0.05% * F68</f>
        <v>0.01</v>
      </c>
      <c r="O68" s="22" t="n">
        <f aca="false">(SUM(L68+M68+N68))*K68</f>
        <v>0.0452</v>
      </c>
      <c r="P68" s="21" t="s">
        <v>130</v>
      </c>
    </row>
    <row r="69" customFormat="false" ht="13.8" hidden="false" customHeight="false" outlineLevel="0" collapsed="false">
      <c r="A69" s="83" t="s">
        <v>9</v>
      </c>
      <c r="B69" s="83" t="s">
        <v>62</v>
      </c>
      <c r="C69" s="83" t="s">
        <v>159</v>
      </c>
      <c r="D69" s="83" t="s">
        <v>197</v>
      </c>
      <c r="E69" s="83" t="s">
        <v>143</v>
      </c>
      <c r="F69" s="83" t="s">
        <v>197</v>
      </c>
      <c r="G69" s="100" t="n">
        <v>0</v>
      </c>
      <c r="H69" s="85" t="n">
        <v>43831</v>
      </c>
      <c r="I69" s="85" t="n">
        <v>44196</v>
      </c>
      <c r="J69" s="86" t="n">
        <f aca="false">DATE(YEAR(H69)+1,MONTH(H69),DAY(H69))</f>
        <v>44197</v>
      </c>
      <c r="K69" s="87" t="n">
        <f aca="false">IF(H69&lt;=J69,VLOOKUP(DATEDIF(H69,I69,"m"),[1]Parameters!$L$2:$M$6,2,1),(DATEDIF(H69,I69,"m")+1)/12)</f>
        <v>1</v>
      </c>
      <c r="L69" s="22" t="n">
        <v>0.0222</v>
      </c>
      <c r="M69" s="102" t="n">
        <v>0.0148</v>
      </c>
      <c r="N69" s="99" t="n">
        <f aca="false">0.05% * F69</f>
        <v>0.0105</v>
      </c>
      <c r="O69" s="22" t="n">
        <f aca="false">(SUM(L69+M69+N69))*K69</f>
        <v>0.0475</v>
      </c>
      <c r="P69" s="21" t="s">
        <v>130</v>
      </c>
    </row>
    <row r="70" customFormat="false" ht="13.8" hidden="false" customHeight="false" outlineLevel="0" collapsed="false">
      <c r="A70" s="83" t="s">
        <v>9</v>
      </c>
      <c r="B70" s="83" t="s">
        <v>62</v>
      </c>
      <c r="C70" s="83" t="s">
        <v>159</v>
      </c>
      <c r="D70" s="83" t="s">
        <v>198</v>
      </c>
      <c r="E70" s="83" t="s">
        <v>143</v>
      </c>
      <c r="F70" s="83" t="s">
        <v>198</v>
      </c>
      <c r="G70" s="100" t="n">
        <v>0</v>
      </c>
      <c r="H70" s="85" t="n">
        <v>43831</v>
      </c>
      <c r="I70" s="85" t="n">
        <v>44196</v>
      </c>
      <c r="J70" s="86" t="n">
        <f aca="false">DATE(YEAR(H70)+1,MONTH(H70),DAY(H70))</f>
        <v>44197</v>
      </c>
      <c r="K70" s="87" t="n">
        <f aca="false">IF(H70&lt;=J70,VLOOKUP(DATEDIF(H70,I70,"m"),[1]Parameters!$L$2:$M$6,2,1),(DATEDIF(H70,I70,"m")+1)/12)</f>
        <v>1</v>
      </c>
      <c r="L70" s="22" t="n">
        <v>0.0232</v>
      </c>
      <c r="M70" s="101" t="n">
        <v>0.0155</v>
      </c>
      <c r="N70" s="99" t="n">
        <f aca="false">0.05% * F70</f>
        <v>0.011</v>
      </c>
      <c r="O70" s="22" t="n">
        <f aca="false">(SUM(L70+M70+N70))*K70</f>
        <v>0.0497</v>
      </c>
      <c r="P70" s="21" t="s">
        <v>130</v>
      </c>
    </row>
    <row r="71" customFormat="false" ht="13.8" hidden="false" customHeight="false" outlineLevel="0" collapsed="false">
      <c r="A71" s="83" t="s">
        <v>9</v>
      </c>
      <c r="B71" s="83" t="s">
        <v>62</v>
      </c>
      <c r="C71" s="83" t="s">
        <v>159</v>
      </c>
      <c r="D71" s="83" t="s">
        <v>199</v>
      </c>
      <c r="E71" s="83" t="s">
        <v>143</v>
      </c>
      <c r="F71" s="83" t="s">
        <v>199</v>
      </c>
      <c r="G71" s="100" t="n">
        <v>0</v>
      </c>
      <c r="H71" s="85" t="n">
        <v>43831</v>
      </c>
      <c r="I71" s="85" t="n">
        <v>44196</v>
      </c>
      <c r="J71" s="86" t="n">
        <f aca="false">DATE(YEAR(H71)+1,MONTH(H71),DAY(H71))</f>
        <v>44197</v>
      </c>
      <c r="K71" s="87" t="n">
        <f aca="false">IF(H71&lt;=J71,VLOOKUP(DATEDIF(H71,I71,"m"),[1]Parameters!$L$2:$M$6,2,1),(DATEDIF(H71,I71,"m")+1)/12)</f>
        <v>1</v>
      </c>
      <c r="L71" s="22" t="n">
        <v>0.0243</v>
      </c>
      <c r="M71" s="102" t="n">
        <v>0.0162</v>
      </c>
      <c r="N71" s="99" t="n">
        <f aca="false">0.05% * F71</f>
        <v>0.0115</v>
      </c>
      <c r="O71" s="22" t="n">
        <f aca="false">(SUM(L71+M71+N71))*K71</f>
        <v>0.052</v>
      </c>
      <c r="P71" s="21" t="s">
        <v>130</v>
      </c>
    </row>
    <row r="72" customFormat="false" ht="13.8" hidden="false" customHeight="false" outlineLevel="0" collapsed="false">
      <c r="A72" s="83" t="s">
        <v>9</v>
      </c>
      <c r="B72" s="83" t="s">
        <v>62</v>
      </c>
      <c r="C72" s="83" t="s">
        <v>159</v>
      </c>
      <c r="D72" s="83" t="s">
        <v>200</v>
      </c>
      <c r="E72" s="83" t="s">
        <v>143</v>
      </c>
      <c r="F72" s="83" t="s">
        <v>200</v>
      </c>
      <c r="G72" s="100" t="n">
        <v>0</v>
      </c>
      <c r="H72" s="85" t="n">
        <v>43831</v>
      </c>
      <c r="I72" s="85" t="n">
        <v>44196</v>
      </c>
      <c r="J72" s="86" t="n">
        <f aca="false">DATE(YEAR(H72)+1,MONTH(H72),DAY(H72))</f>
        <v>44197</v>
      </c>
      <c r="K72" s="87" t="n">
        <f aca="false">IF(H72&lt;=J72,VLOOKUP(DATEDIF(H72,I72,"m"),[1]Parameters!$L$2:$M$6,2,1),(DATEDIF(H72,I72,"m")+1)/12)</f>
        <v>1</v>
      </c>
      <c r="L72" s="22" t="n">
        <v>0.0306</v>
      </c>
      <c r="M72" s="102" t="n">
        <v>0.0204</v>
      </c>
      <c r="N72" s="99" t="n">
        <f aca="false">0.05% * F72</f>
        <v>0.012</v>
      </c>
      <c r="O72" s="22" t="n">
        <f aca="false">(SUM(L72+M72+N72))*K72</f>
        <v>0.063</v>
      </c>
      <c r="P72" s="21" t="s">
        <v>130</v>
      </c>
    </row>
    <row r="73" customFormat="false" ht="13.8" hidden="false" customHeight="false" outlineLevel="0" collapsed="false">
      <c r="A73" s="83" t="s">
        <v>9</v>
      </c>
      <c r="B73" s="83" t="s">
        <v>62</v>
      </c>
      <c r="C73" s="83" t="s">
        <v>159</v>
      </c>
      <c r="D73" s="83" t="s">
        <v>201</v>
      </c>
      <c r="E73" s="83" t="s">
        <v>143</v>
      </c>
      <c r="F73" s="83" t="s">
        <v>201</v>
      </c>
      <c r="G73" s="100" t="n">
        <v>0</v>
      </c>
      <c r="H73" s="85" t="n">
        <v>43831</v>
      </c>
      <c r="I73" s="85" t="n">
        <v>44196</v>
      </c>
      <c r="J73" s="86" t="n">
        <f aca="false">DATE(YEAR(H73)+1,MONTH(H73),DAY(H73))</f>
        <v>44197</v>
      </c>
      <c r="K73" s="87" t="n">
        <f aca="false">IF(H73&lt;=J73,VLOOKUP(DATEDIF(H73,I73,"m"),[1]Parameters!$L$2:$M$6,2,1),(DATEDIF(H73,I73,"m")+1)/12)</f>
        <v>1</v>
      </c>
      <c r="L73" s="22" t="n">
        <v>0.0317</v>
      </c>
      <c r="M73" s="102" t="n">
        <v>0.0212</v>
      </c>
      <c r="N73" s="99" t="n">
        <f aca="false">0.05% * F73</f>
        <v>0.0125</v>
      </c>
      <c r="O73" s="22" t="n">
        <f aca="false">(SUM(L73+M73+N73))*K73</f>
        <v>0.0654</v>
      </c>
      <c r="P73" s="21" t="s">
        <v>130</v>
      </c>
    </row>
    <row r="74" customFormat="false" ht="13.8" hidden="false" customHeight="false" outlineLevel="0" collapsed="false">
      <c r="A74" s="83" t="s">
        <v>9</v>
      </c>
      <c r="B74" s="83" t="s">
        <v>62</v>
      </c>
      <c r="C74" s="83" t="s">
        <v>159</v>
      </c>
      <c r="D74" s="83" t="s">
        <v>202</v>
      </c>
      <c r="E74" s="83" t="s">
        <v>143</v>
      </c>
      <c r="F74" s="100" t="n">
        <v>45</v>
      </c>
      <c r="G74" s="100" t="n">
        <v>0</v>
      </c>
      <c r="H74" s="85" t="n">
        <v>43831</v>
      </c>
      <c r="I74" s="85" t="n">
        <v>44196</v>
      </c>
      <c r="J74" s="86" t="n">
        <f aca="false">DATE(YEAR(H74)+1,MONTH(H74),DAY(H74))</f>
        <v>44197</v>
      </c>
      <c r="K74" s="87" t="n">
        <f aca="false">IF(H74&lt;=J74,VLOOKUP(DATEDIF(H74,I74,"m"),[1]Parameters!$L$2:$M$6,2,1),(DATEDIF(H74,I74,"m")+1)/12)</f>
        <v>1</v>
      </c>
      <c r="L74" s="99" t="n">
        <f aca="false">3.17% + (0.15% * (F74- 25))</f>
        <v>0.0617</v>
      </c>
      <c r="M74" s="99" t="n">
        <f aca="false">2.12% + (0.15% * (F74- 25))</f>
        <v>0.0512</v>
      </c>
      <c r="N74" s="99" t="n">
        <f aca="false">0.05% * F74</f>
        <v>0.0225</v>
      </c>
      <c r="O74" s="22" t="n">
        <f aca="false">(SUM(L74+M74+N74))*K74</f>
        <v>0.1354</v>
      </c>
      <c r="P74" s="21" t="s">
        <v>130</v>
      </c>
    </row>
    <row r="75" customFormat="false" ht="13.8" hidden="false" customHeight="false" outlineLevel="0" collapsed="false">
      <c r="A75" s="83" t="s">
        <v>9</v>
      </c>
      <c r="B75" s="83" t="s">
        <v>161</v>
      </c>
      <c r="C75" s="83" t="s">
        <v>159</v>
      </c>
      <c r="D75" s="83" t="s">
        <v>177</v>
      </c>
      <c r="E75" s="83" t="s">
        <v>143</v>
      </c>
      <c r="F75" s="100" t="n">
        <v>5</v>
      </c>
      <c r="G75" s="100" t="n">
        <v>0</v>
      </c>
      <c r="H75" s="85" t="n">
        <v>43831</v>
      </c>
      <c r="I75" s="85" t="n">
        <v>44196</v>
      </c>
      <c r="J75" s="86" t="n">
        <f aca="false">DATE(YEAR(H75)+1,MONTH(H75),DAY(H75))</f>
        <v>44197</v>
      </c>
      <c r="K75" s="87" t="n">
        <f aca="false">IF(H75&lt;=J75,VLOOKUP(DATEDIF(H75,I75,"m"),[1]Parameters!$L$2:$M$6,2,1),(DATEDIF(H75,I75,"m")+1)/12)</f>
        <v>1</v>
      </c>
      <c r="L75" s="22" t="n">
        <v>0.0085</v>
      </c>
      <c r="M75" s="102" t="n">
        <v>0.00561</v>
      </c>
      <c r="N75" s="99" t="n">
        <f aca="false">0.05% * F75</f>
        <v>0.0025</v>
      </c>
      <c r="O75" s="22" t="n">
        <f aca="false">(SUM(L75+M75+N75))*K75</f>
        <v>0.01661</v>
      </c>
      <c r="P75" s="21" t="s">
        <v>130</v>
      </c>
    </row>
    <row r="76" customFormat="false" ht="13.8" hidden="false" customHeight="false" outlineLevel="0" collapsed="false">
      <c r="A76" s="83" t="s">
        <v>9</v>
      </c>
      <c r="B76" s="83" t="s">
        <v>161</v>
      </c>
      <c r="C76" s="83" t="s">
        <v>159</v>
      </c>
      <c r="D76" s="83" t="s">
        <v>184</v>
      </c>
      <c r="E76" s="83" t="s">
        <v>143</v>
      </c>
      <c r="F76" s="100" t="n">
        <v>6</v>
      </c>
      <c r="G76" s="100" t="n">
        <v>0</v>
      </c>
      <c r="H76" s="85" t="n">
        <v>43831</v>
      </c>
      <c r="I76" s="85" t="n">
        <v>44196</v>
      </c>
      <c r="J76" s="86" t="n">
        <f aca="false">DATE(YEAR(H76)+1,MONTH(H76),DAY(H76))</f>
        <v>44197</v>
      </c>
      <c r="K76" s="87" t="n">
        <f aca="false">IF(H76&lt;=J76,VLOOKUP(DATEDIF(H76,I76,"m"),[1]Parameters!$L$2:$M$6,2,1),(DATEDIF(H76,I76,"m")+1)/12)</f>
        <v>1</v>
      </c>
      <c r="L76" s="22" t="n">
        <v>0.01037</v>
      </c>
      <c r="M76" s="102" t="n">
        <v>0.00697</v>
      </c>
      <c r="N76" s="99" t="n">
        <f aca="false">0.05% * F76</f>
        <v>0.003</v>
      </c>
      <c r="O76" s="22" t="n">
        <f aca="false">(SUM(L76+M76+N76))*K76</f>
        <v>0.02034</v>
      </c>
      <c r="P76" s="21" t="s">
        <v>130</v>
      </c>
    </row>
    <row r="77" customFormat="false" ht="13.8" hidden="false" customHeight="false" outlineLevel="0" collapsed="false">
      <c r="A77" s="83" t="s">
        <v>9</v>
      </c>
      <c r="B77" s="83" t="s">
        <v>161</v>
      </c>
      <c r="C77" s="83" t="s">
        <v>159</v>
      </c>
      <c r="D77" s="83" t="s">
        <v>185</v>
      </c>
      <c r="E77" s="83" t="s">
        <v>143</v>
      </c>
      <c r="F77" s="100" t="n">
        <v>7</v>
      </c>
      <c r="G77" s="100" t="n">
        <v>0</v>
      </c>
      <c r="H77" s="85" t="n">
        <v>43831</v>
      </c>
      <c r="I77" s="85" t="n">
        <v>44196</v>
      </c>
      <c r="J77" s="86" t="n">
        <f aca="false">DATE(YEAR(H77)+1,MONTH(H77),DAY(H77))</f>
        <v>44197</v>
      </c>
      <c r="K77" s="87" t="n">
        <f aca="false">IF(H77&lt;=J77,VLOOKUP(DATEDIF(H77,I77,"m"),[1]Parameters!$L$2:$M$6,2,1),(DATEDIF(H77,I77,"m")+1)/12)</f>
        <v>1</v>
      </c>
      <c r="L77" s="22" t="n">
        <v>0.01207</v>
      </c>
      <c r="M77" s="102" t="n">
        <v>0.00799</v>
      </c>
      <c r="N77" s="99" t="n">
        <f aca="false">0.05% * F77</f>
        <v>0.0035</v>
      </c>
      <c r="O77" s="22" t="n">
        <f aca="false">(SUM(L77+M77+N77))*K77</f>
        <v>0.02356</v>
      </c>
      <c r="P77" s="21" t="s">
        <v>130</v>
      </c>
    </row>
    <row r="78" customFormat="false" ht="13.8" hidden="false" customHeight="false" outlineLevel="0" collapsed="false">
      <c r="A78" s="83" t="s">
        <v>9</v>
      </c>
      <c r="B78" s="83" t="s">
        <v>161</v>
      </c>
      <c r="C78" s="83" t="s">
        <v>159</v>
      </c>
      <c r="D78" s="83" t="s">
        <v>186</v>
      </c>
      <c r="E78" s="83" t="s">
        <v>143</v>
      </c>
      <c r="F78" s="100" t="n">
        <v>8</v>
      </c>
      <c r="G78" s="100" t="n">
        <v>0</v>
      </c>
      <c r="H78" s="85" t="n">
        <v>43831</v>
      </c>
      <c r="I78" s="85" t="n">
        <v>44196</v>
      </c>
      <c r="J78" s="86" t="n">
        <f aca="false">DATE(YEAR(H78)+1,MONTH(H78),DAY(H78))</f>
        <v>44197</v>
      </c>
      <c r="K78" s="87" t="n">
        <f aca="false">IF(H78&lt;=J78,VLOOKUP(DATEDIF(H78,I78,"m"),[1]Parameters!$L$2:$M$6,2,1),(DATEDIF(H78,I78,"m")+1)/12)</f>
        <v>1</v>
      </c>
      <c r="L78" s="22" t="n">
        <v>0.01411</v>
      </c>
      <c r="M78" s="102" t="n">
        <v>0.00935</v>
      </c>
      <c r="N78" s="99" t="n">
        <f aca="false">0.05% * F78</f>
        <v>0.004</v>
      </c>
      <c r="O78" s="22" t="n">
        <f aca="false">(SUM(L78+M78+N78))*K78</f>
        <v>0.02746</v>
      </c>
      <c r="P78" s="21" t="s">
        <v>130</v>
      </c>
    </row>
    <row r="79" customFormat="false" ht="13.8" hidden="false" customHeight="false" outlineLevel="0" collapsed="false">
      <c r="A79" s="83" t="s">
        <v>9</v>
      </c>
      <c r="B79" s="83" t="s">
        <v>162</v>
      </c>
      <c r="C79" s="83" t="s">
        <v>159</v>
      </c>
      <c r="D79" s="83" t="s">
        <v>177</v>
      </c>
      <c r="E79" s="83" t="s">
        <v>143</v>
      </c>
      <c r="F79" s="100" t="n">
        <v>5</v>
      </c>
      <c r="G79" s="100" t="n">
        <v>0</v>
      </c>
      <c r="H79" s="85" t="n">
        <v>43831</v>
      </c>
      <c r="I79" s="85" t="n">
        <v>44196</v>
      </c>
      <c r="J79" s="86" t="n">
        <f aca="false">DATE(YEAR(H79)+1,MONTH(H79),DAY(H79))</f>
        <v>44197</v>
      </c>
      <c r="K79" s="87" t="n">
        <f aca="false">IF(H79&lt;=J79,VLOOKUP(DATEDIF(H79,I79,"m"),[1]Parameters!$L$2:$M$6,2,1),(DATEDIF(H79,I79,"m")+1)/12)</f>
        <v>1</v>
      </c>
      <c r="L79" s="22" t="n">
        <v>0.005</v>
      </c>
      <c r="M79" s="102" t="n">
        <v>0.0033</v>
      </c>
      <c r="N79" s="99" t="n">
        <f aca="false">0.05% * F79</f>
        <v>0.0025</v>
      </c>
      <c r="O79" s="22" t="n">
        <f aca="false">(SUM(L79+M79+N79))*K79</f>
        <v>0.0108</v>
      </c>
      <c r="P79" s="21" t="s">
        <v>130</v>
      </c>
    </row>
    <row r="80" customFormat="false" ht="13.8" hidden="false" customHeight="false" outlineLevel="0" collapsed="false">
      <c r="A80" s="83" t="s">
        <v>9</v>
      </c>
      <c r="B80" s="83" t="s">
        <v>162</v>
      </c>
      <c r="C80" s="83" t="s">
        <v>159</v>
      </c>
      <c r="D80" s="83" t="s">
        <v>184</v>
      </c>
      <c r="E80" s="83" t="s">
        <v>143</v>
      </c>
      <c r="F80" s="100" t="n">
        <v>6</v>
      </c>
      <c r="G80" s="100" t="n">
        <v>0</v>
      </c>
      <c r="H80" s="85" t="n">
        <v>43831</v>
      </c>
      <c r="I80" s="85" t="n">
        <v>44196</v>
      </c>
      <c r="J80" s="86" t="n">
        <f aca="false">DATE(YEAR(H80)+1,MONTH(H80),DAY(H80))</f>
        <v>44197</v>
      </c>
      <c r="K80" s="87" t="n">
        <f aca="false">IF(H80&lt;=J80,VLOOKUP(DATEDIF(H80,I80,"m"),[1]Parameters!$L$2:$M$6,2,1),(DATEDIF(H80,I80,"m")+1)/12)</f>
        <v>1</v>
      </c>
      <c r="L80" s="22" t="n">
        <v>0.0061</v>
      </c>
      <c r="M80" s="102" t="n">
        <v>0.0041</v>
      </c>
      <c r="N80" s="99" t="n">
        <f aca="false">0.05% * F80</f>
        <v>0.003</v>
      </c>
      <c r="O80" s="22" t="n">
        <f aca="false">(SUM(L80+M80+N80))*K80</f>
        <v>0.0132</v>
      </c>
      <c r="P80" s="21" t="s">
        <v>130</v>
      </c>
    </row>
    <row r="81" customFormat="false" ht="13.8" hidden="false" customHeight="false" outlineLevel="0" collapsed="false">
      <c r="A81" s="83" t="s">
        <v>9</v>
      </c>
      <c r="B81" s="83" t="s">
        <v>162</v>
      </c>
      <c r="C81" s="83" t="s">
        <v>159</v>
      </c>
      <c r="D81" s="83" t="s">
        <v>185</v>
      </c>
      <c r="E81" s="83" t="s">
        <v>143</v>
      </c>
      <c r="F81" s="100" t="n">
        <v>7</v>
      </c>
      <c r="G81" s="100" t="n">
        <v>0</v>
      </c>
      <c r="H81" s="85" t="n">
        <v>43831</v>
      </c>
      <c r="I81" s="85" t="n">
        <v>44196</v>
      </c>
      <c r="J81" s="86" t="n">
        <f aca="false">DATE(YEAR(H81)+1,MONTH(H81),DAY(H81))</f>
        <v>44197</v>
      </c>
      <c r="K81" s="87" t="n">
        <f aca="false">IF(H81&lt;=J81,VLOOKUP(DATEDIF(H81,I81,"m"),[1]Parameters!$L$2:$M$6,2,1),(DATEDIF(H81,I81,"m")+1)/12)</f>
        <v>1</v>
      </c>
      <c r="L81" s="22" t="n">
        <v>0.0071</v>
      </c>
      <c r="M81" s="102" t="n">
        <v>0.0047</v>
      </c>
      <c r="N81" s="99" t="n">
        <f aca="false">0.05% * F81</f>
        <v>0.0035</v>
      </c>
      <c r="O81" s="22" t="n">
        <f aca="false">(SUM(L81+M81+N81))*K81</f>
        <v>0.0153</v>
      </c>
      <c r="P81" s="21" t="s">
        <v>130</v>
      </c>
    </row>
    <row r="82" customFormat="false" ht="13.8" hidden="false" customHeight="false" outlineLevel="0" collapsed="false">
      <c r="A82" s="83" t="s">
        <v>9</v>
      </c>
      <c r="B82" s="83" t="s">
        <v>162</v>
      </c>
      <c r="C82" s="83" t="s">
        <v>159</v>
      </c>
      <c r="D82" s="83" t="s">
        <v>186</v>
      </c>
      <c r="E82" s="83" t="s">
        <v>143</v>
      </c>
      <c r="F82" s="100" t="n">
        <v>8</v>
      </c>
      <c r="G82" s="100" t="n">
        <v>0</v>
      </c>
      <c r="H82" s="85" t="n">
        <v>43831</v>
      </c>
      <c r="I82" s="85" t="n">
        <v>44196</v>
      </c>
      <c r="J82" s="86" t="n">
        <f aca="false">DATE(YEAR(H82)+1,MONTH(H82),DAY(H82))</f>
        <v>44197</v>
      </c>
      <c r="K82" s="87" t="n">
        <f aca="false">IF(H82&lt;=J82,VLOOKUP(DATEDIF(H82,I82,"m"),[1]Parameters!$L$2:$M$6,2,1),(DATEDIF(H82,I82,"m")+1)/12)</f>
        <v>1</v>
      </c>
      <c r="L82" s="22" t="n">
        <v>0.0083</v>
      </c>
      <c r="M82" s="102" t="n">
        <v>0.0055</v>
      </c>
      <c r="N82" s="99" t="n">
        <f aca="false">0.05% * F82</f>
        <v>0.004</v>
      </c>
      <c r="O82" s="22" t="n">
        <f aca="false">(SUM(L82+M82+N82))*K82</f>
        <v>0.0178</v>
      </c>
      <c r="P82" s="21" t="s">
        <v>130</v>
      </c>
    </row>
    <row r="83" customFormat="false" ht="13.8" hidden="false" customHeight="false" outlineLevel="0" collapsed="false">
      <c r="A83" s="83" t="s">
        <v>9</v>
      </c>
      <c r="B83" s="83" t="s">
        <v>64</v>
      </c>
      <c r="C83" s="83" t="s">
        <v>143</v>
      </c>
      <c r="D83" s="83" t="s">
        <v>177</v>
      </c>
      <c r="E83" s="83" t="s">
        <v>143</v>
      </c>
      <c r="F83" s="100" t="n">
        <v>5</v>
      </c>
      <c r="G83" s="100" t="n">
        <v>0</v>
      </c>
      <c r="H83" s="85" t="n">
        <v>43831</v>
      </c>
      <c r="I83" s="85" t="n">
        <v>44196</v>
      </c>
      <c r="J83" s="86" t="n">
        <f aca="false">DATE(YEAR(H83)+1,MONTH(H83),DAY(H83))</f>
        <v>44197</v>
      </c>
      <c r="K83" s="87" t="n">
        <f aca="false">IF(H83&lt;=J83,VLOOKUP(DATEDIF(H83,I83,"m"),[1]Parameters!$L$2:$M$6,2,1),(DATEDIF(H83,I83,"m")+1)/12)</f>
        <v>1</v>
      </c>
      <c r="L83" s="22" t="n">
        <v>0.00348</v>
      </c>
      <c r="M83" s="102" t="n">
        <v>0.00228</v>
      </c>
      <c r="N83" s="88" t="n">
        <v>0</v>
      </c>
      <c r="O83" s="22" t="n">
        <f aca="false">(SUM(L83+M83+N83))*K83</f>
        <v>0.00576</v>
      </c>
      <c r="P83" s="21" t="s">
        <v>130</v>
      </c>
    </row>
    <row r="84" customFormat="false" ht="13.8" hidden="false" customHeight="false" outlineLevel="0" collapsed="false">
      <c r="A84" s="83" t="s">
        <v>9</v>
      </c>
      <c r="B84" s="83" t="s">
        <v>64</v>
      </c>
      <c r="C84" s="83" t="s">
        <v>143</v>
      </c>
      <c r="D84" s="83" t="s">
        <v>183</v>
      </c>
      <c r="E84" s="83" t="s">
        <v>143</v>
      </c>
      <c r="F84" s="100" t="n">
        <v>6</v>
      </c>
      <c r="G84" s="100" t="n">
        <v>0</v>
      </c>
      <c r="H84" s="85" t="n">
        <v>43831</v>
      </c>
      <c r="I84" s="85" t="n">
        <v>44196</v>
      </c>
      <c r="J84" s="86" t="n">
        <f aca="false">DATE(YEAR(H84)+1,MONTH(H84),DAY(H84))</f>
        <v>44197</v>
      </c>
      <c r="K84" s="87" t="n">
        <f aca="false">IF(H84&lt;=J84,VLOOKUP(DATEDIF(H84,I84,"m"),[1]Parameters!$L$2:$M$6,2,1),(DATEDIF(H84,I84,"m")+1)/12)</f>
        <v>1</v>
      </c>
      <c r="L84" s="22" t="n">
        <v>0.00636</v>
      </c>
      <c r="M84" s="102" t="n">
        <v>0.0042</v>
      </c>
      <c r="N84" s="88" t="n">
        <v>0</v>
      </c>
      <c r="O84" s="22" t="n">
        <f aca="false">(SUM(L84+M84+N84))*K84</f>
        <v>0.01056</v>
      </c>
      <c r="P84" s="21" t="s">
        <v>130</v>
      </c>
    </row>
    <row r="85" customFormat="false" ht="13.8" hidden="false" customHeight="false" outlineLevel="0" collapsed="false">
      <c r="A85" s="83" t="s">
        <v>9</v>
      </c>
      <c r="B85" s="83" t="s">
        <v>64</v>
      </c>
      <c r="C85" s="83" t="s">
        <v>143</v>
      </c>
      <c r="D85" s="83" t="s">
        <v>182</v>
      </c>
      <c r="E85" s="83" t="s">
        <v>143</v>
      </c>
      <c r="F85" s="100" t="n">
        <v>12</v>
      </c>
      <c r="G85" s="100" t="n">
        <v>0</v>
      </c>
      <c r="H85" s="85" t="n">
        <v>43831</v>
      </c>
      <c r="I85" s="85" t="n">
        <v>44196</v>
      </c>
      <c r="J85" s="86" t="n">
        <f aca="false">DATE(YEAR(H85)+1,MONTH(H85),DAY(H85))</f>
        <v>44197</v>
      </c>
      <c r="K85" s="87" t="n">
        <f aca="false">IF(H85&lt;=J85,VLOOKUP(DATEDIF(H85,I85,"m"),[1]Parameters!$L$2:$M$6,2,1),(DATEDIF(H85,I85,"m")+1)/12)</f>
        <v>1</v>
      </c>
      <c r="L85" s="22" t="n">
        <v>0.01008</v>
      </c>
      <c r="M85" s="102" t="n">
        <v>0.00672</v>
      </c>
      <c r="N85" s="88" t="n">
        <v>0</v>
      </c>
      <c r="O85" s="22" t="n">
        <f aca="false">(SUM(L85+M85+N85))*K85</f>
        <v>0.0168</v>
      </c>
      <c r="P85" s="21" t="s">
        <v>130</v>
      </c>
    </row>
    <row r="86" customFormat="false" ht="13.8" hidden="false" customHeight="false" outlineLevel="0" collapsed="false">
      <c r="A86" s="83" t="s">
        <v>9</v>
      </c>
      <c r="B86" s="83" t="s">
        <v>64</v>
      </c>
      <c r="C86" s="83" t="s">
        <v>143</v>
      </c>
      <c r="D86" s="83" t="s">
        <v>181</v>
      </c>
      <c r="E86" s="83" t="s">
        <v>143</v>
      </c>
      <c r="F86" s="100" t="n">
        <v>30</v>
      </c>
      <c r="G86" s="100" t="n">
        <v>0</v>
      </c>
      <c r="H86" s="85" t="n">
        <v>43831</v>
      </c>
      <c r="I86" s="85" t="n">
        <v>44196</v>
      </c>
      <c r="J86" s="86" t="n">
        <f aca="false">DATE(YEAR(H86)+1,MONTH(H86),DAY(H86))</f>
        <v>44197</v>
      </c>
      <c r="K86" s="87" t="n">
        <f aca="false">IF(H86&lt;=J86,VLOOKUP(DATEDIF(H86,I86,"m"),[1]Parameters!$L$2:$M$6,2,1),(DATEDIF(H86,I86,"m")+1)/12)</f>
        <v>1</v>
      </c>
      <c r="L86" s="22" t="n">
        <v>0.01452</v>
      </c>
      <c r="M86" s="102" t="n">
        <v>0.0096</v>
      </c>
      <c r="N86" s="88" t="n">
        <v>0</v>
      </c>
      <c r="O86" s="22" t="n">
        <f aca="false">(SUM(L86+M86+N86))*K86</f>
        <v>0.02412</v>
      </c>
      <c r="P86" s="21" t="s">
        <v>130</v>
      </c>
    </row>
    <row r="87" customFormat="false" ht="13.8" hidden="false" customHeight="false" outlineLevel="0" collapsed="false">
      <c r="A87" s="83" t="s">
        <v>9</v>
      </c>
      <c r="B87" s="83" t="s">
        <v>163</v>
      </c>
      <c r="C87" s="83" t="s">
        <v>159</v>
      </c>
      <c r="D87" s="83" t="s">
        <v>177</v>
      </c>
      <c r="E87" s="83" t="s">
        <v>143</v>
      </c>
      <c r="F87" s="100" t="n">
        <v>5</v>
      </c>
      <c r="G87" s="100" t="n">
        <v>0</v>
      </c>
      <c r="H87" s="85" t="n">
        <v>43831</v>
      </c>
      <c r="I87" s="85" t="n">
        <v>44196</v>
      </c>
      <c r="J87" s="86" t="n">
        <f aca="false">DATE(YEAR(H87)+1,MONTH(H87),DAY(H87))</f>
        <v>44197</v>
      </c>
      <c r="K87" s="87" t="n">
        <f aca="false">IF(H87&lt;=J87,VLOOKUP(DATEDIF(H87,I87,"m"),[1]Parameters!$L$2:$M$6,2,1),(DATEDIF(H87,I87,"m")+1)/12)</f>
        <v>1</v>
      </c>
      <c r="L87" s="22" t="n">
        <v>0.005</v>
      </c>
      <c r="M87" s="102" t="n">
        <v>0.0033</v>
      </c>
      <c r="N87" s="99" t="n">
        <f aca="false">0.05% * F87</f>
        <v>0.0025</v>
      </c>
      <c r="O87" s="22" t="n">
        <f aca="false">(SUM(L87+M87+N87))*K87</f>
        <v>0.0108</v>
      </c>
      <c r="P87" s="21" t="s">
        <v>130</v>
      </c>
    </row>
    <row r="88" customFormat="false" ht="13.8" hidden="false" customHeight="false" outlineLevel="0" collapsed="false">
      <c r="A88" s="83" t="s">
        <v>9</v>
      </c>
      <c r="B88" s="83" t="s">
        <v>163</v>
      </c>
      <c r="C88" s="83" t="s">
        <v>159</v>
      </c>
      <c r="D88" s="83" t="s">
        <v>184</v>
      </c>
      <c r="E88" s="83" t="s">
        <v>143</v>
      </c>
      <c r="F88" s="83" t="s">
        <v>184</v>
      </c>
      <c r="G88" s="100" t="n">
        <v>0</v>
      </c>
      <c r="H88" s="85" t="n">
        <v>43831</v>
      </c>
      <c r="I88" s="85" t="n">
        <v>44196</v>
      </c>
      <c r="J88" s="86" t="n">
        <f aca="false">DATE(YEAR(H88)+1,MONTH(H88),DAY(H88))</f>
        <v>44197</v>
      </c>
      <c r="K88" s="87" t="n">
        <f aca="false">IF(H88&lt;=J88,VLOOKUP(DATEDIF(H88,I88,"m"),[1]Parameters!$L$2:$M$6,2,1),(DATEDIF(H88,I88,"m")+1)/12)</f>
        <v>1</v>
      </c>
      <c r="L88" s="22" t="n">
        <v>0.0061</v>
      </c>
      <c r="M88" s="102" t="n">
        <v>0.0041</v>
      </c>
      <c r="N88" s="99" t="n">
        <f aca="false">0.05% * F88</f>
        <v>0.003</v>
      </c>
      <c r="O88" s="22" t="n">
        <f aca="false">(SUM(L88+M88+N88))*K88</f>
        <v>0.0132</v>
      </c>
      <c r="P88" s="21" t="s">
        <v>130</v>
      </c>
    </row>
    <row r="89" customFormat="false" ht="13.8" hidden="false" customHeight="false" outlineLevel="0" collapsed="false">
      <c r="A89" s="83" t="s">
        <v>9</v>
      </c>
      <c r="B89" s="83" t="s">
        <v>163</v>
      </c>
      <c r="C89" s="83" t="s">
        <v>159</v>
      </c>
      <c r="D89" s="83" t="s">
        <v>185</v>
      </c>
      <c r="E89" s="83" t="s">
        <v>143</v>
      </c>
      <c r="F89" s="83" t="s">
        <v>185</v>
      </c>
      <c r="G89" s="100" t="n">
        <v>0</v>
      </c>
      <c r="H89" s="85" t="n">
        <v>43831</v>
      </c>
      <c r="I89" s="85" t="n">
        <v>44196</v>
      </c>
      <c r="J89" s="86" t="n">
        <f aca="false">DATE(YEAR(H89)+1,MONTH(H89),DAY(H89))</f>
        <v>44197</v>
      </c>
      <c r="K89" s="87" t="n">
        <f aca="false">IF(H89&lt;=J89,VLOOKUP(DATEDIF(H89,I89,"m"),[1]Parameters!$L$2:$M$6,2,1),(DATEDIF(H89,I89,"m")+1)/12)</f>
        <v>1</v>
      </c>
      <c r="L89" s="22" t="n">
        <v>0.0071</v>
      </c>
      <c r="M89" s="102" t="n">
        <v>0.0047</v>
      </c>
      <c r="N89" s="99" t="n">
        <f aca="false">0.05% * F89</f>
        <v>0.0035</v>
      </c>
      <c r="O89" s="22" t="n">
        <f aca="false">(SUM(L89+M89+N89))*K89</f>
        <v>0.0153</v>
      </c>
      <c r="P89" s="21" t="s">
        <v>130</v>
      </c>
    </row>
    <row r="90" customFormat="false" ht="13.8" hidden="false" customHeight="false" outlineLevel="0" collapsed="false">
      <c r="A90" s="83" t="s">
        <v>9</v>
      </c>
      <c r="B90" s="83" t="s">
        <v>163</v>
      </c>
      <c r="C90" s="83" t="s">
        <v>159</v>
      </c>
      <c r="D90" s="83" t="s">
        <v>186</v>
      </c>
      <c r="E90" s="83" t="s">
        <v>143</v>
      </c>
      <c r="F90" s="83" t="s">
        <v>186</v>
      </c>
      <c r="G90" s="100" t="n">
        <v>0</v>
      </c>
      <c r="H90" s="85" t="n">
        <v>43831</v>
      </c>
      <c r="I90" s="85" t="n">
        <v>44196</v>
      </c>
      <c r="J90" s="86" t="n">
        <f aca="false">DATE(YEAR(H90)+1,MONTH(H90),DAY(H90))</f>
        <v>44197</v>
      </c>
      <c r="K90" s="87" t="n">
        <f aca="false">IF(H90&lt;=J90,VLOOKUP(DATEDIF(H90,I90,"m"),[1]Parameters!$L$2:$M$6,2,1),(DATEDIF(H90,I90,"m")+1)/12)</f>
        <v>1</v>
      </c>
      <c r="L90" s="22" t="n">
        <v>0.0083</v>
      </c>
      <c r="M90" s="102" t="n">
        <v>0.0055</v>
      </c>
      <c r="N90" s="99" t="n">
        <f aca="false">0.05% * F90</f>
        <v>0.004</v>
      </c>
      <c r="O90" s="22" t="n">
        <f aca="false">(SUM(L90+M90+N90))*K90</f>
        <v>0.0178</v>
      </c>
      <c r="P90" s="21" t="s">
        <v>130</v>
      </c>
    </row>
    <row r="91" customFormat="false" ht="13.8" hidden="false" customHeight="false" outlineLevel="0" collapsed="false">
      <c r="A91" s="83" t="s">
        <v>9</v>
      </c>
      <c r="B91" s="83" t="s">
        <v>164</v>
      </c>
      <c r="C91" s="83" t="s">
        <v>159</v>
      </c>
      <c r="D91" s="83" t="s">
        <v>177</v>
      </c>
      <c r="E91" s="83" t="s">
        <v>143</v>
      </c>
      <c r="F91" s="100" t="n">
        <v>5</v>
      </c>
      <c r="G91" s="100" t="n">
        <v>0</v>
      </c>
      <c r="H91" s="85" t="n">
        <v>43831</v>
      </c>
      <c r="I91" s="85" t="n">
        <v>44196</v>
      </c>
      <c r="J91" s="86" t="n">
        <f aca="false">DATE(YEAR(H91)+1,MONTH(H91),DAY(H91))</f>
        <v>44197</v>
      </c>
      <c r="K91" s="87" t="n">
        <f aca="false">IF(H91&lt;=J91,VLOOKUP(DATEDIF(H91,I91,"m"),[1]Parameters!$L$2:$M$6,2,1),(DATEDIF(H91,I91,"m")+1)/12)</f>
        <v>1</v>
      </c>
      <c r="L91" s="22" t="n">
        <v>0.005</v>
      </c>
      <c r="M91" s="102" t="n">
        <v>0.0033</v>
      </c>
      <c r="N91" s="99" t="n">
        <f aca="false">0.05% * F91</f>
        <v>0.0025</v>
      </c>
      <c r="O91" s="22" t="n">
        <f aca="false">(SUM(L91+M91+N91))*K91</f>
        <v>0.0108</v>
      </c>
      <c r="P91" s="21" t="s">
        <v>130</v>
      </c>
    </row>
    <row r="92" customFormat="false" ht="13.8" hidden="false" customHeight="false" outlineLevel="0" collapsed="false">
      <c r="A92" s="83" t="s">
        <v>9</v>
      </c>
      <c r="B92" s="83" t="s">
        <v>164</v>
      </c>
      <c r="C92" s="83" t="s">
        <v>159</v>
      </c>
      <c r="D92" s="83" t="s">
        <v>184</v>
      </c>
      <c r="E92" s="83" t="s">
        <v>143</v>
      </c>
      <c r="F92" s="83" t="s">
        <v>184</v>
      </c>
      <c r="G92" s="100" t="n">
        <v>0</v>
      </c>
      <c r="H92" s="85" t="n">
        <v>43831</v>
      </c>
      <c r="I92" s="85" t="n">
        <v>44196</v>
      </c>
      <c r="J92" s="86" t="n">
        <f aca="false">DATE(YEAR(H92)+1,MONTH(H92),DAY(H92))</f>
        <v>44197</v>
      </c>
      <c r="K92" s="87" t="n">
        <f aca="false">IF(H92&lt;=J92,VLOOKUP(DATEDIF(H92,I92,"m"),[1]Parameters!$L$2:$M$6,2,1),(DATEDIF(H92,I92,"m")+1)/12)</f>
        <v>1</v>
      </c>
      <c r="L92" s="22" t="n">
        <v>0.0061</v>
      </c>
      <c r="M92" s="102" t="n">
        <v>0.0041</v>
      </c>
      <c r="N92" s="99" t="n">
        <f aca="false">0.05% * F92</f>
        <v>0.003</v>
      </c>
      <c r="O92" s="22" t="n">
        <f aca="false">(SUM(L92+M92+N92))*K92</f>
        <v>0.0132</v>
      </c>
      <c r="P92" s="21" t="s">
        <v>130</v>
      </c>
    </row>
    <row r="93" customFormat="false" ht="13.8" hidden="false" customHeight="false" outlineLevel="0" collapsed="false">
      <c r="A93" s="83" t="s">
        <v>9</v>
      </c>
      <c r="B93" s="83" t="s">
        <v>164</v>
      </c>
      <c r="C93" s="83" t="s">
        <v>159</v>
      </c>
      <c r="D93" s="83" t="s">
        <v>185</v>
      </c>
      <c r="E93" s="83" t="s">
        <v>143</v>
      </c>
      <c r="F93" s="83" t="s">
        <v>185</v>
      </c>
      <c r="G93" s="100" t="n">
        <v>0</v>
      </c>
      <c r="H93" s="85" t="n">
        <v>43831</v>
      </c>
      <c r="I93" s="85" t="n">
        <v>44196</v>
      </c>
      <c r="J93" s="86" t="n">
        <f aca="false">DATE(YEAR(H93)+1,MONTH(H93),DAY(H93))</f>
        <v>44197</v>
      </c>
      <c r="K93" s="87" t="n">
        <f aca="false">IF(H93&lt;=J93,VLOOKUP(DATEDIF(H93,I93,"m"),[1]Parameters!$L$2:$M$6,2,1),(DATEDIF(H93,I93,"m")+1)/12)</f>
        <v>1</v>
      </c>
      <c r="L93" s="22" t="n">
        <v>0.0071</v>
      </c>
      <c r="M93" s="102" t="n">
        <v>0.0047</v>
      </c>
      <c r="N93" s="99" t="n">
        <f aca="false">0.05% * F93</f>
        <v>0.0035</v>
      </c>
      <c r="O93" s="22" t="n">
        <f aca="false">(SUM(L93+M93+N93))*K93</f>
        <v>0.0153</v>
      </c>
      <c r="P93" s="21" t="s">
        <v>130</v>
      </c>
    </row>
    <row r="94" customFormat="false" ht="13.8" hidden="false" customHeight="false" outlineLevel="0" collapsed="false">
      <c r="A94" s="83" t="s">
        <v>9</v>
      </c>
      <c r="B94" s="83" t="s">
        <v>164</v>
      </c>
      <c r="C94" s="83" t="s">
        <v>159</v>
      </c>
      <c r="D94" s="83" t="s">
        <v>186</v>
      </c>
      <c r="E94" s="83" t="s">
        <v>143</v>
      </c>
      <c r="F94" s="83" t="s">
        <v>186</v>
      </c>
      <c r="G94" s="100" t="n">
        <v>0</v>
      </c>
      <c r="H94" s="85" t="n">
        <v>43831</v>
      </c>
      <c r="I94" s="85" t="n">
        <v>44196</v>
      </c>
      <c r="J94" s="86" t="n">
        <f aca="false">DATE(YEAR(H94)+1,MONTH(H94),DAY(H94))</f>
        <v>44197</v>
      </c>
      <c r="K94" s="87" t="n">
        <f aca="false">IF(H94&lt;=J94,VLOOKUP(DATEDIF(H94,I94,"m"),[1]Parameters!$L$2:$M$6,2,1),(DATEDIF(H94,I94,"m")+1)/12)</f>
        <v>1</v>
      </c>
      <c r="L94" s="22" t="n">
        <v>0.0083</v>
      </c>
      <c r="M94" s="102" t="n">
        <v>0.0055</v>
      </c>
      <c r="N94" s="99" t="n">
        <f aca="false">0.05% * F94</f>
        <v>0.004</v>
      </c>
      <c r="O94" s="22" t="n">
        <f aca="false">(SUM(L94+M94+N94))*K94</f>
        <v>0.0178</v>
      </c>
      <c r="P94" s="21" t="s">
        <v>130</v>
      </c>
    </row>
    <row r="95" customFormat="false" ht="13.8" hidden="false" customHeight="false" outlineLevel="0" collapsed="false">
      <c r="A95" s="83" t="s">
        <v>9</v>
      </c>
      <c r="B95" s="83" t="s">
        <v>60</v>
      </c>
      <c r="C95" s="83" t="s">
        <v>159</v>
      </c>
      <c r="D95" s="83" t="s">
        <v>187</v>
      </c>
      <c r="E95" s="83" t="s">
        <v>143</v>
      </c>
      <c r="F95" s="83" t="s">
        <v>187</v>
      </c>
      <c r="G95" s="100" t="n">
        <v>0</v>
      </c>
      <c r="H95" s="85" t="n">
        <v>43831</v>
      </c>
      <c r="I95" s="85" t="n">
        <v>44196</v>
      </c>
      <c r="J95" s="86" t="n">
        <f aca="false">DATE(YEAR(H95)+1,MONTH(H95),DAY(H95))</f>
        <v>44197</v>
      </c>
      <c r="K95" s="87" t="n">
        <f aca="false">IF(H95&lt;=J95,VLOOKUP(DATEDIF(H95,I95,"m"),[1]Parameters!$L$2:$M$6,2,1),(DATEDIF(H95,I95,"m")+1)/12)</f>
        <v>1</v>
      </c>
      <c r="L95" s="22" t="n">
        <v>0.0093</v>
      </c>
      <c r="M95" s="102" t="n">
        <v>0.0062</v>
      </c>
      <c r="N95" s="99" t="n">
        <f aca="false">0.05% * F95</f>
        <v>0.0045</v>
      </c>
      <c r="O95" s="22" t="n">
        <f aca="false">(SUM(L95+M95+N95))*K95</f>
        <v>0.02</v>
      </c>
      <c r="P95" s="21" t="s">
        <v>130</v>
      </c>
    </row>
    <row r="96" customFormat="false" ht="13.8" hidden="false" customHeight="false" outlineLevel="0" collapsed="false">
      <c r="A96" s="83" t="s">
        <v>9</v>
      </c>
      <c r="B96" s="83" t="s">
        <v>60</v>
      </c>
      <c r="C96" s="83" t="s">
        <v>159</v>
      </c>
      <c r="D96" s="83" t="s">
        <v>188</v>
      </c>
      <c r="E96" s="83" t="s">
        <v>143</v>
      </c>
      <c r="F96" s="83" t="s">
        <v>188</v>
      </c>
      <c r="G96" s="100" t="n">
        <v>0</v>
      </c>
      <c r="H96" s="85" t="n">
        <v>43831</v>
      </c>
      <c r="I96" s="85" t="n">
        <v>44196</v>
      </c>
      <c r="J96" s="86" t="n">
        <f aca="false">DATE(YEAR(H96)+1,MONTH(H96),DAY(H96))</f>
        <v>44197</v>
      </c>
      <c r="K96" s="87" t="n">
        <f aca="false">IF(H96&lt;=J96,VLOOKUP(DATEDIF(H96,I96,"m"),[1]Parameters!$L$2:$M$6,2,1),(DATEDIF(H96,I96,"m")+1)/12)</f>
        <v>1</v>
      </c>
      <c r="L96" s="22" t="n">
        <v>0.01</v>
      </c>
      <c r="M96" s="102" t="n">
        <v>0.0067</v>
      </c>
      <c r="N96" s="99" t="n">
        <f aca="false">0.05% * F96</f>
        <v>0.005</v>
      </c>
      <c r="O96" s="22" t="n">
        <f aca="false">(SUM(L96+M96+N96))*K96</f>
        <v>0.0217</v>
      </c>
      <c r="P96" s="21" t="s">
        <v>130</v>
      </c>
    </row>
    <row r="97" customFormat="false" ht="13.8" hidden="false" customHeight="false" outlineLevel="0" collapsed="false">
      <c r="A97" s="83" t="s">
        <v>9</v>
      </c>
      <c r="B97" s="83" t="s">
        <v>60</v>
      </c>
      <c r="C97" s="83" t="s">
        <v>159</v>
      </c>
      <c r="D97" s="83" t="s">
        <v>189</v>
      </c>
      <c r="E97" s="83" t="s">
        <v>143</v>
      </c>
      <c r="F97" s="83" t="s">
        <v>189</v>
      </c>
      <c r="G97" s="100" t="n">
        <v>0</v>
      </c>
      <c r="H97" s="85" t="n">
        <v>43831</v>
      </c>
      <c r="I97" s="85" t="n">
        <v>44196</v>
      </c>
      <c r="J97" s="86" t="n">
        <f aca="false">DATE(YEAR(H97)+1,MONTH(H97),DAY(H97))</f>
        <v>44197</v>
      </c>
      <c r="K97" s="87" t="n">
        <f aca="false">IF(H97&lt;=J97,VLOOKUP(DATEDIF(H97,I97,"m"),[1]Parameters!$L$2:$M$6,2,1),(DATEDIF(H97,I97,"m")+1)/12)</f>
        <v>1</v>
      </c>
      <c r="L97" s="22" t="n">
        <v>0.0109</v>
      </c>
      <c r="M97" s="102" t="n">
        <v>0.0073</v>
      </c>
      <c r="N97" s="99" t="n">
        <f aca="false">0.05% * F97</f>
        <v>0.0055</v>
      </c>
      <c r="O97" s="22" t="n">
        <f aca="false">(SUM(L97+M97+N97))*K97</f>
        <v>0.0237</v>
      </c>
      <c r="P97" s="21" t="s">
        <v>130</v>
      </c>
    </row>
    <row r="98" customFormat="false" ht="13.8" hidden="false" customHeight="false" outlineLevel="0" collapsed="false">
      <c r="A98" s="83" t="s">
        <v>9</v>
      </c>
      <c r="B98" s="83" t="s">
        <v>60</v>
      </c>
      <c r="C98" s="83" t="s">
        <v>159</v>
      </c>
      <c r="D98" s="83" t="s">
        <v>190</v>
      </c>
      <c r="E98" s="83" t="s">
        <v>143</v>
      </c>
      <c r="F98" s="83" t="s">
        <v>190</v>
      </c>
      <c r="G98" s="100" t="n">
        <v>0</v>
      </c>
      <c r="H98" s="85" t="n">
        <v>43831</v>
      </c>
      <c r="I98" s="85" t="n">
        <v>44196</v>
      </c>
      <c r="J98" s="86" t="n">
        <f aca="false">DATE(YEAR(H98)+1,MONTH(H98),DAY(H98))</f>
        <v>44197</v>
      </c>
      <c r="K98" s="87" t="n">
        <f aca="false">IF(H98&lt;=J98,VLOOKUP(DATEDIF(H98,I98,"m"),[1]Parameters!$L$2:$M$6,2,1),(DATEDIF(H98,I98,"m")+1)/12)</f>
        <v>1</v>
      </c>
      <c r="L98" s="22" t="n">
        <v>0.012</v>
      </c>
      <c r="M98" s="102" t="n">
        <v>0.008</v>
      </c>
      <c r="N98" s="99" t="n">
        <f aca="false">0.05% * F98</f>
        <v>0.006</v>
      </c>
      <c r="O98" s="22" t="n">
        <f aca="false">(SUM(L98+M98+N98))*K98</f>
        <v>0.026</v>
      </c>
      <c r="P98" s="21" t="s">
        <v>130</v>
      </c>
    </row>
    <row r="99" customFormat="false" ht="13.8" hidden="false" customHeight="false" outlineLevel="0" collapsed="false">
      <c r="A99" s="83" t="s">
        <v>9</v>
      </c>
      <c r="B99" s="83" t="s">
        <v>60</v>
      </c>
      <c r="C99" s="83" t="s">
        <v>159</v>
      </c>
      <c r="D99" s="83" t="s">
        <v>191</v>
      </c>
      <c r="E99" s="83" t="s">
        <v>143</v>
      </c>
      <c r="F99" s="83" t="s">
        <v>191</v>
      </c>
      <c r="G99" s="100" t="n">
        <v>0</v>
      </c>
      <c r="H99" s="85" t="n">
        <v>43831</v>
      </c>
      <c r="I99" s="85" t="n">
        <v>44196</v>
      </c>
      <c r="J99" s="86" t="n">
        <f aca="false">DATE(YEAR(H99)+1,MONTH(H99),DAY(H99))</f>
        <v>44197</v>
      </c>
      <c r="K99" s="87" t="n">
        <f aca="false">IF(H99&lt;=J99,VLOOKUP(DATEDIF(H99,I99,"m"),[1]Parameters!$L$2:$M$6,2,1),(DATEDIF(H99,I99,"m")+1)/12)</f>
        <v>1</v>
      </c>
      <c r="L99" s="22" t="n">
        <v>0.0135</v>
      </c>
      <c r="M99" s="102" t="n">
        <v>0.009</v>
      </c>
      <c r="N99" s="99" t="n">
        <f aca="false">0.05% * F99</f>
        <v>0.0065</v>
      </c>
      <c r="O99" s="22" t="n">
        <f aca="false">(SUM(L99+M99+N99))*K99</f>
        <v>0.029</v>
      </c>
      <c r="P99" s="21" t="s">
        <v>130</v>
      </c>
    </row>
    <row r="100" customFormat="false" ht="13.8" hidden="false" customHeight="false" outlineLevel="0" collapsed="false">
      <c r="A100" s="83" t="s">
        <v>9</v>
      </c>
      <c r="B100" s="83" t="s">
        <v>60</v>
      </c>
      <c r="C100" s="83" t="s">
        <v>159</v>
      </c>
      <c r="D100" s="83" t="s">
        <v>192</v>
      </c>
      <c r="E100" s="83" t="s">
        <v>143</v>
      </c>
      <c r="F100" s="83" t="s">
        <v>192</v>
      </c>
      <c r="G100" s="100" t="n">
        <v>0</v>
      </c>
      <c r="H100" s="85" t="n">
        <v>43831</v>
      </c>
      <c r="I100" s="85" t="n">
        <v>44196</v>
      </c>
      <c r="J100" s="86" t="n">
        <f aca="false">DATE(YEAR(H100)+1,MONTH(H100),DAY(H100))</f>
        <v>44197</v>
      </c>
      <c r="K100" s="87" t="n">
        <f aca="false">IF(H100&lt;=J100,VLOOKUP(DATEDIF(H100,I100,"m"),[1]Parameters!$L$2:$M$6,2,1),(DATEDIF(H100,I100,"m")+1)/12)</f>
        <v>1</v>
      </c>
      <c r="L100" s="22" t="n">
        <v>0.0147</v>
      </c>
      <c r="M100" s="102" t="n">
        <v>0.0098</v>
      </c>
      <c r="N100" s="99" t="n">
        <f aca="false">0.05% * F100</f>
        <v>0.007</v>
      </c>
      <c r="O100" s="22" t="n">
        <f aca="false">(SUM(L100+M100+N100))*K100</f>
        <v>0.0315</v>
      </c>
      <c r="P100" s="21" t="s">
        <v>130</v>
      </c>
    </row>
    <row r="101" customFormat="false" ht="13.8" hidden="false" customHeight="false" outlineLevel="0" collapsed="false">
      <c r="A101" s="83" t="s">
        <v>9</v>
      </c>
      <c r="B101" s="83" t="s">
        <v>60</v>
      </c>
      <c r="C101" s="83" t="s">
        <v>159</v>
      </c>
      <c r="D101" s="83" t="s">
        <v>68</v>
      </c>
      <c r="E101" s="83" t="s">
        <v>143</v>
      </c>
      <c r="F101" s="83" t="s">
        <v>68</v>
      </c>
      <c r="G101" s="100" t="n">
        <v>0</v>
      </c>
      <c r="H101" s="85" t="n">
        <v>43831</v>
      </c>
      <c r="I101" s="85" t="n">
        <v>44196</v>
      </c>
      <c r="J101" s="86" t="n">
        <f aca="false">DATE(YEAR(H101)+1,MONTH(H101),DAY(H101))</f>
        <v>44197</v>
      </c>
      <c r="K101" s="87" t="n">
        <f aca="false">IF(H101&lt;=J101,VLOOKUP(DATEDIF(H101,I101,"m"),[1]Parameters!$L$2:$M$6,2,1),(DATEDIF(H101,I101,"m")+1)/12)</f>
        <v>1</v>
      </c>
      <c r="L101" s="22" t="n">
        <v>0.0158</v>
      </c>
      <c r="M101" s="102" t="n">
        <v>0.0105</v>
      </c>
      <c r="N101" s="99" t="n">
        <f aca="false">0.05% * F101</f>
        <v>0.0075</v>
      </c>
      <c r="O101" s="22" t="n">
        <f aca="false">(SUM(L101+M101+N101))*K101</f>
        <v>0.0338</v>
      </c>
      <c r="P101" s="21" t="s">
        <v>130</v>
      </c>
    </row>
    <row r="102" customFormat="false" ht="13.8" hidden="false" customHeight="false" outlineLevel="0" collapsed="false">
      <c r="A102" s="83" t="s">
        <v>9</v>
      </c>
      <c r="B102" s="83" t="s">
        <v>60</v>
      </c>
      <c r="C102" s="83" t="s">
        <v>159</v>
      </c>
      <c r="D102" s="83" t="s">
        <v>57</v>
      </c>
      <c r="E102" s="83" t="s">
        <v>143</v>
      </c>
      <c r="F102" s="83" t="s">
        <v>57</v>
      </c>
      <c r="G102" s="100" t="n">
        <v>0</v>
      </c>
      <c r="H102" s="85" t="n">
        <v>43831</v>
      </c>
      <c r="I102" s="85" t="n">
        <v>44196</v>
      </c>
      <c r="J102" s="86" t="n">
        <f aca="false">DATE(YEAR(H102)+1,MONTH(H102),DAY(H102))</f>
        <v>44197</v>
      </c>
      <c r="K102" s="87" t="n">
        <f aca="false">IF(H102&lt;=J102,VLOOKUP(DATEDIF(H102,I102,"m"),[1]Parameters!$L$2:$M$6,2,1),(DATEDIF(H102,I102,"m")+1)/12)</f>
        <v>1</v>
      </c>
      <c r="L102" s="22" t="n">
        <v>0.0201</v>
      </c>
      <c r="M102" s="102" t="n">
        <v>0.0135</v>
      </c>
      <c r="N102" s="99" t="n">
        <f aca="false">0.05% * F102</f>
        <v>0.008</v>
      </c>
      <c r="O102" s="22" t="n">
        <f aca="false">(SUM(L102+M102+N102))*K102</f>
        <v>0.0416</v>
      </c>
      <c r="P102" s="21" t="s">
        <v>130</v>
      </c>
    </row>
    <row r="103" customFormat="false" ht="13.8" hidden="false" customHeight="false" outlineLevel="0" collapsed="false">
      <c r="A103" s="83" t="s">
        <v>9</v>
      </c>
      <c r="B103" s="83" t="s">
        <v>60</v>
      </c>
      <c r="C103" s="83" t="s">
        <v>159</v>
      </c>
      <c r="D103" s="83" t="s">
        <v>193</v>
      </c>
      <c r="E103" s="83" t="s">
        <v>143</v>
      </c>
      <c r="F103" s="83" t="s">
        <v>193</v>
      </c>
      <c r="G103" s="100" t="n">
        <v>0</v>
      </c>
      <c r="H103" s="85" t="n">
        <v>43831</v>
      </c>
      <c r="I103" s="85" t="n">
        <v>44196</v>
      </c>
      <c r="J103" s="86" t="n">
        <f aca="false">DATE(YEAR(H103)+1,MONTH(H103),DAY(H103))</f>
        <v>44197</v>
      </c>
      <c r="K103" s="87" t="n">
        <f aca="false">IF(H103&lt;=J103,VLOOKUP(DATEDIF(H103,I103,"m"),[1]Parameters!$L$2:$M$6,2,1),(DATEDIF(H103,I103,"m")+1)/12)</f>
        <v>1</v>
      </c>
      <c r="L103" s="22" t="n">
        <v>0.0179</v>
      </c>
      <c r="M103" s="102" t="n">
        <v>0.0119</v>
      </c>
      <c r="N103" s="99" t="n">
        <f aca="false">0.05% * F103</f>
        <v>0.0085</v>
      </c>
      <c r="O103" s="22" t="n">
        <f aca="false">(SUM(L103+M103+N103))*K103</f>
        <v>0.0383</v>
      </c>
      <c r="P103" s="21" t="s">
        <v>130</v>
      </c>
    </row>
    <row r="104" customFormat="false" ht="13.8" hidden="false" customHeight="false" outlineLevel="0" collapsed="false">
      <c r="A104" s="83" t="s">
        <v>9</v>
      </c>
      <c r="B104" s="83" t="s">
        <v>60</v>
      </c>
      <c r="C104" s="83" t="s">
        <v>159</v>
      </c>
      <c r="D104" s="83" t="s">
        <v>194</v>
      </c>
      <c r="E104" s="83" t="s">
        <v>143</v>
      </c>
      <c r="F104" s="83" t="s">
        <v>194</v>
      </c>
      <c r="G104" s="100" t="n">
        <v>0</v>
      </c>
      <c r="H104" s="85" t="n">
        <v>43831</v>
      </c>
      <c r="I104" s="85" t="n">
        <v>44196</v>
      </c>
      <c r="J104" s="86" t="n">
        <f aca="false">DATE(YEAR(H104)+1,MONTH(H104),DAY(H104))</f>
        <v>44197</v>
      </c>
      <c r="K104" s="87" t="n">
        <f aca="false">IF(H104&lt;=J104,VLOOKUP(DATEDIF(H104,I104,"m"),[1]Parameters!$L$2:$M$6,2,1),(DATEDIF(H104,I104,"m")+1)/12)</f>
        <v>1</v>
      </c>
      <c r="L104" s="22" t="n">
        <v>0.0189</v>
      </c>
      <c r="M104" s="101" t="n">
        <v>0.0126</v>
      </c>
      <c r="N104" s="99" t="n">
        <f aca="false">0.05% * F104</f>
        <v>0.009</v>
      </c>
      <c r="O104" s="22" t="n">
        <f aca="false">(SUM(L104+M104+N104))*K104</f>
        <v>0.0405</v>
      </c>
      <c r="P104" s="21" t="s">
        <v>130</v>
      </c>
    </row>
    <row r="105" customFormat="false" ht="13.8" hidden="false" customHeight="false" outlineLevel="0" collapsed="false">
      <c r="A105" s="83" t="s">
        <v>9</v>
      </c>
      <c r="B105" s="83" t="s">
        <v>60</v>
      </c>
      <c r="C105" s="83" t="s">
        <v>159</v>
      </c>
      <c r="D105" s="83" t="s">
        <v>195</v>
      </c>
      <c r="E105" s="83" t="s">
        <v>143</v>
      </c>
      <c r="F105" s="83" t="s">
        <v>195</v>
      </c>
      <c r="G105" s="100" t="n">
        <v>2.1</v>
      </c>
      <c r="H105" s="85" t="n">
        <v>43831</v>
      </c>
      <c r="I105" s="85" t="n">
        <v>44196</v>
      </c>
      <c r="J105" s="86" t="n">
        <f aca="false">DATE(YEAR(H105)+1,MONTH(H105),DAY(H105))</f>
        <v>44197</v>
      </c>
      <c r="K105" s="87" t="n">
        <f aca="false">IF(H105&lt;=J105,VLOOKUP(DATEDIF(H105,I105,"m"),[1]Parameters!$L$2:$M$6,2,1),(DATEDIF(H105,I105,"m")+1)/12)</f>
        <v>1</v>
      </c>
      <c r="L105" s="22" t="n">
        <v>0.0201</v>
      </c>
      <c r="M105" s="102" t="n">
        <v>0.0134</v>
      </c>
      <c r="N105" s="99" t="n">
        <f aca="false">0.05% * F105</f>
        <v>0.0095</v>
      </c>
      <c r="O105" s="22" t="n">
        <f aca="false">(SUM(L105+M105+N105))*K105</f>
        <v>0.043</v>
      </c>
      <c r="P105" s="21" t="s">
        <v>130</v>
      </c>
    </row>
    <row r="106" customFormat="false" ht="13.8" hidden="false" customHeight="false" outlineLevel="0" collapsed="false">
      <c r="A106" s="83" t="s">
        <v>9</v>
      </c>
      <c r="B106" s="83" t="s">
        <v>60</v>
      </c>
      <c r="C106" s="83" t="s">
        <v>159</v>
      </c>
      <c r="D106" s="83" t="s">
        <v>196</v>
      </c>
      <c r="E106" s="83" t="s">
        <v>143</v>
      </c>
      <c r="F106" s="83" t="s">
        <v>196</v>
      </c>
      <c r="G106" s="100" t="n">
        <v>7.5</v>
      </c>
      <c r="H106" s="85" t="n">
        <v>43831</v>
      </c>
      <c r="I106" s="85" t="n">
        <v>44196</v>
      </c>
      <c r="J106" s="86" t="n">
        <f aca="false">DATE(YEAR(H106)+1,MONTH(H106),DAY(H106))</f>
        <v>44197</v>
      </c>
      <c r="K106" s="87" t="n">
        <f aca="false">IF(H106&lt;=J106,VLOOKUP(DATEDIF(H106,I106,"m"),[1]Parameters!$L$2:$M$6,2,1),(DATEDIF(H106,I106,"m")+1)/12)</f>
        <v>1</v>
      </c>
      <c r="L106" s="22" t="n">
        <v>0.0211</v>
      </c>
      <c r="M106" s="102" t="n">
        <v>0.0141</v>
      </c>
      <c r="N106" s="99" t="n">
        <f aca="false">0.05% * F106</f>
        <v>0.01</v>
      </c>
      <c r="O106" s="22" t="n">
        <f aca="false">(SUM(L106+M106+N106))*K106</f>
        <v>0.0452</v>
      </c>
      <c r="P106" s="21" t="s">
        <v>130</v>
      </c>
    </row>
    <row r="107" customFormat="false" ht="13.8" hidden="false" customHeight="false" outlineLevel="0" collapsed="false">
      <c r="A107" s="83" t="s">
        <v>9</v>
      </c>
      <c r="B107" s="83" t="s">
        <v>60</v>
      </c>
      <c r="C107" s="83" t="s">
        <v>159</v>
      </c>
      <c r="D107" s="83" t="s">
        <v>197</v>
      </c>
      <c r="E107" s="83" t="s">
        <v>143</v>
      </c>
      <c r="F107" s="83" t="s">
        <v>197</v>
      </c>
      <c r="G107" s="100" t="n">
        <v>13.5</v>
      </c>
      <c r="H107" s="85" t="n">
        <v>43831</v>
      </c>
      <c r="I107" s="85" t="n">
        <v>44196</v>
      </c>
      <c r="J107" s="86" t="n">
        <f aca="false">DATE(YEAR(H107)+1,MONTH(H107),DAY(H107))</f>
        <v>44197</v>
      </c>
      <c r="K107" s="87" t="n">
        <f aca="false">IF(H107&lt;=J107,VLOOKUP(DATEDIF(H107,I107,"m"),[1]Parameters!$L$2:$M$6,2,1),(DATEDIF(H107,I107,"m")+1)/12)</f>
        <v>1</v>
      </c>
      <c r="L107" s="22" t="n">
        <v>0.0222</v>
      </c>
      <c r="M107" s="102" t="n">
        <v>0.0148</v>
      </c>
      <c r="N107" s="99" t="n">
        <f aca="false">0.05% * F107</f>
        <v>0.0105</v>
      </c>
      <c r="O107" s="22" t="n">
        <f aca="false">(SUM(L107+M107+N107))*K107</f>
        <v>0.0475</v>
      </c>
      <c r="P107" s="21" t="s">
        <v>130</v>
      </c>
    </row>
    <row r="108" customFormat="false" ht="13.8" hidden="false" customHeight="false" outlineLevel="0" collapsed="false">
      <c r="A108" s="83" t="s">
        <v>9</v>
      </c>
      <c r="B108" s="83" t="s">
        <v>60</v>
      </c>
      <c r="C108" s="83" t="s">
        <v>159</v>
      </c>
      <c r="D108" s="83" t="s">
        <v>198</v>
      </c>
      <c r="E108" s="83" t="s">
        <v>143</v>
      </c>
      <c r="F108" s="83" t="s">
        <v>198</v>
      </c>
      <c r="G108" s="100" t="n">
        <v>15.5</v>
      </c>
      <c r="H108" s="85" t="n">
        <v>43831</v>
      </c>
      <c r="I108" s="85" t="n">
        <v>44196</v>
      </c>
      <c r="J108" s="86" t="n">
        <f aca="false">DATE(YEAR(H108)+1,MONTH(H108),DAY(H108))</f>
        <v>44197</v>
      </c>
      <c r="K108" s="87" t="n">
        <f aca="false">IF(H108&lt;=J108,VLOOKUP(DATEDIF(H108,I108,"m"),[1]Parameters!$L$2:$M$6,2,1),(DATEDIF(H108,I108,"m")+1)/12)</f>
        <v>1</v>
      </c>
      <c r="L108" s="22" t="n">
        <v>0.0232</v>
      </c>
      <c r="M108" s="102" t="n">
        <v>0.0155</v>
      </c>
      <c r="N108" s="99" t="n">
        <f aca="false">0.05% * F108</f>
        <v>0.011</v>
      </c>
      <c r="O108" s="22" t="n">
        <f aca="false">(SUM(L108+M108+N108))*K108</f>
        <v>0.0497</v>
      </c>
      <c r="P108" s="21" t="s">
        <v>130</v>
      </c>
    </row>
    <row r="109" customFormat="false" ht="13.8" hidden="false" customHeight="false" outlineLevel="0" collapsed="false">
      <c r="A109" s="83" t="s">
        <v>9</v>
      </c>
      <c r="B109" s="83" t="s">
        <v>60</v>
      </c>
      <c r="C109" s="83" t="s">
        <v>159</v>
      </c>
      <c r="D109" s="83" t="s">
        <v>199</v>
      </c>
      <c r="E109" s="83" t="s">
        <v>143</v>
      </c>
      <c r="F109" s="83" t="s">
        <v>199</v>
      </c>
      <c r="G109" s="100" t="n">
        <v>0</v>
      </c>
      <c r="H109" s="85" t="n">
        <v>43831</v>
      </c>
      <c r="I109" s="85" t="n">
        <v>44196</v>
      </c>
      <c r="J109" s="86" t="n">
        <f aca="false">DATE(YEAR(H109)+1,MONTH(H109),DAY(H109))</f>
        <v>44197</v>
      </c>
      <c r="K109" s="87" t="n">
        <f aca="false">IF(H109&lt;=J109,VLOOKUP(DATEDIF(H109,I109,"m"),[1]Parameters!$L$2:$M$6,2,1),(DATEDIF(H109,I109,"m")+1)/12)</f>
        <v>1</v>
      </c>
      <c r="L109" s="22" t="n">
        <v>0.0243</v>
      </c>
      <c r="M109" s="102" t="n">
        <v>0.0162</v>
      </c>
      <c r="N109" s="99" t="n">
        <f aca="false">0.05% * F109</f>
        <v>0.0115</v>
      </c>
      <c r="O109" s="22" t="n">
        <f aca="false">(SUM(L109+M109+N109))*K109</f>
        <v>0.052</v>
      </c>
      <c r="P109" s="21" t="s">
        <v>130</v>
      </c>
    </row>
    <row r="110" customFormat="false" ht="13.8" hidden="false" customHeight="false" outlineLevel="0" collapsed="false">
      <c r="A110" s="83" t="s">
        <v>9</v>
      </c>
      <c r="B110" s="83" t="s">
        <v>60</v>
      </c>
      <c r="C110" s="83" t="s">
        <v>159</v>
      </c>
      <c r="D110" s="83" t="s">
        <v>200</v>
      </c>
      <c r="E110" s="83" t="s">
        <v>143</v>
      </c>
      <c r="F110" s="83" t="s">
        <v>200</v>
      </c>
      <c r="G110" s="100" t="n">
        <v>0</v>
      </c>
      <c r="H110" s="85" t="n">
        <v>43831</v>
      </c>
      <c r="I110" s="85" t="n">
        <v>44196</v>
      </c>
      <c r="J110" s="86" t="n">
        <f aca="false">DATE(YEAR(H110)+1,MONTH(H110),DAY(H110))</f>
        <v>44197</v>
      </c>
      <c r="K110" s="87" t="n">
        <f aca="false">IF(H110&lt;=J110,VLOOKUP(DATEDIF(H110,I110,"m"),[1]Parameters!$L$2:$M$6,2,1),(DATEDIF(H110,I110,"m")+1)/12)</f>
        <v>1</v>
      </c>
      <c r="L110" s="22" t="n">
        <v>0.0306</v>
      </c>
      <c r="M110" s="102" t="n">
        <v>0.0204</v>
      </c>
      <c r="N110" s="99" t="n">
        <f aca="false">0.05% * F110</f>
        <v>0.012</v>
      </c>
      <c r="O110" s="22" t="n">
        <f aca="false">(SUM(L110+M110+N110))*K110</f>
        <v>0.063</v>
      </c>
      <c r="P110" s="21" t="s">
        <v>130</v>
      </c>
    </row>
    <row r="111" customFormat="false" ht="13.8" hidden="false" customHeight="false" outlineLevel="0" collapsed="false">
      <c r="A111" s="83" t="s">
        <v>9</v>
      </c>
      <c r="B111" s="83" t="s">
        <v>60</v>
      </c>
      <c r="C111" s="83" t="s">
        <v>159</v>
      </c>
      <c r="D111" s="83" t="s">
        <v>201</v>
      </c>
      <c r="E111" s="83" t="s">
        <v>143</v>
      </c>
      <c r="F111" s="83" t="s">
        <v>201</v>
      </c>
      <c r="G111" s="100" t="n">
        <v>0</v>
      </c>
      <c r="H111" s="85" t="n">
        <v>43831</v>
      </c>
      <c r="I111" s="85" t="n">
        <v>44196</v>
      </c>
      <c r="J111" s="86" t="n">
        <f aca="false">DATE(YEAR(H111)+1,MONTH(H111),DAY(H111))</f>
        <v>44197</v>
      </c>
      <c r="K111" s="87" t="n">
        <f aca="false">IF(H111&lt;=J111,VLOOKUP(DATEDIF(H111,I111,"m"),[1]Parameters!$L$2:$M$6,2,1),(DATEDIF(H111,I111,"m")+1)/12)</f>
        <v>1</v>
      </c>
      <c r="L111" s="22" t="n">
        <v>0.0317</v>
      </c>
      <c r="M111" s="102" t="n">
        <v>0.0212</v>
      </c>
      <c r="N111" s="99" t="n">
        <f aca="false">0.05% * F111</f>
        <v>0.0125</v>
      </c>
      <c r="O111" s="22" t="n">
        <f aca="false">(SUM(L111+M111+N111))*K111</f>
        <v>0.0654</v>
      </c>
      <c r="P111" s="21" t="s">
        <v>130</v>
      </c>
    </row>
    <row r="112" customFormat="false" ht="13.8" hidden="false" customHeight="false" outlineLevel="0" collapsed="false">
      <c r="A112" s="83" t="s">
        <v>9</v>
      </c>
      <c r="B112" s="83" t="s">
        <v>60</v>
      </c>
      <c r="C112" s="83" t="s">
        <v>159</v>
      </c>
      <c r="D112" s="83" t="s">
        <v>202</v>
      </c>
      <c r="E112" s="83" t="s">
        <v>143</v>
      </c>
      <c r="F112" s="100" t="n">
        <v>30</v>
      </c>
      <c r="G112" s="100" t="n">
        <v>0</v>
      </c>
      <c r="H112" s="85" t="n">
        <v>43831</v>
      </c>
      <c r="I112" s="85" t="n">
        <v>44196</v>
      </c>
      <c r="J112" s="86" t="n">
        <f aca="false">DATE(YEAR(H112)+1,MONTH(H112),DAY(H112))</f>
        <v>44197</v>
      </c>
      <c r="K112" s="87" t="n">
        <f aca="false">IF(H112&lt;=J112,VLOOKUP(DATEDIF(H112,I112,"m"),[1]Parameters!$L$2:$M$6,2,1),(DATEDIF(H112,I112,"m")+1)/12)</f>
        <v>1</v>
      </c>
      <c r="L112" s="99" t="n">
        <f aca="false">3.17% + (0.15% * (F112- 25))</f>
        <v>0.0392</v>
      </c>
      <c r="M112" s="99" t="n">
        <f aca="false">2.12% + (0.15% * (F112- 25))</f>
        <v>0.0287</v>
      </c>
      <c r="N112" s="99" t="n">
        <f aca="false">0.05% * F112</f>
        <v>0.015</v>
      </c>
      <c r="O112" s="22" t="n">
        <f aca="false">(SUM(L112+M112+N112))*K112</f>
        <v>0.0829</v>
      </c>
      <c r="P112" s="21" t="s">
        <v>130</v>
      </c>
    </row>
    <row r="113" customFormat="false" ht="13.8" hidden="false" customHeight="false" outlineLevel="0" collapsed="false">
      <c r="A113" s="83" t="s">
        <v>9</v>
      </c>
      <c r="B113" s="83" t="s">
        <v>54</v>
      </c>
      <c r="C113" s="83" t="s">
        <v>152</v>
      </c>
      <c r="D113" s="83" t="s">
        <v>177</v>
      </c>
      <c r="E113" s="83" t="s">
        <v>143</v>
      </c>
      <c r="F113" s="100" t="n">
        <v>5</v>
      </c>
      <c r="G113" s="100" t="n">
        <v>2</v>
      </c>
      <c r="H113" s="85" t="n">
        <v>43831</v>
      </c>
      <c r="I113" s="85" t="n">
        <v>44196</v>
      </c>
      <c r="J113" s="86" t="n">
        <f aca="false">DATE(YEAR(H113)+1,MONTH(H113),DAY(H113))</f>
        <v>44197</v>
      </c>
      <c r="K113" s="87" t="n">
        <f aca="false">IF(H113&lt;=J113,VLOOKUP(DATEDIF(H113,I113,"m"),[1]Parameters!$L$2:$M$6,2,1),(DATEDIF(H113,I113,"m")+1)/12)</f>
        <v>1</v>
      </c>
      <c r="L113" s="22" t="n">
        <v>0.0029</v>
      </c>
      <c r="M113" s="102" t="n">
        <v>0.0019</v>
      </c>
      <c r="N113" s="88" t="n">
        <v>0</v>
      </c>
      <c r="O113" s="22" t="n">
        <f aca="false">(SUM(L113+M113+N113))*K113</f>
        <v>0.0048</v>
      </c>
      <c r="P113" s="21" t="s">
        <v>130</v>
      </c>
    </row>
    <row r="114" customFormat="false" ht="13.8" hidden="false" customHeight="false" outlineLevel="0" collapsed="false">
      <c r="A114" s="83" t="s">
        <v>9</v>
      </c>
      <c r="B114" s="83" t="s">
        <v>54</v>
      </c>
      <c r="C114" s="83" t="s">
        <v>152</v>
      </c>
      <c r="D114" s="83" t="s">
        <v>183</v>
      </c>
      <c r="E114" s="83" t="s">
        <v>143</v>
      </c>
      <c r="F114" s="100" t="n">
        <v>11</v>
      </c>
      <c r="G114" s="100" t="n">
        <v>4</v>
      </c>
      <c r="H114" s="85" t="n">
        <v>43831</v>
      </c>
      <c r="I114" s="85" t="n">
        <v>44196</v>
      </c>
      <c r="J114" s="86" t="n">
        <f aca="false">DATE(YEAR(H114)+1,MONTH(H114),DAY(H114))</f>
        <v>44197</v>
      </c>
      <c r="K114" s="87" t="n">
        <f aca="false">IF(H114&lt;=J114,VLOOKUP(DATEDIF(H114,I114,"m"),[1]Parameters!$L$2:$M$6,2,1),(DATEDIF(H114,I114,"m")+1)/12)</f>
        <v>1</v>
      </c>
      <c r="L114" s="22" t="n">
        <v>0.0053</v>
      </c>
      <c r="M114" s="102" t="n">
        <v>0.0035</v>
      </c>
      <c r="N114" s="88" t="n">
        <v>0</v>
      </c>
      <c r="O114" s="22" t="n">
        <f aca="false">(SUM(L114+M114+N114))*K114</f>
        <v>0.0088</v>
      </c>
      <c r="P114" s="21" t="s">
        <v>130</v>
      </c>
    </row>
    <row r="115" customFormat="false" ht="13.8" hidden="false" customHeight="false" outlineLevel="0" collapsed="false">
      <c r="A115" s="83" t="s">
        <v>9</v>
      </c>
      <c r="B115" s="83" t="s">
        <v>54</v>
      </c>
      <c r="C115" s="83" t="s">
        <v>152</v>
      </c>
      <c r="D115" s="83" t="s">
        <v>182</v>
      </c>
      <c r="E115" s="83" t="s">
        <v>143</v>
      </c>
      <c r="F115" s="100" t="n">
        <v>12</v>
      </c>
      <c r="G115" s="100" t="n">
        <v>10</v>
      </c>
      <c r="H115" s="85" t="n">
        <v>43831</v>
      </c>
      <c r="I115" s="85" t="n">
        <v>44196</v>
      </c>
      <c r="J115" s="86" t="n">
        <f aca="false">DATE(YEAR(H115)+1,MONTH(H115),DAY(H115))</f>
        <v>44197</v>
      </c>
      <c r="K115" s="87" t="n">
        <f aca="false">IF(H115&lt;=J115,VLOOKUP(DATEDIF(H115,I115,"m"),[1]Parameters!$L$2:$M$6,2,1),(DATEDIF(H115,I115,"m")+1)/12)</f>
        <v>1</v>
      </c>
      <c r="L115" s="22" t="n">
        <v>0.0084</v>
      </c>
      <c r="M115" s="102" t="n">
        <v>0.0056</v>
      </c>
      <c r="N115" s="88" t="n">
        <v>0</v>
      </c>
      <c r="O115" s="22" t="n">
        <f aca="false">(SUM(L115+M115+N115))*K115</f>
        <v>0.014</v>
      </c>
      <c r="P115" s="21" t="s">
        <v>130</v>
      </c>
    </row>
    <row r="116" customFormat="false" ht="13.8" hidden="false" customHeight="false" outlineLevel="0" collapsed="false">
      <c r="A116" s="83" t="s">
        <v>9</v>
      </c>
      <c r="B116" s="83" t="s">
        <v>54</v>
      </c>
      <c r="C116" s="83" t="s">
        <v>152</v>
      </c>
      <c r="D116" s="83" t="s">
        <v>181</v>
      </c>
      <c r="E116" s="83" t="s">
        <v>143</v>
      </c>
      <c r="F116" s="100" t="n">
        <v>30</v>
      </c>
      <c r="G116" s="100" t="n">
        <v>16</v>
      </c>
      <c r="H116" s="85" t="n">
        <v>43831</v>
      </c>
      <c r="I116" s="85" t="n">
        <v>44196</v>
      </c>
      <c r="J116" s="86" t="n">
        <f aca="false">DATE(YEAR(H116)+1,MONTH(H116),DAY(H116))</f>
        <v>44197</v>
      </c>
      <c r="K116" s="87" t="n">
        <f aca="false">IF(H116&lt;=J116,VLOOKUP(DATEDIF(H116,I116,"m"),[1]Parameters!$L$2:$M$6,2,1),(DATEDIF(H116,I116,"m")+1)/12)</f>
        <v>1</v>
      </c>
      <c r="L116" s="22" t="n">
        <v>0.0121</v>
      </c>
      <c r="M116" s="102" t="n">
        <v>0.008</v>
      </c>
      <c r="N116" s="88" t="n">
        <v>0</v>
      </c>
      <c r="O116" s="22" t="n">
        <f aca="false">(SUM(L116+M116+N116))*K116</f>
        <v>0.0201</v>
      </c>
      <c r="P116" s="21" t="s">
        <v>130</v>
      </c>
    </row>
    <row r="117" customFormat="false" ht="13.8" hidden="false" customHeight="false" outlineLevel="0" collapsed="false">
      <c r="A117" s="83" t="s">
        <v>9</v>
      </c>
      <c r="B117" s="83" t="s">
        <v>54</v>
      </c>
      <c r="C117" s="83" t="s">
        <v>159</v>
      </c>
      <c r="D117" s="83" t="s">
        <v>177</v>
      </c>
      <c r="E117" s="83" t="s">
        <v>143</v>
      </c>
      <c r="F117" s="100" t="n">
        <v>5</v>
      </c>
      <c r="G117" s="100" t="n">
        <v>0</v>
      </c>
      <c r="H117" s="85" t="n">
        <v>43831</v>
      </c>
      <c r="I117" s="85" t="n">
        <v>44196</v>
      </c>
      <c r="J117" s="86" t="n">
        <f aca="false">DATE(YEAR(H117)+1,MONTH(H117),DAY(H117))</f>
        <v>44197</v>
      </c>
      <c r="K117" s="87" t="n">
        <f aca="false">IF(H117&lt;=J117,VLOOKUP(DATEDIF(H117,I117,"m"),[1]Parameters!$L$2:$M$6,2,1),(DATEDIF(H117,I117,"m")+1)/12)</f>
        <v>1</v>
      </c>
      <c r="L117" s="22" t="n">
        <v>0.005</v>
      </c>
      <c r="M117" s="102" t="n">
        <v>0.0033</v>
      </c>
      <c r="N117" s="88" t="n">
        <v>0</v>
      </c>
      <c r="O117" s="22" t="n">
        <f aca="false">(SUM(L117+M117+N117))*K117</f>
        <v>0.0083</v>
      </c>
      <c r="P117" s="21" t="s">
        <v>130</v>
      </c>
    </row>
    <row r="118" customFormat="false" ht="13.8" hidden="false" customHeight="false" outlineLevel="0" collapsed="false">
      <c r="A118" s="83" t="s">
        <v>9</v>
      </c>
      <c r="B118" s="83" t="s">
        <v>54</v>
      </c>
      <c r="C118" s="83" t="s">
        <v>159</v>
      </c>
      <c r="D118" s="83" t="s">
        <v>184</v>
      </c>
      <c r="E118" s="83" t="s">
        <v>143</v>
      </c>
      <c r="F118" s="83" t="s">
        <v>184</v>
      </c>
      <c r="G118" s="100" t="n">
        <v>0</v>
      </c>
      <c r="H118" s="85" t="n">
        <v>43831</v>
      </c>
      <c r="I118" s="85" t="n">
        <v>44196</v>
      </c>
      <c r="J118" s="86" t="n">
        <f aca="false">DATE(YEAR(H118)+1,MONTH(H118),DAY(H118))</f>
        <v>44197</v>
      </c>
      <c r="K118" s="87" t="n">
        <f aca="false">IF(H118&lt;=J118,VLOOKUP(DATEDIF(H118,I118,"m"),[1]Parameters!$L$2:$M$6,2,1),(DATEDIF(H118,I118,"m")+1)/12)</f>
        <v>1</v>
      </c>
      <c r="L118" s="22" t="n">
        <v>0.0061</v>
      </c>
      <c r="M118" s="102" t="n">
        <v>0.0041</v>
      </c>
      <c r="N118" s="88" t="n">
        <v>0</v>
      </c>
      <c r="O118" s="22" t="n">
        <f aca="false">(SUM(L118+M118+N118))*K118</f>
        <v>0.0102</v>
      </c>
      <c r="P118" s="21" t="s">
        <v>130</v>
      </c>
    </row>
    <row r="119" customFormat="false" ht="13.8" hidden="false" customHeight="false" outlineLevel="0" collapsed="false">
      <c r="A119" s="83" t="s">
        <v>9</v>
      </c>
      <c r="B119" s="83" t="s">
        <v>54</v>
      </c>
      <c r="C119" s="83" t="s">
        <v>159</v>
      </c>
      <c r="D119" s="83" t="s">
        <v>185</v>
      </c>
      <c r="E119" s="83" t="s">
        <v>143</v>
      </c>
      <c r="F119" s="83" t="s">
        <v>185</v>
      </c>
      <c r="G119" s="100" t="n">
        <v>0</v>
      </c>
      <c r="H119" s="85" t="n">
        <v>43831</v>
      </c>
      <c r="I119" s="85" t="n">
        <v>44196</v>
      </c>
      <c r="J119" s="86" t="n">
        <f aca="false">DATE(YEAR(H119)+1,MONTH(H119),DAY(H119))</f>
        <v>44197</v>
      </c>
      <c r="K119" s="87" t="n">
        <f aca="false">IF(H119&lt;=J119,VLOOKUP(DATEDIF(H119,I119,"m"),[1]Parameters!$L$2:$M$6,2,1),(DATEDIF(H119,I119,"m")+1)/12)</f>
        <v>1</v>
      </c>
      <c r="L119" s="22" t="n">
        <v>0.0071</v>
      </c>
      <c r="M119" s="102" t="n">
        <v>0.0047</v>
      </c>
      <c r="N119" s="88" t="n">
        <v>0</v>
      </c>
      <c r="O119" s="22" t="n">
        <f aca="false">(SUM(L119+M119+N119))*K119</f>
        <v>0.0118</v>
      </c>
      <c r="P119" s="21" t="s">
        <v>130</v>
      </c>
    </row>
    <row r="120" customFormat="false" ht="13.8" hidden="false" customHeight="false" outlineLevel="0" collapsed="false">
      <c r="A120" s="83" t="s">
        <v>9</v>
      </c>
      <c r="B120" s="83" t="s">
        <v>54</v>
      </c>
      <c r="C120" s="83" t="s">
        <v>159</v>
      </c>
      <c r="D120" s="83" t="s">
        <v>186</v>
      </c>
      <c r="E120" s="83" t="s">
        <v>143</v>
      </c>
      <c r="F120" s="83" t="s">
        <v>186</v>
      </c>
      <c r="G120" s="100" t="n">
        <v>0</v>
      </c>
      <c r="H120" s="85" t="n">
        <v>43831</v>
      </c>
      <c r="I120" s="85" t="n">
        <v>44196</v>
      </c>
      <c r="J120" s="86" t="n">
        <f aca="false">DATE(YEAR(H120)+1,MONTH(H120),DAY(H120))</f>
        <v>44197</v>
      </c>
      <c r="K120" s="87" t="n">
        <f aca="false">IF(H120&lt;=J120,VLOOKUP(DATEDIF(H120,I120,"m"),[1]Parameters!$L$2:$M$6,2,1),(DATEDIF(H120,I120,"m")+1)/12)</f>
        <v>1</v>
      </c>
      <c r="L120" s="22" t="n">
        <v>0.0083</v>
      </c>
      <c r="M120" s="102" t="n">
        <v>0.0055</v>
      </c>
      <c r="N120" s="88" t="n">
        <v>0</v>
      </c>
      <c r="O120" s="22" t="n">
        <f aca="false">(SUM(L120+M120+N120))*K120</f>
        <v>0.0138</v>
      </c>
      <c r="P120" s="21" t="s">
        <v>130</v>
      </c>
    </row>
    <row r="121" customFormat="false" ht="13.8" hidden="false" customHeight="false" outlineLevel="0" collapsed="false">
      <c r="A121" s="83" t="s">
        <v>9</v>
      </c>
      <c r="B121" s="83" t="s">
        <v>54</v>
      </c>
      <c r="C121" s="83" t="s">
        <v>159</v>
      </c>
      <c r="D121" s="83" t="s">
        <v>187</v>
      </c>
      <c r="E121" s="83" t="s">
        <v>143</v>
      </c>
      <c r="F121" s="83" t="s">
        <v>187</v>
      </c>
      <c r="G121" s="103" t="n">
        <v>2</v>
      </c>
      <c r="H121" s="85" t="n">
        <v>43831</v>
      </c>
      <c r="I121" s="85" t="n">
        <v>44196</v>
      </c>
      <c r="J121" s="86" t="n">
        <f aca="false">DATE(YEAR(H121)+1,MONTH(H121),DAY(H121))</f>
        <v>44197</v>
      </c>
      <c r="K121" s="87" t="n">
        <f aca="false">IF(H121&lt;=J121,VLOOKUP(DATEDIF(H121,I121,"m"),[1]Parameters!$L$2:$M$6,2,1),(DATEDIF(H121,I121,"m")+1)/12)</f>
        <v>1</v>
      </c>
      <c r="L121" s="22" t="n">
        <v>0.0093</v>
      </c>
      <c r="M121" s="104" t="n">
        <v>0.0062</v>
      </c>
      <c r="N121" s="88" t="n">
        <v>0</v>
      </c>
      <c r="O121" s="22" t="n">
        <f aca="false">(SUM(L121+M121+N121))*K121</f>
        <v>0.0155</v>
      </c>
      <c r="P121" s="21" t="s">
        <v>130</v>
      </c>
    </row>
    <row r="122" customFormat="false" ht="13.8" hidden="false" customHeight="false" outlineLevel="0" collapsed="false">
      <c r="A122" s="83" t="s">
        <v>9</v>
      </c>
      <c r="B122" s="83" t="s">
        <v>54</v>
      </c>
      <c r="C122" s="83" t="s">
        <v>159</v>
      </c>
      <c r="D122" s="83" t="s">
        <v>188</v>
      </c>
      <c r="E122" s="83" t="s">
        <v>143</v>
      </c>
      <c r="F122" s="83" t="s">
        <v>188</v>
      </c>
      <c r="G122" s="103" t="n">
        <v>5</v>
      </c>
      <c r="H122" s="85" t="n">
        <v>43831</v>
      </c>
      <c r="I122" s="85" t="n">
        <v>44196</v>
      </c>
      <c r="J122" s="86" t="n">
        <f aca="false">DATE(YEAR(H122)+1,MONTH(H122),DAY(H122))</f>
        <v>44197</v>
      </c>
      <c r="K122" s="87" t="n">
        <f aca="false">IF(H122&lt;=J122,VLOOKUP(DATEDIF(H122,I122,"m"),[1]Parameters!$L$2:$M$6,2,1),(DATEDIF(H122,I122,"m")+1)/12)</f>
        <v>1</v>
      </c>
      <c r="L122" s="22" t="n">
        <v>0.01</v>
      </c>
      <c r="M122" s="104" t="n">
        <v>0.0067</v>
      </c>
      <c r="N122" s="88" t="n">
        <v>0</v>
      </c>
      <c r="O122" s="22" t="n">
        <f aca="false">(SUM(L122+M122+N122))*K122</f>
        <v>0.0167</v>
      </c>
      <c r="P122" s="21" t="s">
        <v>130</v>
      </c>
    </row>
    <row r="123" customFormat="false" ht="13.8" hidden="false" customHeight="false" outlineLevel="0" collapsed="false">
      <c r="A123" s="83" t="s">
        <v>9</v>
      </c>
      <c r="B123" s="83" t="s">
        <v>54</v>
      </c>
      <c r="C123" s="83" t="s">
        <v>159</v>
      </c>
      <c r="D123" s="83" t="s">
        <v>189</v>
      </c>
      <c r="E123" s="83" t="s">
        <v>143</v>
      </c>
      <c r="F123" s="83" t="s">
        <v>189</v>
      </c>
      <c r="G123" s="100" t="n">
        <v>12</v>
      </c>
      <c r="H123" s="85" t="n">
        <v>43831</v>
      </c>
      <c r="I123" s="85" t="n">
        <v>44196</v>
      </c>
      <c r="J123" s="86" t="n">
        <f aca="false">DATE(YEAR(H123)+1,MONTH(H123),DAY(H123))</f>
        <v>44197</v>
      </c>
      <c r="K123" s="87" t="n">
        <f aca="false">IF(H123&lt;=J123,VLOOKUP(DATEDIF(H123,I123,"m"),[1]Parameters!$L$2:$M$6,2,1),(DATEDIF(H123,I123,"m")+1)/12)</f>
        <v>1</v>
      </c>
      <c r="L123" s="22" t="n">
        <v>0.0109</v>
      </c>
      <c r="M123" s="102" t="n">
        <v>0.0073</v>
      </c>
      <c r="N123" s="88" t="n">
        <v>0</v>
      </c>
      <c r="O123" s="22" t="n">
        <f aca="false">(SUM(L123+M123+N123))*K123</f>
        <v>0.0182</v>
      </c>
      <c r="P123" s="21" t="s">
        <v>130</v>
      </c>
    </row>
    <row r="124" customFormat="false" ht="13.8" hidden="false" customHeight="false" outlineLevel="0" collapsed="false">
      <c r="A124" s="83" t="s">
        <v>9</v>
      </c>
      <c r="B124" s="83" t="s">
        <v>54</v>
      </c>
      <c r="C124" s="83" t="s">
        <v>159</v>
      </c>
      <c r="D124" s="83" t="s">
        <v>190</v>
      </c>
      <c r="E124" s="83" t="s">
        <v>143</v>
      </c>
      <c r="F124" s="83" t="s">
        <v>190</v>
      </c>
      <c r="G124" s="100" t="n">
        <v>16</v>
      </c>
      <c r="H124" s="85" t="n">
        <v>43831</v>
      </c>
      <c r="I124" s="85" t="n">
        <v>44196</v>
      </c>
      <c r="J124" s="86" t="n">
        <f aca="false">DATE(YEAR(H124)+1,MONTH(H124),DAY(H124))</f>
        <v>44197</v>
      </c>
      <c r="K124" s="87" t="n">
        <f aca="false">IF(H124&lt;=J124,VLOOKUP(DATEDIF(H124,I124,"m"),[1]Parameters!$L$2:$M$6,2,1),(DATEDIF(H124,I124,"m")+1)/12)</f>
        <v>1</v>
      </c>
      <c r="L124" s="22" t="n">
        <v>0.012</v>
      </c>
      <c r="M124" s="102" t="n">
        <v>0.008</v>
      </c>
      <c r="N124" s="88" t="n">
        <v>0</v>
      </c>
      <c r="O124" s="22" t="n">
        <f aca="false">(SUM(L124+M124+N124))*K124</f>
        <v>0.02</v>
      </c>
      <c r="P124" s="21" t="s">
        <v>130</v>
      </c>
    </row>
    <row r="125" customFormat="false" ht="13.8" hidden="false" customHeight="false" outlineLevel="0" collapsed="false">
      <c r="A125" s="83" t="s">
        <v>9</v>
      </c>
      <c r="B125" s="83" t="s">
        <v>54</v>
      </c>
      <c r="C125" s="83" t="s">
        <v>159</v>
      </c>
      <c r="D125" s="83" t="s">
        <v>191</v>
      </c>
      <c r="E125" s="83" t="s">
        <v>143</v>
      </c>
      <c r="F125" s="83" t="s">
        <v>191</v>
      </c>
      <c r="G125" s="100" t="n">
        <v>0</v>
      </c>
      <c r="H125" s="85" t="n">
        <v>43831</v>
      </c>
      <c r="I125" s="85" t="n">
        <v>44196</v>
      </c>
      <c r="J125" s="86" t="n">
        <f aca="false">DATE(YEAR(H125)+1,MONTH(H125),DAY(H125))</f>
        <v>44197</v>
      </c>
      <c r="K125" s="87" t="n">
        <f aca="false">IF(H125&lt;=J125,VLOOKUP(DATEDIF(H125,I125,"m"),[1]Parameters!$L$2:$M$6,2,1),(DATEDIF(H125,I125,"m")+1)/12)</f>
        <v>1</v>
      </c>
      <c r="L125" s="22" t="n">
        <v>0.0135</v>
      </c>
      <c r="M125" s="102" t="n">
        <v>0.009</v>
      </c>
      <c r="N125" s="88" t="n">
        <v>0</v>
      </c>
      <c r="O125" s="22" t="n">
        <f aca="false">(SUM(L125+M125+N125))*K125</f>
        <v>0.0225</v>
      </c>
      <c r="P125" s="21" t="s">
        <v>130</v>
      </c>
    </row>
    <row r="126" customFormat="false" ht="13.8" hidden="false" customHeight="false" outlineLevel="0" collapsed="false">
      <c r="A126" s="83" t="s">
        <v>9</v>
      </c>
      <c r="B126" s="83" t="s">
        <v>54</v>
      </c>
      <c r="C126" s="83" t="s">
        <v>159</v>
      </c>
      <c r="D126" s="83" t="s">
        <v>192</v>
      </c>
      <c r="E126" s="83" t="s">
        <v>143</v>
      </c>
      <c r="F126" s="83" t="s">
        <v>192</v>
      </c>
      <c r="G126" s="100" t="n">
        <v>0</v>
      </c>
      <c r="H126" s="85" t="n">
        <v>43831</v>
      </c>
      <c r="I126" s="85" t="n">
        <v>44196</v>
      </c>
      <c r="J126" s="86" t="n">
        <f aca="false">DATE(YEAR(H126)+1,MONTH(H126),DAY(H126))</f>
        <v>44197</v>
      </c>
      <c r="K126" s="87" t="n">
        <f aca="false">IF(H126&lt;=J126,VLOOKUP(DATEDIF(H126,I126,"m"),[1]Parameters!$L$2:$M$6,2,1),(DATEDIF(H126,I126,"m")+1)/12)</f>
        <v>1</v>
      </c>
      <c r="L126" s="22" t="n">
        <v>0.0147</v>
      </c>
      <c r="M126" s="102" t="n">
        <v>0.0098</v>
      </c>
      <c r="N126" s="88" t="n">
        <v>0</v>
      </c>
      <c r="O126" s="22" t="n">
        <f aca="false">(SUM(L126+M126+N126))*K126</f>
        <v>0.0245</v>
      </c>
      <c r="P126" s="21" t="s">
        <v>130</v>
      </c>
    </row>
    <row r="127" customFormat="false" ht="13.8" hidden="false" customHeight="false" outlineLevel="0" collapsed="false">
      <c r="A127" s="83" t="s">
        <v>9</v>
      </c>
      <c r="B127" s="83" t="s">
        <v>54</v>
      </c>
      <c r="C127" s="83" t="s">
        <v>159</v>
      </c>
      <c r="D127" s="83" t="s">
        <v>68</v>
      </c>
      <c r="E127" s="83" t="s">
        <v>143</v>
      </c>
      <c r="F127" s="83" t="s">
        <v>68</v>
      </c>
      <c r="G127" s="100" t="n">
        <v>0</v>
      </c>
      <c r="H127" s="85" t="n">
        <v>43831</v>
      </c>
      <c r="I127" s="85" t="n">
        <v>44196</v>
      </c>
      <c r="J127" s="86" t="n">
        <f aca="false">DATE(YEAR(H127)+1,MONTH(H127),DAY(H127))</f>
        <v>44197</v>
      </c>
      <c r="K127" s="87" t="n">
        <f aca="false">IF(H127&lt;=J127,VLOOKUP(DATEDIF(H127,I127,"m"),[1]Parameters!$L$2:$M$6,2,1),(DATEDIF(H127,I127,"m")+1)/12)</f>
        <v>1</v>
      </c>
      <c r="L127" s="22" t="n">
        <v>0.0158</v>
      </c>
      <c r="M127" s="102" t="n">
        <v>0.0105</v>
      </c>
      <c r="N127" s="88" t="n">
        <v>0</v>
      </c>
      <c r="O127" s="22" t="n">
        <f aca="false">(SUM(L127+M127+N127))*K127</f>
        <v>0.0263</v>
      </c>
      <c r="P127" s="21" t="s">
        <v>130</v>
      </c>
    </row>
    <row r="128" customFormat="false" ht="13.8" hidden="false" customHeight="false" outlineLevel="0" collapsed="false">
      <c r="A128" s="83" t="s">
        <v>9</v>
      </c>
      <c r="B128" s="83" t="s">
        <v>54</v>
      </c>
      <c r="C128" s="83" t="s">
        <v>159</v>
      </c>
      <c r="D128" s="83" t="s">
        <v>57</v>
      </c>
      <c r="E128" s="83" t="s">
        <v>143</v>
      </c>
      <c r="F128" s="83" t="s">
        <v>57</v>
      </c>
      <c r="G128" s="91" t="n">
        <v>0</v>
      </c>
      <c r="H128" s="85" t="n">
        <v>43831</v>
      </c>
      <c r="I128" s="85" t="n">
        <v>44196</v>
      </c>
      <c r="J128" s="86" t="n">
        <f aca="false">DATE(YEAR(H128)+1,MONTH(H128),DAY(H128))</f>
        <v>44197</v>
      </c>
      <c r="K128" s="87" t="n">
        <f aca="false">IF(H128&lt;=J128,VLOOKUP(DATEDIF(H128,I128,"m"),[1]Parameters!$L$2:$M$6,2,1),(DATEDIF(H128,I128,"m")+1)/12)</f>
        <v>1</v>
      </c>
      <c r="L128" s="22" t="n">
        <v>0.0201</v>
      </c>
      <c r="M128" s="96" t="n">
        <v>0.0135</v>
      </c>
      <c r="N128" s="88" t="n">
        <v>0</v>
      </c>
      <c r="O128" s="22" t="n">
        <f aca="false">(SUM(L128+M128+N128))*K128</f>
        <v>0.0336</v>
      </c>
      <c r="P128" s="21" t="s">
        <v>130</v>
      </c>
    </row>
    <row r="129" customFormat="false" ht="13.8" hidden="false" customHeight="false" outlineLevel="0" collapsed="false">
      <c r="A129" s="83" t="s">
        <v>9</v>
      </c>
      <c r="B129" s="83" t="s">
        <v>54</v>
      </c>
      <c r="C129" s="83" t="s">
        <v>159</v>
      </c>
      <c r="D129" s="83" t="s">
        <v>193</v>
      </c>
      <c r="E129" s="83" t="s">
        <v>143</v>
      </c>
      <c r="F129" s="83" t="s">
        <v>193</v>
      </c>
      <c r="G129" s="100" t="n">
        <v>0</v>
      </c>
      <c r="H129" s="85" t="n">
        <v>43831</v>
      </c>
      <c r="I129" s="85" t="n">
        <v>44196</v>
      </c>
      <c r="J129" s="86" t="n">
        <f aca="false">DATE(YEAR(H129)+1,MONTH(H129),DAY(H129))</f>
        <v>44197</v>
      </c>
      <c r="K129" s="87" t="n">
        <f aca="false">IF(H129&lt;=J129,VLOOKUP(DATEDIF(H129,I129,"m"),[1]Parameters!$L$2:$M$6,2,1),(DATEDIF(H129,I129,"m")+1)/12)</f>
        <v>1</v>
      </c>
      <c r="L129" s="22" t="n">
        <v>0.0179</v>
      </c>
      <c r="M129" s="102" t="n">
        <v>0.0119</v>
      </c>
      <c r="N129" s="88" t="n">
        <v>0</v>
      </c>
      <c r="O129" s="22" t="n">
        <f aca="false">(SUM(L129+M129+N129))*K129</f>
        <v>0.0298</v>
      </c>
      <c r="P129" s="21" t="s">
        <v>130</v>
      </c>
    </row>
    <row r="130" customFormat="false" ht="13.8" hidden="false" customHeight="false" outlineLevel="0" collapsed="false">
      <c r="A130" s="83" t="s">
        <v>9</v>
      </c>
      <c r="B130" s="83" t="s">
        <v>54</v>
      </c>
      <c r="C130" s="83" t="s">
        <v>159</v>
      </c>
      <c r="D130" s="83" t="s">
        <v>194</v>
      </c>
      <c r="E130" s="83" t="s">
        <v>143</v>
      </c>
      <c r="F130" s="83" t="s">
        <v>194</v>
      </c>
      <c r="G130" s="100" t="n">
        <v>0</v>
      </c>
      <c r="H130" s="85" t="n">
        <v>43831</v>
      </c>
      <c r="I130" s="85" t="n">
        <v>44196</v>
      </c>
      <c r="J130" s="86" t="n">
        <f aca="false">DATE(YEAR(H130)+1,MONTH(H130),DAY(H130))</f>
        <v>44197</v>
      </c>
      <c r="K130" s="87" t="n">
        <f aca="false">IF(H130&lt;=J130,VLOOKUP(DATEDIF(H130,I130,"m"),[1]Parameters!$L$2:$M$6,2,1),(DATEDIF(H130,I130,"m")+1)/12)</f>
        <v>1</v>
      </c>
      <c r="L130" s="22" t="n">
        <v>0.0189</v>
      </c>
      <c r="M130" s="102" t="n">
        <v>0.0126</v>
      </c>
      <c r="N130" s="88" t="n">
        <v>0</v>
      </c>
      <c r="O130" s="22" t="n">
        <f aca="false">(SUM(L130+M130+N130))*K130</f>
        <v>0.0315</v>
      </c>
      <c r="P130" s="21" t="s">
        <v>130</v>
      </c>
    </row>
    <row r="131" customFormat="false" ht="13.8" hidden="false" customHeight="false" outlineLevel="0" collapsed="false">
      <c r="A131" s="83" t="s">
        <v>9</v>
      </c>
      <c r="B131" s="83" t="s">
        <v>54</v>
      </c>
      <c r="C131" s="83" t="s">
        <v>159</v>
      </c>
      <c r="D131" s="83" t="s">
        <v>195</v>
      </c>
      <c r="E131" s="83" t="s">
        <v>143</v>
      </c>
      <c r="F131" s="83" t="s">
        <v>195</v>
      </c>
      <c r="G131" s="100" t="n">
        <v>0</v>
      </c>
      <c r="H131" s="85" t="n">
        <v>43831</v>
      </c>
      <c r="I131" s="85" t="n">
        <v>44196</v>
      </c>
      <c r="J131" s="86" t="n">
        <f aca="false">DATE(YEAR(H131)+1,MONTH(H131),DAY(H131))</f>
        <v>44197</v>
      </c>
      <c r="K131" s="87" t="n">
        <f aca="false">IF(H131&lt;=J131,VLOOKUP(DATEDIF(H131,I131,"m"),[1]Parameters!$L$2:$M$6,2,1),(DATEDIF(H131,I131,"m")+1)/12)</f>
        <v>1</v>
      </c>
      <c r="L131" s="22" t="n">
        <v>0.0201</v>
      </c>
      <c r="M131" s="102" t="n">
        <v>0.0134</v>
      </c>
      <c r="N131" s="88" t="n">
        <v>0</v>
      </c>
      <c r="O131" s="22" t="n">
        <f aca="false">(SUM(L131+M131+N131))*K131</f>
        <v>0.0335</v>
      </c>
      <c r="P131" s="21" t="s">
        <v>130</v>
      </c>
    </row>
    <row r="132" customFormat="false" ht="13.8" hidden="false" customHeight="false" outlineLevel="0" collapsed="false">
      <c r="A132" s="83" t="s">
        <v>9</v>
      </c>
      <c r="B132" s="83" t="s">
        <v>54</v>
      </c>
      <c r="C132" s="83" t="s">
        <v>159</v>
      </c>
      <c r="D132" s="83" t="s">
        <v>196</v>
      </c>
      <c r="E132" s="83" t="s">
        <v>143</v>
      </c>
      <c r="F132" s="83" t="s">
        <v>196</v>
      </c>
      <c r="G132" s="100" t="n">
        <v>0</v>
      </c>
      <c r="H132" s="85" t="n">
        <v>43831</v>
      </c>
      <c r="I132" s="85" t="n">
        <v>44196</v>
      </c>
      <c r="J132" s="86" t="n">
        <f aca="false">DATE(YEAR(H132)+1,MONTH(H132),DAY(H132))</f>
        <v>44197</v>
      </c>
      <c r="K132" s="87" t="n">
        <f aca="false">IF(H132&lt;=J132,VLOOKUP(DATEDIF(H132,I132,"m"),[1]Parameters!$L$2:$M$6,2,1),(DATEDIF(H132,I132,"m")+1)/12)</f>
        <v>1</v>
      </c>
      <c r="L132" s="22" t="n">
        <v>0.0211</v>
      </c>
      <c r="M132" s="102" t="n">
        <v>0.0141</v>
      </c>
      <c r="N132" s="88" t="n">
        <v>0</v>
      </c>
      <c r="O132" s="22" t="n">
        <f aca="false">(SUM(L132+M132+N132))*K132</f>
        <v>0.0352</v>
      </c>
      <c r="P132" s="21" t="s">
        <v>130</v>
      </c>
    </row>
    <row r="133" customFormat="false" ht="13.8" hidden="false" customHeight="false" outlineLevel="0" collapsed="false">
      <c r="A133" s="83" t="s">
        <v>9</v>
      </c>
      <c r="B133" s="83" t="s">
        <v>54</v>
      </c>
      <c r="C133" s="83" t="s">
        <v>159</v>
      </c>
      <c r="D133" s="83" t="s">
        <v>197</v>
      </c>
      <c r="E133" s="83" t="s">
        <v>143</v>
      </c>
      <c r="F133" s="83" t="s">
        <v>197</v>
      </c>
      <c r="G133" s="100" t="n">
        <v>0</v>
      </c>
      <c r="H133" s="85" t="n">
        <v>43831</v>
      </c>
      <c r="I133" s="85" t="n">
        <v>44196</v>
      </c>
      <c r="J133" s="86" t="n">
        <f aca="false">DATE(YEAR(H133)+1,MONTH(H133),DAY(H133))</f>
        <v>44197</v>
      </c>
      <c r="K133" s="87" t="n">
        <f aca="false">IF(H133&lt;=J133,VLOOKUP(DATEDIF(H133,I133,"m"),[1]Parameters!$L$2:$M$6,2,1),(DATEDIF(H133,I133,"m")+1)/12)</f>
        <v>1</v>
      </c>
      <c r="L133" s="22" t="n">
        <v>0.0222</v>
      </c>
      <c r="M133" s="102" t="n">
        <v>0.0148</v>
      </c>
      <c r="N133" s="88" t="n">
        <v>0</v>
      </c>
      <c r="O133" s="22" t="n">
        <f aca="false">(SUM(L133+M133+N133))*K133</f>
        <v>0.037</v>
      </c>
      <c r="P133" s="21" t="s">
        <v>130</v>
      </c>
    </row>
    <row r="134" customFormat="false" ht="13.8" hidden="false" customHeight="false" outlineLevel="0" collapsed="false">
      <c r="A134" s="83" t="s">
        <v>9</v>
      </c>
      <c r="B134" s="83" t="s">
        <v>54</v>
      </c>
      <c r="C134" s="83" t="s">
        <v>159</v>
      </c>
      <c r="D134" s="83" t="s">
        <v>198</v>
      </c>
      <c r="E134" s="83" t="s">
        <v>143</v>
      </c>
      <c r="F134" s="83" t="s">
        <v>198</v>
      </c>
      <c r="G134" s="100" t="n">
        <v>0</v>
      </c>
      <c r="H134" s="85" t="n">
        <v>43831</v>
      </c>
      <c r="I134" s="85" t="n">
        <v>44196</v>
      </c>
      <c r="J134" s="86" t="n">
        <f aca="false">DATE(YEAR(H134)+1,MONTH(H134),DAY(H134))</f>
        <v>44197</v>
      </c>
      <c r="K134" s="87" t="n">
        <f aca="false">IF(H134&lt;=J134,VLOOKUP(DATEDIF(H134,I134,"m"),[1]Parameters!$L$2:$M$6,2,1),(DATEDIF(H134,I134,"m")+1)/12)</f>
        <v>1</v>
      </c>
      <c r="L134" s="22" t="n">
        <v>0.0232</v>
      </c>
      <c r="M134" s="102" t="n">
        <v>0.0155</v>
      </c>
      <c r="N134" s="88" t="n">
        <v>0</v>
      </c>
      <c r="O134" s="22" t="n">
        <f aca="false">(SUM(L134+M134+N134))*K134</f>
        <v>0.0387</v>
      </c>
      <c r="P134" s="21" t="s">
        <v>130</v>
      </c>
    </row>
    <row r="135" customFormat="false" ht="13.8" hidden="false" customHeight="false" outlineLevel="0" collapsed="false">
      <c r="A135" s="83" t="s">
        <v>9</v>
      </c>
      <c r="B135" s="83" t="s">
        <v>54</v>
      </c>
      <c r="C135" s="83" t="s">
        <v>159</v>
      </c>
      <c r="D135" s="83" t="s">
        <v>199</v>
      </c>
      <c r="E135" s="83" t="s">
        <v>143</v>
      </c>
      <c r="F135" s="83" t="s">
        <v>199</v>
      </c>
      <c r="G135" s="100" t="n">
        <v>0</v>
      </c>
      <c r="H135" s="85" t="n">
        <v>43831</v>
      </c>
      <c r="I135" s="85" t="n">
        <v>44196</v>
      </c>
      <c r="J135" s="86" t="n">
        <f aca="false">DATE(YEAR(H135)+1,MONTH(H135),DAY(H135))</f>
        <v>44197</v>
      </c>
      <c r="K135" s="87" t="n">
        <f aca="false">IF(H135&lt;=J135,VLOOKUP(DATEDIF(H135,I135,"m"),[1]Parameters!$L$2:$M$6,2,1),(DATEDIF(H135,I135,"m")+1)/12)</f>
        <v>1</v>
      </c>
      <c r="L135" s="22" t="n">
        <v>0.0243</v>
      </c>
      <c r="M135" s="102" t="n">
        <v>0.0162</v>
      </c>
      <c r="N135" s="88" t="n">
        <v>0</v>
      </c>
      <c r="O135" s="22" t="n">
        <f aca="false">(SUM(L135+M135+N135))*K135</f>
        <v>0.0405</v>
      </c>
      <c r="P135" s="21" t="s">
        <v>130</v>
      </c>
    </row>
    <row r="136" customFormat="false" ht="13.8" hidden="false" customHeight="false" outlineLevel="0" collapsed="false">
      <c r="A136" s="83" t="s">
        <v>9</v>
      </c>
      <c r="B136" s="83" t="s">
        <v>54</v>
      </c>
      <c r="C136" s="83" t="s">
        <v>159</v>
      </c>
      <c r="D136" s="83" t="s">
        <v>200</v>
      </c>
      <c r="E136" s="83" t="s">
        <v>143</v>
      </c>
      <c r="F136" s="83" t="s">
        <v>200</v>
      </c>
      <c r="G136" s="100" t="n">
        <v>0</v>
      </c>
      <c r="H136" s="85" t="n">
        <v>43831</v>
      </c>
      <c r="I136" s="85" t="n">
        <v>44196</v>
      </c>
      <c r="J136" s="86" t="n">
        <f aca="false">DATE(YEAR(H136)+1,MONTH(H136),DAY(H136))</f>
        <v>44197</v>
      </c>
      <c r="K136" s="87" t="n">
        <f aca="false">IF(H136&lt;=J136,VLOOKUP(DATEDIF(H136,I136,"m"),[1]Parameters!$L$2:$M$6,2,1),(DATEDIF(H136,I136,"m")+1)/12)</f>
        <v>1</v>
      </c>
      <c r="L136" s="22" t="n">
        <v>0.0306</v>
      </c>
      <c r="M136" s="102" t="n">
        <v>0.0204</v>
      </c>
      <c r="N136" s="88" t="n">
        <v>0</v>
      </c>
      <c r="O136" s="22" t="n">
        <f aca="false">(SUM(L136+M136+N136))*K136</f>
        <v>0.051</v>
      </c>
      <c r="P136" s="21" t="s">
        <v>130</v>
      </c>
    </row>
    <row r="137" customFormat="false" ht="13.8" hidden="false" customHeight="false" outlineLevel="0" collapsed="false">
      <c r="A137" s="83" t="s">
        <v>9</v>
      </c>
      <c r="B137" s="83" t="s">
        <v>54</v>
      </c>
      <c r="C137" s="83" t="s">
        <v>159</v>
      </c>
      <c r="D137" s="83" t="s">
        <v>201</v>
      </c>
      <c r="E137" s="83" t="s">
        <v>143</v>
      </c>
      <c r="F137" s="83" t="s">
        <v>201</v>
      </c>
      <c r="G137" s="100" t="n">
        <v>0</v>
      </c>
      <c r="H137" s="85" t="n">
        <v>43831</v>
      </c>
      <c r="I137" s="85" t="n">
        <v>44196</v>
      </c>
      <c r="J137" s="86" t="n">
        <f aca="false">DATE(YEAR(H137)+1,MONTH(H137),DAY(H137))</f>
        <v>44197</v>
      </c>
      <c r="K137" s="87" t="n">
        <f aca="false">IF(H137&lt;=J137,VLOOKUP(DATEDIF(H137,I137,"m"),[1]Parameters!$L$2:$M$6,2,1),(DATEDIF(H137,I137,"m")+1)/12)</f>
        <v>1</v>
      </c>
      <c r="L137" s="22" t="n">
        <v>0.0317</v>
      </c>
      <c r="M137" s="102" t="n">
        <v>0.0212</v>
      </c>
      <c r="N137" s="88" t="n">
        <v>0</v>
      </c>
      <c r="O137" s="22" t="n">
        <f aca="false">(SUM(L137+M137+N137))*K137</f>
        <v>0.0529</v>
      </c>
      <c r="P137" s="21" t="s">
        <v>130</v>
      </c>
    </row>
    <row r="138" customFormat="false" ht="13.8" hidden="false" customHeight="false" outlineLevel="0" collapsed="false">
      <c r="A138" s="83" t="s">
        <v>9</v>
      </c>
      <c r="B138" s="83" t="s">
        <v>54</v>
      </c>
      <c r="C138" s="83" t="s">
        <v>159</v>
      </c>
      <c r="D138" s="83" t="s">
        <v>202</v>
      </c>
      <c r="E138" s="83" t="s">
        <v>143</v>
      </c>
      <c r="F138" s="100" t="n">
        <v>40</v>
      </c>
      <c r="G138" s="100" t="n">
        <v>0</v>
      </c>
      <c r="H138" s="85" t="n">
        <v>43831</v>
      </c>
      <c r="I138" s="85" t="n">
        <v>44196</v>
      </c>
      <c r="J138" s="86" t="n">
        <f aca="false">DATE(YEAR(H138)+1,MONTH(H138),DAY(H138))</f>
        <v>44197</v>
      </c>
      <c r="K138" s="87" t="n">
        <f aca="false">IF(H138&lt;=J138,VLOOKUP(DATEDIF(H138,I138,"m"),[1]Parameters!$L$2:$M$6,2,1),(DATEDIF(H138,I138,"m")+1)/12)</f>
        <v>1</v>
      </c>
      <c r="L138" s="99" t="n">
        <f aca="false">3.17% + (0.15% * (F138- 25))</f>
        <v>0.0542</v>
      </c>
      <c r="M138" s="99" t="n">
        <f aca="false">2.12% + (0.15% * (F138- 25))</f>
        <v>0.0437</v>
      </c>
      <c r="N138" s="88" t="n">
        <v>0</v>
      </c>
      <c r="O138" s="22" t="n">
        <f aca="false">(SUM(L138+M138+N138))*K138</f>
        <v>0.0979</v>
      </c>
      <c r="P138" s="21" t="s">
        <v>130</v>
      </c>
    </row>
    <row r="139" customFormat="false" ht="13.8" hidden="false" customHeight="false" outlineLevel="0" collapsed="false">
      <c r="A139" s="83" t="s">
        <v>33</v>
      </c>
      <c r="B139" s="83" t="s">
        <v>48</v>
      </c>
      <c r="C139" s="83" t="s">
        <v>143</v>
      </c>
      <c r="D139" s="83" t="s">
        <v>143</v>
      </c>
      <c r="E139" s="83" t="s">
        <v>143</v>
      </c>
      <c r="F139" s="100" t="n">
        <v>19</v>
      </c>
      <c r="G139" s="100" t="n">
        <v>0</v>
      </c>
      <c r="H139" s="85" t="n">
        <v>43831</v>
      </c>
      <c r="I139" s="85" t="n">
        <v>44196</v>
      </c>
      <c r="J139" s="86" t="n">
        <f aca="false">DATE(YEAR(H139)+1,MONTH(H139),DAY(H139))</f>
        <v>44197</v>
      </c>
      <c r="K139" s="87" t="n">
        <f aca="false">IF(H139&lt;=J139,VLOOKUP(DATEDIF(H139,I139,"m"),[1]Parameters!$L$2:$M$6,2,1),(DATEDIF(H139,I139,"m")+1)/12)</f>
        <v>1</v>
      </c>
      <c r="L139" s="22" t="n">
        <v>0.0061</v>
      </c>
      <c r="M139" s="102" t="n">
        <v>0.0041</v>
      </c>
      <c r="N139" s="88" t="n">
        <v>0</v>
      </c>
      <c r="O139" s="22" t="n">
        <f aca="false">(SUM(L139+M139+N139))*K139</f>
        <v>0.0102</v>
      </c>
      <c r="P139" s="21" t="s">
        <v>130</v>
      </c>
    </row>
    <row r="140" customFormat="false" ht="13.8" hidden="false" customHeight="false" outlineLevel="0" collapsed="false">
      <c r="A140" s="83" t="s">
        <v>33</v>
      </c>
      <c r="B140" s="83" t="s">
        <v>54</v>
      </c>
      <c r="C140" s="83" t="s">
        <v>143</v>
      </c>
      <c r="D140" s="83" t="s">
        <v>143</v>
      </c>
      <c r="E140" s="83" t="s">
        <v>143</v>
      </c>
      <c r="F140" s="100" t="n">
        <v>20</v>
      </c>
      <c r="G140" s="100" t="n">
        <v>0</v>
      </c>
      <c r="H140" s="85" t="n">
        <v>43831</v>
      </c>
      <c r="I140" s="85" t="n">
        <v>44196</v>
      </c>
      <c r="J140" s="86" t="n">
        <f aca="false">DATE(YEAR(H140)+1,MONTH(H140),DAY(H140))</f>
        <v>44197</v>
      </c>
      <c r="K140" s="87" t="n">
        <f aca="false">IF(H140&lt;=J140,VLOOKUP(DATEDIF(H140,I140,"m"),[1]Parameters!$L$2:$M$6,2,1),(DATEDIF(H140,I140,"m")+1)/12)</f>
        <v>1</v>
      </c>
      <c r="L140" s="22" t="n">
        <v>0.0061</v>
      </c>
      <c r="M140" s="102" t="n">
        <v>0.0041</v>
      </c>
      <c r="N140" s="88" t="n">
        <v>0</v>
      </c>
      <c r="O140" s="22" t="n">
        <f aca="false">(SUM(L140+M140+N140))*K140</f>
        <v>0.0102</v>
      </c>
      <c r="P140" s="21" t="s">
        <v>130</v>
      </c>
    </row>
    <row r="141" customFormat="false" ht="13.8" hidden="false" customHeight="false" outlineLevel="0" collapsed="false">
      <c r="A141" s="83" t="s">
        <v>33</v>
      </c>
      <c r="B141" s="83" t="s">
        <v>52</v>
      </c>
      <c r="C141" s="83" t="s">
        <v>143</v>
      </c>
      <c r="D141" s="83" t="s">
        <v>143</v>
      </c>
      <c r="E141" s="83" t="s">
        <v>143</v>
      </c>
      <c r="F141" s="100" t="n">
        <v>21</v>
      </c>
      <c r="G141" s="100" t="n">
        <v>0</v>
      </c>
      <c r="H141" s="85" t="n">
        <v>43831</v>
      </c>
      <c r="I141" s="85" t="n">
        <v>44196</v>
      </c>
      <c r="J141" s="86" t="n">
        <f aca="false">DATE(YEAR(H141)+1,MONTH(H141),DAY(H141))</f>
        <v>44197</v>
      </c>
      <c r="K141" s="87" t="n">
        <f aca="false">IF(H141&lt;=J141,VLOOKUP(DATEDIF(H141,I141,"m"),[1]Parameters!$L$2:$M$6,2,1),(DATEDIF(H141,I141,"m")+1)/12)</f>
        <v>1</v>
      </c>
      <c r="L141" s="22" t="n">
        <v>0.0061</v>
      </c>
      <c r="M141" s="102" t="n">
        <v>0.0041</v>
      </c>
      <c r="N141" s="88" t="n">
        <v>0</v>
      </c>
      <c r="O141" s="22" t="n">
        <f aca="false">(SUM(L141+M141+N141))*K141</f>
        <v>0.0102</v>
      </c>
      <c r="P141" s="21" t="s">
        <v>130</v>
      </c>
    </row>
    <row r="144" customFormat="false" ht="13.8" hidden="false" customHeight="true" outlineLevel="0" collapsed="false">
      <c r="L144" s="105" t="s">
        <v>203</v>
      </c>
      <c r="M144" s="105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MJ53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D20" activeCellId="0" sqref="D20"/>
    </sheetView>
  </sheetViews>
  <sheetFormatPr defaultColWidth="11.01953125" defaultRowHeight="13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47.17"/>
    <col collapsed="false" customWidth="true" hidden="false" outlineLevel="0" max="3" min="3" style="0" width="58.3"/>
    <col collapsed="false" customWidth="true" hidden="false" outlineLevel="0" max="4" min="4" style="0" width="11.72"/>
    <col collapsed="false" customWidth="true" hidden="false" outlineLevel="0" max="15" min="15" style="0" width="13.29"/>
    <col collapsed="false" customWidth="true" hidden="false" outlineLevel="0" max="30" min="30" style="106" width="18.73"/>
    <col collapsed="false" customWidth="true" hidden="false" outlineLevel="0" max="31" min="31" style="0" width="30.7"/>
    <col collapsed="false" customWidth="true" hidden="false" outlineLevel="0" max="39" min="38" style="0" width="11.72"/>
    <col collapsed="false" customWidth="true" hidden="false" outlineLevel="0" max="1024" min="1024" style="0" width="11.52"/>
  </cols>
  <sheetData>
    <row r="1" customFormat="false" ht="13.8" hidden="false" customHeight="true" outlineLevel="0" collapsed="false">
      <c r="B1" s="107" t="s">
        <v>204</v>
      </c>
      <c r="C1" s="108" t="s">
        <v>205</v>
      </c>
      <c r="D1" s="108" t="s">
        <v>206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77" t="s">
        <v>207</v>
      </c>
      <c r="Q1" s="108" t="s">
        <v>96</v>
      </c>
      <c r="R1" s="109" t="s">
        <v>97</v>
      </c>
      <c r="S1" s="109"/>
      <c r="T1" s="109"/>
      <c r="U1" s="109"/>
      <c r="V1" s="109"/>
      <c r="W1" s="109"/>
      <c r="X1" s="109" t="s">
        <v>99</v>
      </c>
      <c r="Y1" s="109"/>
      <c r="Z1" s="109"/>
      <c r="AA1" s="109"/>
      <c r="AB1" s="109"/>
      <c r="AC1" s="109"/>
      <c r="AD1" s="109" t="s">
        <v>208</v>
      </c>
      <c r="AE1" s="110" t="s">
        <v>209</v>
      </c>
      <c r="AF1" s="111" t="s">
        <v>210</v>
      </c>
      <c r="AG1" s="111"/>
      <c r="AH1" s="111"/>
      <c r="AI1" s="109" t="s">
        <v>105</v>
      </c>
      <c r="AJ1" s="109" t="s">
        <v>100</v>
      </c>
      <c r="AK1" s="109"/>
      <c r="AL1" s="109"/>
      <c r="AM1" s="109" t="s">
        <v>211</v>
      </c>
      <c r="AN1" s="109"/>
      <c r="AO1" s="109"/>
      <c r="AP1" s="109"/>
      <c r="AQ1" s="109"/>
    </row>
    <row r="2" customFormat="false" ht="105" hidden="false" customHeight="true" outlineLevel="0" collapsed="false">
      <c r="B2" s="107"/>
      <c r="C2" s="108"/>
      <c r="D2" s="108" t="s">
        <v>212</v>
      </c>
      <c r="E2" s="108"/>
      <c r="F2" s="108"/>
      <c r="G2" s="108"/>
      <c r="H2" s="108"/>
      <c r="I2" s="108"/>
      <c r="J2" s="108" t="s">
        <v>213</v>
      </c>
      <c r="K2" s="108"/>
      <c r="L2" s="108"/>
      <c r="M2" s="108"/>
      <c r="N2" s="108"/>
      <c r="O2" s="108"/>
      <c r="P2" s="77"/>
      <c r="Q2" s="108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10"/>
      <c r="AF2" s="111"/>
      <c r="AG2" s="111"/>
      <c r="AH2" s="111"/>
      <c r="AI2" s="109"/>
      <c r="AJ2" s="109"/>
      <c r="AK2" s="109"/>
      <c r="AL2" s="109"/>
      <c r="AM2" s="109"/>
      <c r="AN2" s="109"/>
      <c r="AO2" s="109"/>
      <c r="AP2" s="109"/>
      <c r="AQ2" s="109"/>
    </row>
    <row r="3" customFormat="false" ht="78.75" hidden="false" customHeight="true" outlineLevel="0" collapsed="false">
      <c r="B3" s="107"/>
      <c r="C3" s="108"/>
      <c r="D3" s="108" t="s">
        <v>214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77"/>
      <c r="Q3" s="108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10"/>
      <c r="AF3" s="111"/>
      <c r="AG3" s="111"/>
      <c r="AH3" s="111"/>
      <c r="AI3" s="109"/>
      <c r="AJ3" s="109"/>
      <c r="AK3" s="109"/>
      <c r="AL3" s="109"/>
      <c r="AM3" s="109"/>
      <c r="AN3" s="109"/>
      <c r="AO3" s="109"/>
      <c r="AP3" s="109"/>
      <c r="AQ3" s="109"/>
    </row>
    <row r="4" customFormat="false" ht="31.9" hidden="false" customHeight="true" outlineLevel="0" collapsed="false">
      <c r="B4" s="107"/>
      <c r="C4" s="108"/>
      <c r="D4" s="112" t="s">
        <v>124</v>
      </c>
      <c r="E4" s="112" t="s">
        <v>124</v>
      </c>
      <c r="F4" s="112" t="s">
        <v>131</v>
      </c>
      <c r="G4" s="112" t="s">
        <v>132</v>
      </c>
      <c r="H4" s="112" t="s">
        <v>133</v>
      </c>
      <c r="I4" s="112" t="s">
        <v>133</v>
      </c>
      <c r="J4" s="112" t="s">
        <v>124</v>
      </c>
      <c r="K4" s="112" t="s">
        <v>124</v>
      </c>
      <c r="L4" s="112" t="s">
        <v>131</v>
      </c>
      <c r="M4" s="112" t="s">
        <v>132</v>
      </c>
      <c r="N4" s="112" t="s">
        <v>133</v>
      </c>
      <c r="O4" s="112" t="s">
        <v>133</v>
      </c>
      <c r="P4" s="77"/>
      <c r="Q4" s="108"/>
      <c r="R4" s="112" t="s">
        <v>124</v>
      </c>
      <c r="S4" s="112" t="s">
        <v>124</v>
      </c>
      <c r="T4" s="112" t="s">
        <v>131</v>
      </c>
      <c r="U4" s="112" t="s">
        <v>132</v>
      </c>
      <c r="V4" s="112" t="s">
        <v>215</v>
      </c>
      <c r="W4" s="112" t="s">
        <v>134</v>
      </c>
      <c r="X4" s="112" t="s">
        <v>124</v>
      </c>
      <c r="Y4" s="112" t="s">
        <v>124</v>
      </c>
      <c r="Z4" s="112" t="s">
        <v>131</v>
      </c>
      <c r="AA4" s="112" t="s">
        <v>216</v>
      </c>
      <c r="AB4" s="112" t="s">
        <v>216</v>
      </c>
      <c r="AC4" s="112" t="s">
        <v>216</v>
      </c>
      <c r="AD4" s="109"/>
      <c r="AE4" s="110"/>
      <c r="AF4" s="77" t="s">
        <v>217</v>
      </c>
      <c r="AG4" s="77"/>
      <c r="AH4" s="113" t="s">
        <v>218</v>
      </c>
      <c r="AI4" s="109"/>
      <c r="AJ4" s="112"/>
      <c r="AK4" s="112"/>
      <c r="AL4" s="112"/>
      <c r="AM4" s="112" t="s">
        <v>124</v>
      </c>
      <c r="AN4" s="112" t="s">
        <v>124</v>
      </c>
      <c r="AO4" s="112" t="s">
        <v>131</v>
      </c>
      <c r="AP4" s="112" t="s">
        <v>132</v>
      </c>
      <c r="AQ4" s="112" t="s">
        <v>133</v>
      </c>
    </row>
    <row r="5" customFormat="false" ht="78.3" hidden="false" customHeight="true" outlineLevel="0" collapsed="false">
      <c r="B5" s="107"/>
      <c r="C5" s="108"/>
      <c r="D5" s="112" t="s">
        <v>219</v>
      </c>
      <c r="E5" s="112" t="s">
        <v>220</v>
      </c>
      <c r="F5" s="112" t="s">
        <v>221</v>
      </c>
      <c r="G5" s="112" t="s">
        <v>222</v>
      </c>
      <c r="H5" s="112" t="s">
        <v>223</v>
      </c>
      <c r="I5" s="112" t="s">
        <v>224</v>
      </c>
      <c r="J5" s="112" t="s">
        <v>219</v>
      </c>
      <c r="K5" s="112" t="s">
        <v>220</v>
      </c>
      <c r="L5" s="112" t="s">
        <v>221</v>
      </c>
      <c r="M5" s="112" t="s">
        <v>222</v>
      </c>
      <c r="N5" s="112" t="s">
        <v>223</v>
      </c>
      <c r="O5" s="112" t="s">
        <v>224</v>
      </c>
      <c r="P5" s="77"/>
      <c r="Q5" s="114"/>
      <c r="R5" s="112" t="s">
        <v>219</v>
      </c>
      <c r="S5" s="112" t="s">
        <v>220</v>
      </c>
      <c r="T5" s="112" t="s">
        <v>221</v>
      </c>
      <c r="U5" s="112" t="s">
        <v>222</v>
      </c>
      <c r="V5" s="112" t="s">
        <v>225</v>
      </c>
      <c r="W5" s="112" t="s">
        <v>224</v>
      </c>
      <c r="X5" s="112" t="s">
        <v>219</v>
      </c>
      <c r="Y5" s="112" t="s">
        <v>220</v>
      </c>
      <c r="Z5" s="112" t="s">
        <v>221</v>
      </c>
      <c r="AA5" s="112" t="s">
        <v>226</v>
      </c>
      <c r="AB5" s="112" t="s">
        <v>226</v>
      </c>
      <c r="AC5" s="112" t="s">
        <v>224</v>
      </c>
      <c r="AD5" s="112"/>
      <c r="AE5" s="115"/>
      <c r="AF5" s="107" t="s">
        <v>227</v>
      </c>
      <c r="AG5" s="116" t="s">
        <v>228</v>
      </c>
      <c r="AH5" s="116"/>
      <c r="AI5" s="113"/>
      <c r="AJ5" s="112" t="s">
        <v>229</v>
      </c>
      <c r="AK5" s="112" t="s">
        <v>230</v>
      </c>
      <c r="AL5" s="112" t="s">
        <v>231</v>
      </c>
      <c r="AM5" s="112" t="s">
        <v>219</v>
      </c>
      <c r="AN5" s="112" t="s">
        <v>220</v>
      </c>
      <c r="AO5" s="112" t="s">
        <v>221</v>
      </c>
      <c r="AP5" s="112" t="s">
        <v>222</v>
      </c>
      <c r="AQ5" s="112" t="s">
        <v>223</v>
      </c>
    </row>
    <row r="6" customFormat="false" ht="13.8" hidden="false" customHeight="false" outlineLevel="0" collapsed="false">
      <c r="B6" s="117"/>
      <c r="C6" s="118"/>
      <c r="D6" s="119" t="s">
        <v>232</v>
      </c>
      <c r="E6" s="119" t="s">
        <v>233</v>
      </c>
      <c r="F6" s="119" t="s">
        <v>234</v>
      </c>
      <c r="G6" s="119" t="s">
        <v>235</v>
      </c>
      <c r="H6" s="119" t="s">
        <v>236</v>
      </c>
      <c r="I6" s="119" t="s">
        <v>237</v>
      </c>
      <c r="J6" s="119" t="s">
        <v>232</v>
      </c>
      <c r="K6" s="119" t="s">
        <v>233</v>
      </c>
      <c r="L6" s="119" t="s">
        <v>234</v>
      </c>
      <c r="M6" s="119" t="s">
        <v>235</v>
      </c>
      <c r="N6" s="119" t="s">
        <v>236</v>
      </c>
      <c r="O6" s="119" t="s">
        <v>237</v>
      </c>
      <c r="P6" s="77"/>
      <c r="Q6" s="114"/>
      <c r="R6" s="119" t="s">
        <v>232</v>
      </c>
      <c r="S6" s="119" t="s">
        <v>233</v>
      </c>
      <c r="T6" s="119" t="s">
        <v>234</v>
      </c>
      <c r="U6" s="119" t="s">
        <v>235</v>
      </c>
      <c r="V6" s="119" t="s">
        <v>236</v>
      </c>
      <c r="W6" s="112" t="s">
        <v>237</v>
      </c>
      <c r="X6" s="119" t="s">
        <v>232</v>
      </c>
      <c r="Y6" s="119" t="s">
        <v>233</v>
      </c>
      <c r="Z6" s="119" t="s">
        <v>234</v>
      </c>
      <c r="AA6" s="119" t="s">
        <v>235</v>
      </c>
      <c r="AB6" s="119" t="s">
        <v>236</v>
      </c>
      <c r="AC6" s="119" t="s">
        <v>237</v>
      </c>
      <c r="AD6" s="112"/>
      <c r="AE6" s="115"/>
      <c r="AF6" s="120"/>
      <c r="AG6" s="113"/>
      <c r="AH6" s="113"/>
      <c r="AI6" s="113"/>
      <c r="AJ6" s="82" t="s">
        <v>238</v>
      </c>
      <c r="AK6" s="82" t="s">
        <v>239</v>
      </c>
      <c r="AL6" s="82" t="s">
        <v>240</v>
      </c>
      <c r="AM6" s="119" t="s">
        <v>232</v>
      </c>
      <c r="AN6" s="119" t="s">
        <v>233</v>
      </c>
      <c r="AO6" s="119" t="s">
        <v>234</v>
      </c>
      <c r="AP6" s="119" t="s">
        <v>235</v>
      </c>
      <c r="AQ6" s="119" t="s">
        <v>236</v>
      </c>
    </row>
    <row r="7" customFormat="false" ht="13.8" hidden="false" customHeight="false" outlineLevel="0" collapsed="false">
      <c r="A7" s="0" t="str">
        <f aca="false">B7&amp;" "&amp;C7</f>
        <v>Xe chở hàng Rơ mooc thông thường</v>
      </c>
      <c r="B7" s="121" t="s">
        <v>241</v>
      </c>
      <c r="C7" s="122" t="s">
        <v>66</v>
      </c>
      <c r="D7" s="123" t="n">
        <v>0.011</v>
      </c>
      <c r="E7" s="123" t="n">
        <v>0.011</v>
      </c>
      <c r="F7" s="123" t="n">
        <v>0.012</v>
      </c>
      <c r="G7" s="123" t="n">
        <v>0.014</v>
      </c>
      <c r="H7" s="123" t="n">
        <v>0.018</v>
      </c>
      <c r="I7" s="123" t="n">
        <v>0.018</v>
      </c>
      <c r="J7" s="123" t="n">
        <v>0.011</v>
      </c>
      <c r="K7" s="123" t="n">
        <v>0.011</v>
      </c>
      <c r="L7" s="123" t="n">
        <v>0.012</v>
      </c>
      <c r="M7" s="123" t="n">
        <v>0.014</v>
      </c>
      <c r="N7" s="124" t="n">
        <v>0.018</v>
      </c>
      <c r="O7" s="124" t="n">
        <v>0.018</v>
      </c>
      <c r="P7" s="125" t="n">
        <v>500000</v>
      </c>
      <c r="Q7" s="124" t="n">
        <v>0.0005</v>
      </c>
      <c r="R7" s="123" t="n">
        <v>0</v>
      </c>
      <c r="S7" s="123" t="n">
        <v>0</v>
      </c>
      <c r="T7" s="126" t="n">
        <v>0.001</v>
      </c>
      <c r="U7" s="126" t="n">
        <v>0.0015</v>
      </c>
      <c r="V7" s="126" t="n">
        <v>0.002</v>
      </c>
      <c r="W7" s="127" t="n">
        <f aca="false">V7+0.1%</f>
        <v>0.003</v>
      </c>
      <c r="X7" s="126" t="n">
        <v>0.001</v>
      </c>
      <c r="Y7" s="126" t="n">
        <v>0.001</v>
      </c>
      <c r="Z7" s="126" t="n">
        <v>0.002</v>
      </c>
      <c r="AA7" s="127" t="n">
        <f aca="false">Z7+0.1%</f>
        <v>0.003</v>
      </c>
      <c r="AB7" s="127" t="n">
        <f aca="false">AA7+0.1%</f>
        <v>0.004</v>
      </c>
      <c r="AC7" s="127" t="n">
        <f aca="false">AA7+0.1%</f>
        <v>0.004</v>
      </c>
      <c r="AD7" s="126" t="n">
        <v>0</v>
      </c>
      <c r="AE7" s="127" t="n">
        <v>0.0025</v>
      </c>
      <c r="AF7" s="126" t="n">
        <v>0.0005</v>
      </c>
      <c r="AG7" s="126" t="n">
        <v>0.0005</v>
      </c>
      <c r="AH7" s="127" t="n">
        <f aca="false">AG7+0.1%</f>
        <v>0.0015</v>
      </c>
      <c r="AI7" s="126" t="n">
        <v>0.003</v>
      </c>
      <c r="AJ7" s="128" t="n">
        <v>0.05</v>
      </c>
      <c r="AK7" s="128" t="n">
        <v>0.05</v>
      </c>
      <c r="AL7" s="128" t="n">
        <v>0.05</v>
      </c>
      <c r="AM7" s="129" t="n">
        <v>0.0066</v>
      </c>
      <c r="AN7" s="129" t="n">
        <v>0.0066</v>
      </c>
      <c r="AO7" s="129" t="n">
        <v>0.0077</v>
      </c>
      <c r="AP7" s="129" t="n">
        <v>0.0088</v>
      </c>
      <c r="AQ7" s="129" t="n">
        <v>0.011</v>
      </c>
    </row>
    <row r="8" customFormat="false" ht="13.8" hidden="false" customHeight="false" outlineLevel="0" collapsed="false">
      <c r="A8" s="0" t="str">
        <f aca="false">B8&amp;" "&amp;C8</f>
        <v>Xe chở hàng Rơ mooc tự đổ</v>
      </c>
      <c r="B8" s="121" t="s">
        <v>241</v>
      </c>
      <c r="C8" s="122" t="s">
        <v>70</v>
      </c>
      <c r="D8" s="123" t="n">
        <v>0.025</v>
      </c>
      <c r="E8" s="123" t="n">
        <v>0.025</v>
      </c>
      <c r="F8" s="123" t="n">
        <v>0.028</v>
      </c>
      <c r="G8" s="123" t="n">
        <v>0.0375</v>
      </c>
      <c r="H8" s="123" t="n">
        <v>0.042</v>
      </c>
      <c r="I8" s="123" t="n">
        <v>0.042</v>
      </c>
      <c r="J8" s="123" t="n">
        <v>0.024</v>
      </c>
      <c r="K8" s="123" t="n">
        <v>0.024</v>
      </c>
      <c r="L8" s="123" t="n">
        <v>0.027</v>
      </c>
      <c r="M8" s="123" t="n">
        <v>0.029</v>
      </c>
      <c r="N8" s="124" t="n">
        <v>0.036</v>
      </c>
      <c r="O8" s="124" t="n">
        <v>0.036</v>
      </c>
      <c r="P8" s="125" t="n">
        <v>1000000</v>
      </c>
      <c r="Q8" s="124" t="n">
        <v>0.0005</v>
      </c>
      <c r="R8" s="123" t="n">
        <v>0</v>
      </c>
      <c r="S8" s="123" t="n">
        <v>0</v>
      </c>
      <c r="T8" s="126" t="n">
        <v>0.002</v>
      </c>
      <c r="U8" s="126" t="n">
        <v>0.003</v>
      </c>
      <c r="V8" s="127" t="n">
        <f aca="false">U8+0.1%</f>
        <v>0.004</v>
      </c>
      <c r="W8" s="127" t="n">
        <f aca="false">V8+0.1%</f>
        <v>0.005</v>
      </c>
      <c r="X8" s="126" t="n">
        <v>0.001</v>
      </c>
      <c r="Y8" s="126" t="n">
        <v>0.001</v>
      </c>
      <c r="Z8" s="126" t="n">
        <v>0.002</v>
      </c>
      <c r="AA8" s="127" t="n">
        <f aca="false">Z8+0.1%</f>
        <v>0.003</v>
      </c>
      <c r="AB8" s="127" t="n">
        <f aca="false">AA8+0.1%</f>
        <v>0.004</v>
      </c>
      <c r="AC8" s="127" t="n">
        <f aca="false">AA8+0.1%</f>
        <v>0.004</v>
      </c>
      <c r="AD8" s="126" t="n">
        <v>0</v>
      </c>
      <c r="AE8" s="127" t="n">
        <v>0.0025</v>
      </c>
      <c r="AF8" s="126" t="n">
        <v>0.0005</v>
      </c>
      <c r="AG8" s="126" t="n">
        <v>0.0005</v>
      </c>
      <c r="AH8" s="127" t="n">
        <f aca="false">AG8+0.1%</f>
        <v>0.0015</v>
      </c>
      <c r="AI8" s="126" t="n">
        <v>0.003</v>
      </c>
      <c r="AJ8" s="128" t="n">
        <v>0.05</v>
      </c>
      <c r="AK8" s="128" t="n">
        <v>0.05</v>
      </c>
      <c r="AL8" s="128" t="n">
        <v>0.05</v>
      </c>
      <c r="AM8" s="129" t="n">
        <v>0.0066</v>
      </c>
      <c r="AN8" s="129" t="n">
        <v>0.0066</v>
      </c>
      <c r="AO8" s="129" t="n">
        <v>0.0077</v>
      </c>
      <c r="AP8" s="129" t="n">
        <v>0.0088</v>
      </c>
      <c r="AQ8" s="129" t="n">
        <v>0.011</v>
      </c>
    </row>
    <row r="9" customFormat="false" ht="13.8" hidden="false" customHeight="false" outlineLevel="0" collapsed="false">
      <c r="A9" s="0" t="str">
        <f aca="false">B9&amp;" "&amp;C9</f>
        <v>Xe chở hàng Xe tải</v>
      </c>
      <c r="B9" s="121" t="s">
        <v>241</v>
      </c>
      <c r="C9" s="122" t="s">
        <v>80</v>
      </c>
      <c r="D9" s="123" t="n">
        <v>0.0175</v>
      </c>
      <c r="E9" s="123" t="n">
        <v>0.0185</v>
      </c>
      <c r="F9" s="123" t="n">
        <v>0.02</v>
      </c>
      <c r="G9" s="123" t="n">
        <v>0.03</v>
      </c>
      <c r="H9" s="123" t="n">
        <v>0.033</v>
      </c>
      <c r="I9" s="123" t="n">
        <v>0.033</v>
      </c>
      <c r="J9" s="123" t="n">
        <v>0.0175</v>
      </c>
      <c r="K9" s="123" t="n">
        <v>0.0175</v>
      </c>
      <c r="L9" s="123" t="n">
        <v>0.019</v>
      </c>
      <c r="M9" s="123" t="n">
        <v>0.021</v>
      </c>
      <c r="N9" s="124" t="n">
        <v>0.025</v>
      </c>
      <c r="O9" s="124" t="n">
        <v>0.025</v>
      </c>
      <c r="P9" s="125" t="n">
        <v>500000</v>
      </c>
      <c r="Q9" s="124" t="n">
        <v>0.0005</v>
      </c>
      <c r="R9" s="123" t="n">
        <v>0</v>
      </c>
      <c r="S9" s="123" t="n">
        <v>0</v>
      </c>
      <c r="T9" s="126" t="n">
        <v>0.0015</v>
      </c>
      <c r="U9" s="126" t="n">
        <v>0.0025</v>
      </c>
      <c r="V9" s="126" t="n">
        <v>0.0035</v>
      </c>
      <c r="W9" s="127" t="n">
        <f aca="false">V9+0.1%</f>
        <v>0.0045</v>
      </c>
      <c r="X9" s="126" t="n">
        <v>0.001</v>
      </c>
      <c r="Y9" s="126" t="n">
        <v>0.001</v>
      </c>
      <c r="Z9" s="126" t="n">
        <v>0.0015</v>
      </c>
      <c r="AA9" s="127" t="n">
        <f aca="false">Z9+0.1%</f>
        <v>0.0025</v>
      </c>
      <c r="AB9" s="127" t="n">
        <f aca="false">AA9+0.1%</f>
        <v>0.0035</v>
      </c>
      <c r="AC9" s="127" t="n">
        <f aca="false">AA9+0.1%</f>
        <v>0.0035</v>
      </c>
      <c r="AD9" s="126" t="n">
        <v>0</v>
      </c>
      <c r="AE9" s="127" t="n">
        <v>0.0025</v>
      </c>
      <c r="AF9" s="126" t="n">
        <v>0.0005</v>
      </c>
      <c r="AG9" s="126" t="n">
        <v>0.0005</v>
      </c>
      <c r="AH9" s="127" t="n">
        <f aca="false">AG9+0.1%</f>
        <v>0.0015</v>
      </c>
      <c r="AI9" s="126" t="n">
        <v>0.003</v>
      </c>
      <c r="AJ9" s="128" t="n">
        <v>0.05</v>
      </c>
      <c r="AK9" s="128" t="n">
        <v>0.05</v>
      </c>
      <c r="AL9" s="128" t="n">
        <v>0.05</v>
      </c>
      <c r="AM9" s="129" t="n">
        <v>0.0121</v>
      </c>
      <c r="AN9" s="129" t="n">
        <v>0.0121</v>
      </c>
      <c r="AO9" s="129" t="n">
        <v>0.0132</v>
      </c>
      <c r="AP9" s="129" t="n">
        <v>0.0143</v>
      </c>
      <c r="AQ9" s="129" t="n">
        <v>0.154</v>
      </c>
    </row>
    <row r="10" customFormat="false" ht="13.8" hidden="false" customHeight="false" outlineLevel="0" collapsed="false">
      <c r="A10" s="0" t="str">
        <f aca="false">B10&amp;" "&amp;C10</f>
        <v>Xe chở hàng Xe chở tiền</v>
      </c>
      <c r="B10" s="121" t="s">
        <v>241</v>
      </c>
      <c r="C10" s="122" t="s">
        <v>149</v>
      </c>
      <c r="D10" s="123" t="n">
        <v>0.0185</v>
      </c>
      <c r="E10" s="123" t="n">
        <v>0.0185</v>
      </c>
      <c r="F10" s="123" t="n">
        <v>0.02</v>
      </c>
      <c r="G10" s="123" t="n">
        <v>0.03</v>
      </c>
      <c r="H10" s="123" t="n">
        <v>0.033</v>
      </c>
      <c r="I10" s="123" t="n">
        <v>0.033</v>
      </c>
      <c r="J10" s="123" t="n">
        <v>0.0175</v>
      </c>
      <c r="K10" s="123" t="n">
        <v>0.0175</v>
      </c>
      <c r="L10" s="123" t="n">
        <v>0.019</v>
      </c>
      <c r="M10" s="123" t="n">
        <v>0.021</v>
      </c>
      <c r="N10" s="124" t="n">
        <v>0.025</v>
      </c>
      <c r="O10" s="124" t="n">
        <v>0.025</v>
      </c>
      <c r="P10" s="125" t="n">
        <v>500000</v>
      </c>
      <c r="Q10" s="124" t="n">
        <v>0.0005</v>
      </c>
      <c r="R10" s="123" t="n">
        <v>0</v>
      </c>
      <c r="S10" s="123" t="n">
        <v>0</v>
      </c>
      <c r="T10" s="126" t="n">
        <v>0.0015</v>
      </c>
      <c r="U10" s="126" t="n">
        <v>0.0025</v>
      </c>
      <c r="V10" s="126" t="n">
        <v>0.0035</v>
      </c>
      <c r="W10" s="127" t="n">
        <f aca="false">V10+0.1%</f>
        <v>0.0045</v>
      </c>
      <c r="X10" s="126" t="n">
        <v>0.001</v>
      </c>
      <c r="Y10" s="126" t="n">
        <v>0.001</v>
      </c>
      <c r="Z10" s="126" t="n">
        <v>0.0015</v>
      </c>
      <c r="AA10" s="127" t="n">
        <f aca="false">Z10+0.1%</f>
        <v>0.0025</v>
      </c>
      <c r="AB10" s="127" t="n">
        <f aca="false">AA10+0.1%</f>
        <v>0.0035</v>
      </c>
      <c r="AC10" s="127" t="n">
        <f aca="false">AA10+0.1%</f>
        <v>0.0035</v>
      </c>
      <c r="AD10" s="126" t="n">
        <v>0</v>
      </c>
      <c r="AE10" s="127" t="n">
        <v>0.0025</v>
      </c>
      <c r="AF10" s="126" t="n">
        <v>0.0005</v>
      </c>
      <c r="AG10" s="126" t="n">
        <v>0.0005</v>
      </c>
      <c r="AH10" s="127" t="n">
        <f aca="false">AG10+0.1%</f>
        <v>0.0015</v>
      </c>
      <c r="AI10" s="126" t="n">
        <v>0.003</v>
      </c>
      <c r="AJ10" s="128" t="n">
        <v>0.05</v>
      </c>
      <c r="AK10" s="128" t="n">
        <v>0.05</v>
      </c>
      <c r="AL10" s="128" t="n">
        <v>0.05</v>
      </c>
      <c r="AM10" s="129" t="n">
        <v>0.0121</v>
      </c>
      <c r="AN10" s="129" t="n">
        <v>0.0121</v>
      </c>
      <c r="AO10" s="129" t="n">
        <v>0.0132</v>
      </c>
      <c r="AP10" s="129" t="n">
        <v>0.0143</v>
      </c>
      <c r="AQ10" s="129" t="n">
        <v>0.154</v>
      </c>
    </row>
    <row r="11" customFormat="false" ht="13.8" hidden="false" customHeight="false" outlineLevel="0" collapsed="false">
      <c r="A11" s="0" t="str">
        <f aca="false">B11&amp;" "&amp;C11</f>
        <v>Xe chở hàng Xe cứu thương</v>
      </c>
      <c r="B11" s="121" t="s">
        <v>241</v>
      </c>
      <c r="C11" s="122" t="s">
        <v>150</v>
      </c>
      <c r="D11" s="123" t="n">
        <v>0.0185</v>
      </c>
      <c r="E11" s="123" t="n">
        <v>0.0185</v>
      </c>
      <c r="F11" s="123" t="n">
        <v>0.02</v>
      </c>
      <c r="G11" s="123" t="n">
        <v>0.03</v>
      </c>
      <c r="H11" s="123" t="n">
        <v>0.033</v>
      </c>
      <c r="I11" s="123" t="n">
        <v>0.033</v>
      </c>
      <c r="J11" s="123" t="n">
        <v>0.0175</v>
      </c>
      <c r="K11" s="123" t="n">
        <v>0.0175</v>
      </c>
      <c r="L11" s="123" t="n">
        <v>0.019</v>
      </c>
      <c r="M11" s="123" t="n">
        <v>0.021</v>
      </c>
      <c r="N11" s="124" t="n">
        <v>0.025</v>
      </c>
      <c r="O11" s="124" t="n">
        <v>0.025</v>
      </c>
      <c r="P11" s="125" t="n">
        <v>500000</v>
      </c>
      <c r="Q11" s="124" t="n">
        <v>0.0005</v>
      </c>
      <c r="R11" s="123" t="n">
        <v>0</v>
      </c>
      <c r="S11" s="123" t="n">
        <v>0</v>
      </c>
      <c r="T11" s="126" t="n">
        <v>0.0015</v>
      </c>
      <c r="U11" s="126" t="n">
        <v>0.0025</v>
      </c>
      <c r="V11" s="126" t="n">
        <v>0.0035</v>
      </c>
      <c r="W11" s="127" t="n">
        <f aca="false">V11+0.1%</f>
        <v>0.0045</v>
      </c>
      <c r="X11" s="126" t="n">
        <v>0.001</v>
      </c>
      <c r="Y11" s="126" t="n">
        <v>0.001</v>
      </c>
      <c r="Z11" s="126" t="n">
        <v>0.0015</v>
      </c>
      <c r="AA11" s="127" t="n">
        <f aca="false">Z11+0.1%</f>
        <v>0.0025</v>
      </c>
      <c r="AB11" s="127" t="n">
        <f aca="false">AA11+0.1%</f>
        <v>0.0035</v>
      </c>
      <c r="AC11" s="127" t="n">
        <f aca="false">AA11+0.1%</f>
        <v>0.0035</v>
      </c>
      <c r="AD11" s="126" t="n">
        <v>0</v>
      </c>
      <c r="AE11" s="127" t="n">
        <v>0.0025</v>
      </c>
      <c r="AF11" s="126" t="n">
        <v>0.0005</v>
      </c>
      <c r="AG11" s="126" t="n">
        <v>0.0005</v>
      </c>
      <c r="AH11" s="127" t="n">
        <f aca="false">AG11+0.1%</f>
        <v>0.0015</v>
      </c>
      <c r="AI11" s="126" t="n">
        <v>0.003</v>
      </c>
      <c r="AJ11" s="128" t="n">
        <v>0.05</v>
      </c>
      <c r="AK11" s="128" t="n">
        <v>0.05</v>
      </c>
      <c r="AL11" s="128" t="n">
        <v>0.05</v>
      </c>
      <c r="AM11" s="129" t="n">
        <v>0.0121</v>
      </c>
      <c r="AN11" s="129" t="n">
        <v>0.0121</v>
      </c>
      <c r="AO11" s="129" t="n">
        <v>0.0132</v>
      </c>
      <c r="AP11" s="129" t="n">
        <v>0.0143</v>
      </c>
      <c r="AQ11" s="129" t="n">
        <v>0.154</v>
      </c>
    </row>
    <row r="12" customFormat="false" ht="13.8" hidden="false" customHeight="false" outlineLevel="0" collapsed="false">
      <c r="A12" s="0" t="str">
        <f aca="false">B12&amp;" "&amp;C12</f>
        <v>Xe chở hàng Xe chuyên dùng còn lại</v>
      </c>
      <c r="B12" s="121" t="s">
        <v>241</v>
      </c>
      <c r="C12" s="122" t="s">
        <v>72</v>
      </c>
      <c r="D12" s="123" t="n">
        <v>0.0185</v>
      </c>
      <c r="E12" s="123" t="n">
        <v>0.0185</v>
      </c>
      <c r="F12" s="123" t="n">
        <v>0.02</v>
      </c>
      <c r="G12" s="123" t="n">
        <v>0.03</v>
      </c>
      <c r="H12" s="123" t="n">
        <v>0.033</v>
      </c>
      <c r="I12" s="123" t="n">
        <v>0.033</v>
      </c>
      <c r="J12" s="123" t="n">
        <v>0.0175</v>
      </c>
      <c r="K12" s="123" t="n">
        <v>0.0175</v>
      </c>
      <c r="L12" s="123" t="n">
        <v>0.019</v>
      </c>
      <c r="M12" s="123" t="n">
        <v>0.021</v>
      </c>
      <c r="N12" s="124" t="n">
        <v>0.025</v>
      </c>
      <c r="O12" s="124" t="n">
        <v>0.025</v>
      </c>
      <c r="P12" s="125" t="n">
        <v>500000</v>
      </c>
      <c r="Q12" s="124" t="n">
        <v>0.0005</v>
      </c>
      <c r="R12" s="123" t="n">
        <v>0</v>
      </c>
      <c r="S12" s="123" t="n">
        <v>0</v>
      </c>
      <c r="T12" s="126" t="n">
        <v>0.0015</v>
      </c>
      <c r="U12" s="126" t="n">
        <v>0.0025</v>
      </c>
      <c r="V12" s="126" t="n">
        <v>0.0035</v>
      </c>
      <c r="W12" s="127" t="n">
        <f aca="false">V12+0.1%</f>
        <v>0.0045</v>
      </c>
      <c r="X12" s="126" t="n">
        <v>0.001</v>
      </c>
      <c r="Y12" s="126" t="n">
        <v>0.001</v>
      </c>
      <c r="Z12" s="126" t="n">
        <v>0.0015</v>
      </c>
      <c r="AA12" s="127" t="n">
        <f aca="false">Z12+0.1%</f>
        <v>0.0025</v>
      </c>
      <c r="AB12" s="127" t="n">
        <f aca="false">AA12+0.1%</f>
        <v>0.0035</v>
      </c>
      <c r="AC12" s="127" t="n">
        <f aca="false">AA12+0.1%</f>
        <v>0.0035</v>
      </c>
      <c r="AD12" s="126" t="n">
        <v>0</v>
      </c>
      <c r="AE12" s="127" t="n">
        <v>0.0025</v>
      </c>
      <c r="AF12" s="126" t="n">
        <v>0.0005</v>
      </c>
      <c r="AG12" s="126" t="n">
        <v>0.0005</v>
      </c>
      <c r="AH12" s="127" t="n">
        <f aca="false">AG12+0.1%</f>
        <v>0.0015</v>
      </c>
      <c r="AI12" s="126" t="n">
        <v>0.003</v>
      </c>
      <c r="AJ12" s="128" t="n">
        <v>0.05</v>
      </c>
      <c r="AK12" s="128" t="n">
        <v>0.05</v>
      </c>
      <c r="AL12" s="128" t="n">
        <v>0.05</v>
      </c>
      <c r="AM12" s="129" t="n">
        <v>0.0121</v>
      </c>
      <c r="AN12" s="129" t="n">
        <v>0.0121</v>
      </c>
      <c r="AO12" s="129" t="n">
        <v>0.0132</v>
      </c>
      <c r="AP12" s="129" t="n">
        <v>0.0143</v>
      </c>
      <c r="AQ12" s="129" t="n">
        <v>0.154</v>
      </c>
    </row>
    <row r="13" customFormat="false" ht="13.8" hidden="false" customHeight="false" outlineLevel="0" collapsed="false">
      <c r="A13" s="0" t="str">
        <f aca="false">B13&amp;" "&amp;C13</f>
        <v>Xe chở hàng Xe đông lạnh</v>
      </c>
      <c r="B13" s="121" t="s">
        <v>241</v>
      </c>
      <c r="C13" s="122" t="s">
        <v>76</v>
      </c>
      <c r="D13" s="123" t="n">
        <v>0.025</v>
      </c>
      <c r="E13" s="123" t="n">
        <v>0.025</v>
      </c>
      <c r="F13" s="123" t="n">
        <v>0.028</v>
      </c>
      <c r="G13" s="123" t="n">
        <v>0.0375</v>
      </c>
      <c r="H13" s="123" t="n">
        <v>0.042</v>
      </c>
      <c r="I13" s="123" t="n">
        <v>0.042</v>
      </c>
      <c r="J13" s="123" t="n">
        <v>0.024</v>
      </c>
      <c r="K13" s="123" t="n">
        <v>0.024</v>
      </c>
      <c r="L13" s="123" t="n">
        <v>0.027</v>
      </c>
      <c r="M13" s="123" t="n">
        <v>0.029</v>
      </c>
      <c r="N13" s="124" t="n">
        <v>0.036</v>
      </c>
      <c r="O13" s="124" t="n">
        <v>0.036</v>
      </c>
      <c r="P13" s="125" t="n">
        <v>1000000</v>
      </c>
      <c r="Q13" s="124" t="n">
        <v>0.0005</v>
      </c>
      <c r="R13" s="123" t="n">
        <v>0</v>
      </c>
      <c r="S13" s="123" t="n">
        <v>0</v>
      </c>
      <c r="T13" s="126" t="n">
        <v>0.002</v>
      </c>
      <c r="U13" s="126" t="n">
        <v>0.003</v>
      </c>
      <c r="V13" s="127" t="n">
        <f aca="false">U13+0.1%</f>
        <v>0.004</v>
      </c>
      <c r="W13" s="127" t="n">
        <f aca="false">V13+0.1%</f>
        <v>0.005</v>
      </c>
      <c r="X13" s="126" t="n">
        <v>0.001</v>
      </c>
      <c r="Y13" s="126" t="n">
        <v>0.001</v>
      </c>
      <c r="Z13" s="126" t="n">
        <v>0.002</v>
      </c>
      <c r="AA13" s="127" t="n">
        <f aca="false">Z13+0.1%</f>
        <v>0.003</v>
      </c>
      <c r="AB13" s="127" t="n">
        <f aca="false">AA13+0.1%</f>
        <v>0.004</v>
      </c>
      <c r="AC13" s="127" t="n">
        <f aca="false">AA13+0.1%</f>
        <v>0.004</v>
      </c>
      <c r="AD13" s="126" t="n">
        <v>0</v>
      </c>
      <c r="AE13" s="127" t="n">
        <v>0.0025</v>
      </c>
      <c r="AF13" s="126" t="n">
        <v>0.0005</v>
      </c>
      <c r="AG13" s="126" t="n">
        <v>0.0005</v>
      </c>
      <c r="AH13" s="127" t="n">
        <f aca="false">AG13+0.1%</f>
        <v>0.0015</v>
      </c>
      <c r="AI13" s="126" t="n">
        <v>0.003</v>
      </c>
      <c r="AJ13" s="128" t="n">
        <v>0.05</v>
      </c>
      <c r="AK13" s="128" t="n">
        <v>0.05</v>
      </c>
      <c r="AL13" s="128" t="n">
        <v>0.05</v>
      </c>
      <c r="AM13" s="129" t="n">
        <v>0.0165</v>
      </c>
      <c r="AN13" s="129" t="n">
        <v>0.0165</v>
      </c>
      <c r="AO13" s="129" t="n">
        <v>0.0176</v>
      </c>
      <c r="AP13" s="129" t="n">
        <v>0.0187</v>
      </c>
      <c r="AQ13" s="129" t="n">
        <v>0.0209</v>
      </c>
    </row>
    <row r="14" customFormat="false" ht="13.8" hidden="false" customHeight="false" outlineLevel="0" collapsed="false">
      <c r="A14" s="0" t="str">
        <f aca="false">B14&amp;" "&amp;C14</f>
        <v>Xe chở hàng Xe đầu kéo</v>
      </c>
      <c r="B14" s="121" t="s">
        <v>241</v>
      </c>
      <c r="C14" s="122" t="s">
        <v>74</v>
      </c>
      <c r="D14" s="123" t="n">
        <v>0.025</v>
      </c>
      <c r="E14" s="123" t="n">
        <v>0.025</v>
      </c>
      <c r="F14" s="123" t="n">
        <v>0.028</v>
      </c>
      <c r="G14" s="123" t="n">
        <v>0.0375</v>
      </c>
      <c r="H14" s="123" t="n">
        <v>0.042</v>
      </c>
      <c r="I14" s="123" t="n">
        <v>0.042</v>
      </c>
      <c r="J14" s="123" t="n">
        <v>0.024</v>
      </c>
      <c r="K14" s="123" t="n">
        <v>0.024</v>
      </c>
      <c r="L14" s="123" t="n">
        <v>0.027</v>
      </c>
      <c r="M14" s="123" t="n">
        <v>0.029</v>
      </c>
      <c r="N14" s="124" t="n">
        <v>0.036</v>
      </c>
      <c r="O14" s="124" t="n">
        <v>0.036</v>
      </c>
      <c r="P14" s="125" t="n">
        <v>1000000</v>
      </c>
      <c r="Q14" s="124" t="n">
        <v>0.0005</v>
      </c>
      <c r="R14" s="123" t="n">
        <v>0</v>
      </c>
      <c r="S14" s="123" t="n">
        <v>0</v>
      </c>
      <c r="T14" s="126" t="n">
        <v>0.002</v>
      </c>
      <c r="U14" s="126" t="n">
        <v>0.003</v>
      </c>
      <c r="V14" s="127" t="n">
        <f aca="false">U14+0.1%</f>
        <v>0.004</v>
      </c>
      <c r="W14" s="127" t="n">
        <f aca="false">V14+0.1%</f>
        <v>0.005</v>
      </c>
      <c r="X14" s="126" t="n">
        <v>0.001</v>
      </c>
      <c r="Y14" s="126" t="n">
        <v>0.001</v>
      </c>
      <c r="Z14" s="126" t="n">
        <v>0.002</v>
      </c>
      <c r="AA14" s="127" t="n">
        <f aca="false">Z14+0.1%</f>
        <v>0.003</v>
      </c>
      <c r="AB14" s="127" t="n">
        <f aca="false">AA14+0.1%</f>
        <v>0.004</v>
      </c>
      <c r="AC14" s="127" t="n">
        <f aca="false">AA14+0.1%</f>
        <v>0.004</v>
      </c>
      <c r="AD14" s="126" t="n">
        <v>0</v>
      </c>
      <c r="AE14" s="127" t="n">
        <v>0.0025</v>
      </c>
      <c r="AF14" s="126" t="n">
        <v>0.0005</v>
      </c>
      <c r="AG14" s="126" t="n">
        <v>0.0005</v>
      </c>
      <c r="AH14" s="127" t="n">
        <f aca="false">AG14+0.1%</f>
        <v>0.0015</v>
      </c>
      <c r="AI14" s="126" t="n">
        <v>0.003</v>
      </c>
      <c r="AJ14" s="128" t="n">
        <v>0.05</v>
      </c>
      <c r="AK14" s="128" t="n">
        <v>0.05</v>
      </c>
      <c r="AL14" s="128" t="n">
        <v>0.05</v>
      </c>
      <c r="AM14" s="129" t="n">
        <v>0.0165</v>
      </c>
      <c r="AN14" s="129" t="n">
        <v>0.0165</v>
      </c>
      <c r="AO14" s="129" t="n">
        <v>0.0176</v>
      </c>
      <c r="AP14" s="129" t="n">
        <v>0.0187</v>
      </c>
      <c r="AQ14" s="129" t="n">
        <v>0.0209</v>
      </c>
    </row>
    <row r="15" customFormat="false" ht="13.8" hidden="false" customHeight="false" outlineLevel="0" collapsed="false">
      <c r="A15" s="0" t="str">
        <f aca="false">B15&amp;" "&amp;C15</f>
        <v>Xe chở hàng Xe hoạt động trong vùng khai thác khoáng sản</v>
      </c>
      <c r="B15" s="121" t="s">
        <v>241</v>
      </c>
      <c r="C15" s="122" t="s">
        <v>54</v>
      </c>
      <c r="D15" s="123" t="n">
        <v>0.025</v>
      </c>
      <c r="E15" s="123" t="n">
        <v>0.025</v>
      </c>
      <c r="F15" s="123" t="n">
        <v>0.028</v>
      </c>
      <c r="G15" s="123" t="n">
        <v>0.045</v>
      </c>
      <c r="H15" s="123" t="n">
        <v>0.05</v>
      </c>
      <c r="I15" s="123" t="n">
        <v>0.05</v>
      </c>
      <c r="J15" s="123" t="n">
        <v>0.024</v>
      </c>
      <c r="K15" s="123" t="n">
        <v>0.024</v>
      </c>
      <c r="L15" s="123" t="n">
        <v>0.026</v>
      </c>
      <c r="M15" s="123" t="n">
        <v>0.028</v>
      </c>
      <c r="N15" s="124" t="n">
        <v>0.03</v>
      </c>
      <c r="O15" s="124" t="n">
        <v>0.03</v>
      </c>
      <c r="P15" s="125" t="n">
        <v>500000</v>
      </c>
      <c r="Q15" s="124" t="n">
        <v>0.0005</v>
      </c>
      <c r="R15" s="123" t="n">
        <v>0</v>
      </c>
      <c r="S15" s="123" t="n">
        <v>0</v>
      </c>
      <c r="T15" s="126" t="n">
        <v>0.0015</v>
      </c>
      <c r="U15" s="126" t="n">
        <v>0.0025</v>
      </c>
      <c r="V15" s="126" t="n">
        <v>0.0035</v>
      </c>
      <c r="W15" s="127" t="n">
        <f aca="false">V15+0.1%</f>
        <v>0.0045</v>
      </c>
      <c r="X15" s="126" t="n">
        <v>0.001</v>
      </c>
      <c r="Y15" s="126" t="n">
        <v>0.001</v>
      </c>
      <c r="Z15" s="126" t="n">
        <v>0.0015</v>
      </c>
      <c r="AA15" s="127" t="n">
        <f aca="false">Z15+0.1%</f>
        <v>0.0025</v>
      </c>
      <c r="AB15" s="127" t="n">
        <f aca="false">AA15+0.1%</f>
        <v>0.0035</v>
      </c>
      <c r="AC15" s="127" t="n">
        <f aca="false">AA15+0.1%</f>
        <v>0.0035</v>
      </c>
      <c r="AD15" s="126" t="n">
        <v>0</v>
      </c>
      <c r="AE15" s="127" t="n">
        <v>0.0025</v>
      </c>
      <c r="AF15" s="126" t="n">
        <v>0.0005</v>
      </c>
      <c r="AG15" s="126" t="n">
        <v>0.0005</v>
      </c>
      <c r="AH15" s="127" t="n">
        <f aca="false">AG15+0.1%</f>
        <v>0.0015</v>
      </c>
      <c r="AI15" s="126" t="n">
        <v>0.003</v>
      </c>
      <c r="AJ15" s="128" t="n">
        <v>0.05</v>
      </c>
      <c r="AK15" s="128" t="n">
        <v>0.05</v>
      </c>
      <c r="AL15" s="128" t="n">
        <v>0.05</v>
      </c>
      <c r="AM15" s="129" t="n">
        <v>0.0165</v>
      </c>
      <c r="AN15" s="129" t="n">
        <v>0.0165</v>
      </c>
      <c r="AO15" s="129" t="n">
        <v>0.0176</v>
      </c>
      <c r="AP15" s="129" t="n">
        <v>0.0187</v>
      </c>
      <c r="AQ15" s="129" t="n">
        <v>0.0209</v>
      </c>
    </row>
    <row r="16" customFormat="false" ht="13.8" hidden="false" customHeight="false" outlineLevel="0" collapsed="false">
      <c r="A16" s="0" t="str">
        <f aca="false">B16&amp;" "&amp;C16</f>
        <v>Xe chở hàng Xe tập lái</v>
      </c>
      <c r="B16" s="121" t="s">
        <v>241</v>
      </c>
      <c r="C16" s="122" t="s">
        <v>64</v>
      </c>
      <c r="D16" s="123" t="n">
        <v>0.032</v>
      </c>
      <c r="E16" s="123" t="n">
        <v>0.032</v>
      </c>
      <c r="F16" s="123" t="n">
        <v>0.038</v>
      </c>
      <c r="G16" s="128" t="n">
        <v>0.055</v>
      </c>
      <c r="H16" s="128" t="n">
        <v>0.06</v>
      </c>
      <c r="I16" s="128" t="n">
        <v>0.06</v>
      </c>
      <c r="J16" s="123" t="n">
        <v>0.028</v>
      </c>
      <c r="K16" s="123" t="n">
        <v>0.028</v>
      </c>
      <c r="L16" s="123" t="n">
        <v>0.035</v>
      </c>
      <c r="M16" s="123" t="n">
        <v>0.05</v>
      </c>
      <c r="N16" s="130" t="n">
        <v>0.055</v>
      </c>
      <c r="O16" s="130" t="n">
        <v>0.055</v>
      </c>
      <c r="P16" s="125" t="s">
        <v>242</v>
      </c>
      <c r="Q16" s="124" t="n">
        <v>0.0005</v>
      </c>
      <c r="R16" s="123" t="n">
        <v>0</v>
      </c>
      <c r="S16" s="123" t="n">
        <v>0</v>
      </c>
      <c r="T16" s="126" t="n">
        <v>0.003</v>
      </c>
      <c r="U16" s="126" t="n">
        <v>0.004</v>
      </c>
      <c r="V16" s="127" t="n">
        <f aca="false">U16+0.1%</f>
        <v>0.005</v>
      </c>
      <c r="W16" s="127" t="n">
        <f aca="false">V16+0.1%</f>
        <v>0.006</v>
      </c>
      <c r="X16" s="126" t="n">
        <v>0.0025</v>
      </c>
      <c r="Y16" s="126" t="n">
        <v>0.0025</v>
      </c>
      <c r="Z16" s="127" t="n">
        <f aca="false">Y16+0.1%</f>
        <v>0.0035</v>
      </c>
      <c r="AA16" s="127" t="n">
        <f aca="false">Z16+0.1%</f>
        <v>0.0045</v>
      </c>
      <c r="AB16" s="127" t="n">
        <f aca="false">AA16+0.1%</f>
        <v>0.0055</v>
      </c>
      <c r="AC16" s="127" t="n">
        <f aca="false">AA16+0.1%</f>
        <v>0.0055</v>
      </c>
      <c r="AD16" s="126" t="n">
        <v>0</v>
      </c>
      <c r="AE16" s="127" t="n">
        <v>0.0025</v>
      </c>
      <c r="AF16" s="126" t="n">
        <v>0.0005</v>
      </c>
      <c r="AG16" s="126" t="n">
        <v>0.0005</v>
      </c>
      <c r="AH16" s="127" t="n">
        <f aca="false">AG16+0.1%</f>
        <v>0.0015</v>
      </c>
      <c r="AI16" s="126" t="n">
        <v>0.003</v>
      </c>
      <c r="AJ16" s="128" t="n">
        <v>0.05</v>
      </c>
      <c r="AK16" s="128" t="n">
        <v>0.05</v>
      </c>
      <c r="AL16" s="128" t="n">
        <v>0.05</v>
      </c>
      <c r="AM16" s="131" t="n">
        <v>0.0099</v>
      </c>
      <c r="AN16" s="131" t="n">
        <v>0.0099</v>
      </c>
      <c r="AO16" s="131" t="n">
        <v>0.011</v>
      </c>
      <c r="AP16" s="131" t="n">
        <v>0.0121</v>
      </c>
      <c r="AQ16" s="131" t="n">
        <v>0.0132</v>
      </c>
    </row>
    <row r="17" customFormat="false" ht="13.8" hidden="false" customHeight="false" outlineLevel="0" collapsed="false">
      <c r="A17" s="0" t="str">
        <f aca="false">B17&amp;" "&amp;C17</f>
        <v>Xe chở hàng Xe hoạt động trong nội cảng, khu công nghiệp, sân bay</v>
      </c>
      <c r="B17" s="121" t="s">
        <v>241</v>
      </c>
      <c r="C17" s="122" t="s">
        <v>52</v>
      </c>
      <c r="D17" s="123" t="n">
        <v>0.025</v>
      </c>
      <c r="E17" s="123" t="n">
        <v>0.025</v>
      </c>
      <c r="F17" s="123" t="n">
        <v>0.0275</v>
      </c>
      <c r="G17" s="123" t="n">
        <v>0.041</v>
      </c>
      <c r="H17" s="123" t="n">
        <v>0.044</v>
      </c>
      <c r="I17" s="123" t="n">
        <v>0.044</v>
      </c>
      <c r="J17" s="123" t="n">
        <v>0.015</v>
      </c>
      <c r="K17" s="123" t="n">
        <v>0.015</v>
      </c>
      <c r="L17" s="123" t="n">
        <v>0.016</v>
      </c>
      <c r="M17" s="123" t="n">
        <v>0.0175</v>
      </c>
      <c r="N17" s="124" t="n">
        <v>0.019</v>
      </c>
      <c r="O17" s="124" t="n">
        <v>0.019</v>
      </c>
      <c r="P17" s="125" t="n">
        <v>500000</v>
      </c>
      <c r="Q17" s="124" t="n">
        <v>0.0005</v>
      </c>
      <c r="R17" s="123" t="n">
        <v>0</v>
      </c>
      <c r="S17" s="123" t="n">
        <v>0</v>
      </c>
      <c r="T17" s="126" t="n">
        <v>0.001</v>
      </c>
      <c r="U17" s="126" t="n">
        <v>0.002</v>
      </c>
      <c r="V17" s="126" t="n">
        <v>0.003</v>
      </c>
      <c r="W17" s="127" t="n">
        <f aca="false">V17+0.1%</f>
        <v>0.004</v>
      </c>
      <c r="X17" s="126" t="n">
        <v>0.001</v>
      </c>
      <c r="Y17" s="126" t="n">
        <v>0.001</v>
      </c>
      <c r="Z17" s="126" t="n">
        <v>0.0015</v>
      </c>
      <c r="AA17" s="127" t="n">
        <f aca="false">Z17+0.1%</f>
        <v>0.0025</v>
      </c>
      <c r="AB17" s="127" t="n">
        <f aca="false">AA17+0.1%</f>
        <v>0.0035</v>
      </c>
      <c r="AC17" s="127" t="n">
        <f aca="false">AA17+0.1%</f>
        <v>0.0035</v>
      </c>
      <c r="AD17" s="126" t="n">
        <v>0</v>
      </c>
      <c r="AE17" s="127" t="n">
        <v>0.0025</v>
      </c>
      <c r="AF17" s="126" t="n">
        <v>0.0015</v>
      </c>
      <c r="AG17" s="126" t="n">
        <v>0.0005</v>
      </c>
      <c r="AH17" s="127" t="n">
        <f aca="false">AG17+0.1%</f>
        <v>0.0015</v>
      </c>
      <c r="AI17" s="126" t="n">
        <v>0.003</v>
      </c>
      <c r="AJ17" s="128" t="n">
        <v>0.05</v>
      </c>
      <c r="AK17" s="128" t="n">
        <v>0.05</v>
      </c>
      <c r="AL17" s="128" t="n">
        <v>0.05</v>
      </c>
      <c r="AM17" s="131" t="n">
        <v>0.0099</v>
      </c>
      <c r="AN17" s="131" t="n">
        <v>0.0099</v>
      </c>
      <c r="AO17" s="131" t="n">
        <v>0.011</v>
      </c>
      <c r="AP17" s="131" t="n">
        <v>0.0121</v>
      </c>
      <c r="AQ17" s="131" t="n">
        <v>0.0132</v>
      </c>
    </row>
    <row r="18" customFormat="false" ht="13.8" hidden="false" customHeight="false" outlineLevel="0" collapsed="false">
      <c r="A18" s="132" t="str">
        <f aca="false">B18&amp;" "&amp;C18</f>
        <v>Xe chở người Xe không kinh doanh đến 08 chỗ</v>
      </c>
      <c r="B18" s="116" t="s">
        <v>243</v>
      </c>
      <c r="C18" s="133" t="s">
        <v>151</v>
      </c>
      <c r="D18" s="134" t="n">
        <v>0.0175</v>
      </c>
      <c r="E18" s="134" t="n">
        <v>0.0175</v>
      </c>
      <c r="F18" s="134" t="n">
        <v>0.019</v>
      </c>
      <c r="G18" s="134" t="n">
        <v>0.022</v>
      </c>
      <c r="H18" s="134" t="n">
        <v>0.025</v>
      </c>
      <c r="I18" s="134" t="n">
        <v>0.025</v>
      </c>
      <c r="J18" s="134" t="n">
        <v>0.015</v>
      </c>
      <c r="K18" s="134" t="n">
        <v>0.015</v>
      </c>
      <c r="L18" s="134" t="n">
        <v>0.016</v>
      </c>
      <c r="M18" s="134" t="n">
        <v>0.0175</v>
      </c>
      <c r="N18" s="135" t="n">
        <v>0.019</v>
      </c>
      <c r="O18" s="135" t="n">
        <v>0.019</v>
      </c>
      <c r="P18" s="136" t="n">
        <v>500000</v>
      </c>
      <c r="Q18" s="135" t="n">
        <v>0.0005</v>
      </c>
      <c r="R18" s="134" t="n">
        <v>0</v>
      </c>
      <c r="S18" s="134" t="n">
        <v>0</v>
      </c>
      <c r="T18" s="137" t="n">
        <v>0.001</v>
      </c>
      <c r="U18" s="137" t="n">
        <v>0.002</v>
      </c>
      <c r="V18" s="137" t="n">
        <v>0.003</v>
      </c>
      <c r="W18" s="138" t="n">
        <f aca="false">V18+0.1%</f>
        <v>0.004</v>
      </c>
      <c r="X18" s="137" t="n">
        <v>0.0015</v>
      </c>
      <c r="Y18" s="137" t="n">
        <v>0.0015</v>
      </c>
      <c r="Z18" s="137" t="n">
        <v>0.002</v>
      </c>
      <c r="AA18" s="138" t="n">
        <f aca="false">Z18+0.1%</f>
        <v>0.003</v>
      </c>
      <c r="AB18" s="138" t="n">
        <f aca="false">AA18+0.1%</f>
        <v>0.004</v>
      </c>
      <c r="AC18" s="138" t="n">
        <f aca="false">AA18+0.1%</f>
        <v>0.004</v>
      </c>
      <c r="AD18" s="137" t="n">
        <v>0</v>
      </c>
      <c r="AE18" s="137" t="n">
        <v>0.0015</v>
      </c>
      <c r="AF18" s="137" t="n">
        <v>0.0015</v>
      </c>
      <c r="AG18" s="137" t="n">
        <v>0.0005</v>
      </c>
      <c r="AH18" s="138" t="n">
        <f aca="false">AG18+0.1%</f>
        <v>0.0015</v>
      </c>
      <c r="AI18" s="137" t="n">
        <v>0.003</v>
      </c>
      <c r="AJ18" s="139" t="n">
        <v>0.04</v>
      </c>
      <c r="AK18" s="140" t="n">
        <v>0.05</v>
      </c>
      <c r="AL18" s="140" t="n">
        <v>0.05</v>
      </c>
      <c r="AM18" s="141" t="n">
        <v>0.0099</v>
      </c>
      <c r="AN18" s="141" t="n">
        <v>0.0099</v>
      </c>
      <c r="AO18" s="141" t="n">
        <v>0.011</v>
      </c>
      <c r="AP18" s="141" t="n">
        <v>0.0121</v>
      </c>
      <c r="AQ18" s="141" t="n">
        <v>0.0132</v>
      </c>
    </row>
    <row r="19" customFormat="false" ht="13.8" hidden="false" customHeight="false" outlineLevel="0" collapsed="false">
      <c r="A19" s="0" t="str">
        <f aca="false">B19&amp;" "&amp;C19</f>
        <v>Xe chở người Xe không kinh doanh trên 08 chỗ</v>
      </c>
      <c r="B19" s="142" t="s">
        <v>243</v>
      </c>
      <c r="C19" s="143" t="s">
        <v>155</v>
      </c>
      <c r="D19" s="144" t="n">
        <v>0.016</v>
      </c>
      <c r="E19" s="144" t="n">
        <v>0.016</v>
      </c>
      <c r="F19" s="144" t="n">
        <v>0.017</v>
      </c>
      <c r="G19" s="144" t="n">
        <v>0.019</v>
      </c>
      <c r="H19" s="144" t="n">
        <v>0.021</v>
      </c>
      <c r="I19" s="144" t="n">
        <v>0.021</v>
      </c>
      <c r="J19" s="144" t="n">
        <v>0.015</v>
      </c>
      <c r="K19" s="144" t="n">
        <v>0.015</v>
      </c>
      <c r="L19" s="144" t="n">
        <v>0.016</v>
      </c>
      <c r="M19" s="144" t="n">
        <v>0.0175</v>
      </c>
      <c r="N19" s="145" t="n">
        <v>0.019</v>
      </c>
      <c r="O19" s="145" t="n">
        <v>0.019</v>
      </c>
      <c r="P19" s="146" t="n">
        <v>500000</v>
      </c>
      <c r="Q19" s="145" t="n">
        <v>0.0005</v>
      </c>
      <c r="R19" s="144" t="n">
        <v>0</v>
      </c>
      <c r="S19" s="144" t="n">
        <v>0</v>
      </c>
      <c r="T19" s="147" t="n">
        <v>0.001</v>
      </c>
      <c r="U19" s="147" t="n">
        <v>0.002</v>
      </c>
      <c r="V19" s="147" t="n">
        <v>0.003</v>
      </c>
      <c r="W19" s="148" t="n">
        <f aca="false">V19+0.1%</f>
        <v>0.004</v>
      </c>
      <c r="X19" s="147" t="n">
        <v>0.0015</v>
      </c>
      <c r="Y19" s="147" t="n">
        <v>0.0015</v>
      </c>
      <c r="Z19" s="147" t="n">
        <v>0.002</v>
      </c>
      <c r="AA19" s="148" t="n">
        <f aca="false">Z19+0.1%</f>
        <v>0.003</v>
      </c>
      <c r="AB19" s="148" t="n">
        <f aca="false">AA19+0.1%</f>
        <v>0.004</v>
      </c>
      <c r="AC19" s="127" t="n">
        <f aca="false">AA19+0.1%</f>
        <v>0.004</v>
      </c>
      <c r="AD19" s="147" t="n">
        <v>0</v>
      </c>
      <c r="AE19" s="147" t="n">
        <v>0.0015</v>
      </c>
      <c r="AF19" s="147" t="n">
        <v>0.0005</v>
      </c>
      <c r="AG19" s="147" t="n">
        <v>0.0005</v>
      </c>
      <c r="AH19" s="148" t="n">
        <f aca="false">AG19+0.1%</f>
        <v>0.0015</v>
      </c>
      <c r="AI19" s="147" t="n">
        <v>0.003</v>
      </c>
      <c r="AJ19" s="149" t="n">
        <v>0.04</v>
      </c>
      <c r="AK19" s="149" t="n">
        <v>0.035</v>
      </c>
      <c r="AL19" s="149" t="n">
        <v>0.03</v>
      </c>
      <c r="AM19" s="150" t="n">
        <v>0.0099</v>
      </c>
      <c r="AN19" s="150" t="n">
        <v>0.0099</v>
      </c>
      <c r="AO19" s="150" t="n">
        <v>0.011</v>
      </c>
      <c r="AP19" s="150" t="n">
        <v>0.0121</v>
      </c>
      <c r="AQ19" s="150" t="n">
        <v>0.0132</v>
      </c>
    </row>
    <row r="20" s="151" customFormat="true" ht="13.8" hidden="false" customHeight="false" outlineLevel="0" collapsed="false">
      <c r="A20" s="151" t="str">
        <f aca="false">B20&amp;" "&amp;C20</f>
        <v>Xe chở người Xe bus</v>
      </c>
      <c r="B20" s="152" t="s">
        <v>243</v>
      </c>
      <c r="C20" s="153" t="s">
        <v>56</v>
      </c>
      <c r="D20" s="154" t="n">
        <v>0.017</v>
      </c>
      <c r="E20" s="154" t="n">
        <v>0.017</v>
      </c>
      <c r="F20" s="154" t="n">
        <v>0.019</v>
      </c>
      <c r="G20" s="154" t="n">
        <v>0.041</v>
      </c>
      <c r="H20" s="154" t="n">
        <v>0.044</v>
      </c>
      <c r="I20" s="154" t="n">
        <v>0.044</v>
      </c>
      <c r="J20" s="154" t="n">
        <v>0.015</v>
      </c>
      <c r="K20" s="154" t="n">
        <v>0.015</v>
      </c>
      <c r="L20" s="154" t="n">
        <v>0.016</v>
      </c>
      <c r="M20" s="154" t="n">
        <v>0.0175</v>
      </c>
      <c r="N20" s="155" t="n">
        <v>0.019</v>
      </c>
      <c r="O20" s="155" t="n">
        <v>0.019</v>
      </c>
      <c r="P20" s="156" t="n">
        <v>500000</v>
      </c>
      <c r="Q20" s="155" t="n">
        <v>0.0005</v>
      </c>
      <c r="R20" s="154" t="n">
        <v>0</v>
      </c>
      <c r="S20" s="154" t="n">
        <v>0</v>
      </c>
      <c r="T20" s="157" t="n">
        <v>0.001</v>
      </c>
      <c r="U20" s="157" t="n">
        <v>0.002</v>
      </c>
      <c r="V20" s="157" t="n">
        <v>0.003</v>
      </c>
      <c r="W20" s="158" t="n">
        <f aca="false">V20+0.1%</f>
        <v>0.004</v>
      </c>
      <c r="X20" s="157" t="n">
        <v>0.001</v>
      </c>
      <c r="Y20" s="157" t="n">
        <v>0.001</v>
      </c>
      <c r="Z20" s="157" t="n">
        <v>0.0015</v>
      </c>
      <c r="AA20" s="158" t="n">
        <f aca="false">Z20+0.1%</f>
        <v>0.0025</v>
      </c>
      <c r="AB20" s="158" t="n">
        <f aca="false">AA20+0.1%</f>
        <v>0.0035</v>
      </c>
      <c r="AC20" s="158" t="n">
        <f aca="false">AA20+0.1%</f>
        <v>0.0035</v>
      </c>
      <c r="AD20" s="157" t="n">
        <v>0</v>
      </c>
      <c r="AE20" s="157" t="n">
        <v>0.0015</v>
      </c>
      <c r="AF20" s="157" t="n">
        <v>0.0005</v>
      </c>
      <c r="AG20" s="157" t="n">
        <v>0.0005</v>
      </c>
      <c r="AH20" s="158" t="n">
        <f aca="false">AG20+0.1%</f>
        <v>0.0015</v>
      </c>
      <c r="AI20" s="157" t="n">
        <v>0.003</v>
      </c>
      <c r="AJ20" s="159" t="n">
        <v>0.05</v>
      </c>
      <c r="AK20" s="159" t="n">
        <v>0.05</v>
      </c>
      <c r="AL20" s="159" t="n">
        <v>0.05</v>
      </c>
      <c r="AM20" s="160" t="n">
        <v>0.0099</v>
      </c>
      <c r="AN20" s="160" t="n">
        <v>0.0099</v>
      </c>
      <c r="AO20" s="160" t="n">
        <v>0.011</v>
      </c>
      <c r="AP20" s="160" t="n">
        <v>0.0121</v>
      </c>
      <c r="AQ20" s="160" t="n">
        <v>0.0132</v>
      </c>
      <c r="AMJ20" s="161"/>
    </row>
    <row r="21" customFormat="false" ht="13.8" hidden="false" customHeight="false" outlineLevel="0" collapsed="false">
      <c r="A21" s="0" t="str">
        <f aca="false">B21&amp;" "&amp;C21</f>
        <v>Xe chở người Xe hoạt động trong nội cảng, khu công nghiệp, sân bay</v>
      </c>
      <c r="B21" s="142" t="s">
        <v>243</v>
      </c>
      <c r="C21" s="162" t="s">
        <v>52</v>
      </c>
      <c r="D21" s="144" t="n">
        <v>0.025</v>
      </c>
      <c r="E21" s="144" t="n">
        <v>0.025</v>
      </c>
      <c r="F21" s="144" t="n">
        <v>0.0275</v>
      </c>
      <c r="G21" s="144" t="n">
        <v>0.041</v>
      </c>
      <c r="H21" s="144" t="n">
        <v>0.044</v>
      </c>
      <c r="I21" s="144" t="n">
        <v>0.044</v>
      </c>
      <c r="J21" s="144" t="n">
        <v>0.015</v>
      </c>
      <c r="K21" s="144" t="n">
        <v>0.015</v>
      </c>
      <c r="L21" s="144" t="n">
        <v>0.016</v>
      </c>
      <c r="M21" s="144" t="n">
        <v>0.0175</v>
      </c>
      <c r="N21" s="145" t="n">
        <v>0.019</v>
      </c>
      <c r="O21" s="145" t="n">
        <v>0.019</v>
      </c>
      <c r="P21" s="146" t="n">
        <v>500000</v>
      </c>
      <c r="Q21" s="145" t="n">
        <v>0.0005</v>
      </c>
      <c r="R21" s="144" t="n">
        <v>0</v>
      </c>
      <c r="S21" s="144" t="n">
        <v>0</v>
      </c>
      <c r="T21" s="147" t="n">
        <v>0.001</v>
      </c>
      <c r="U21" s="147" t="n">
        <v>0.002</v>
      </c>
      <c r="V21" s="147" t="n">
        <v>0.003</v>
      </c>
      <c r="W21" s="148" t="n">
        <f aca="false">V21+0.1%</f>
        <v>0.004</v>
      </c>
      <c r="X21" s="147" t="n">
        <v>0.001</v>
      </c>
      <c r="Y21" s="147" t="n">
        <v>0.001</v>
      </c>
      <c r="Z21" s="147" t="n">
        <v>0.0015</v>
      </c>
      <c r="AA21" s="148" t="n">
        <f aca="false">Z21+0.1%</f>
        <v>0.0025</v>
      </c>
      <c r="AB21" s="148" t="n">
        <f aca="false">AA21+0.1%</f>
        <v>0.0035</v>
      </c>
      <c r="AC21" s="127" t="n">
        <f aca="false">AA21+0.1%</f>
        <v>0.0035</v>
      </c>
      <c r="AD21" s="147" t="n">
        <v>0</v>
      </c>
      <c r="AE21" s="148" t="n">
        <v>0.0025</v>
      </c>
      <c r="AF21" s="147" t="n">
        <v>0.0015</v>
      </c>
      <c r="AG21" s="147" t="n">
        <v>0.0005</v>
      </c>
      <c r="AH21" s="148" t="n">
        <f aca="false">AG21+0.1%</f>
        <v>0.0015</v>
      </c>
      <c r="AI21" s="147" t="n">
        <v>0.003</v>
      </c>
      <c r="AJ21" s="163" t="n">
        <v>0.05</v>
      </c>
      <c r="AK21" s="163" t="n">
        <v>0.05</v>
      </c>
      <c r="AL21" s="163" t="n">
        <v>0.05</v>
      </c>
      <c r="AM21" s="150" t="n">
        <v>0.0099</v>
      </c>
      <c r="AN21" s="150" t="n">
        <v>0.0099</v>
      </c>
      <c r="AO21" s="150" t="n">
        <v>0.011</v>
      </c>
      <c r="AP21" s="150" t="n">
        <v>0.0121</v>
      </c>
      <c r="AQ21" s="150" t="n">
        <v>0.0132</v>
      </c>
    </row>
    <row r="22" customFormat="false" ht="13.8" hidden="false" customHeight="false" outlineLevel="0" collapsed="false">
      <c r="A22" s="132" t="str">
        <f aca="false">B22&amp;" "&amp;C22</f>
        <v>Xe chở người Xe kinh doanh vận tải hành khách liên tỉnh, Xe giường nằm</v>
      </c>
      <c r="B22" s="116" t="s">
        <v>243</v>
      </c>
      <c r="C22" s="133" t="s">
        <v>62</v>
      </c>
      <c r="D22" s="134" t="n">
        <v>0.027</v>
      </c>
      <c r="E22" s="134" t="n">
        <v>0.027</v>
      </c>
      <c r="F22" s="134" t="n">
        <v>0.029</v>
      </c>
      <c r="G22" s="134" t="n">
        <v>0.052</v>
      </c>
      <c r="H22" s="140" t="n">
        <v>0.06</v>
      </c>
      <c r="I22" s="140" t="n">
        <v>0.06</v>
      </c>
      <c r="J22" s="134" t="n">
        <v>0.022</v>
      </c>
      <c r="K22" s="134" t="n">
        <v>0.022</v>
      </c>
      <c r="L22" s="134" t="n">
        <v>0.025</v>
      </c>
      <c r="M22" s="134" t="n">
        <v>0.027</v>
      </c>
      <c r="N22" s="135" t="n">
        <v>0.03</v>
      </c>
      <c r="O22" s="135" t="n">
        <v>0.03</v>
      </c>
      <c r="P22" s="136" t="n">
        <v>1000000</v>
      </c>
      <c r="Q22" s="135" t="n">
        <v>0.0005</v>
      </c>
      <c r="R22" s="134" t="n">
        <v>0</v>
      </c>
      <c r="S22" s="134" t="n">
        <v>0</v>
      </c>
      <c r="T22" s="137" t="n">
        <v>0.002</v>
      </c>
      <c r="U22" s="137" t="n">
        <v>0.003</v>
      </c>
      <c r="V22" s="138" t="n">
        <f aca="false">U22+0.1%</f>
        <v>0.004</v>
      </c>
      <c r="W22" s="138" t="n">
        <f aca="false">V22+0.1%</f>
        <v>0.005</v>
      </c>
      <c r="X22" s="137" t="n">
        <v>0.001</v>
      </c>
      <c r="Y22" s="137" t="n">
        <v>0.001</v>
      </c>
      <c r="Z22" s="137" t="n">
        <v>0.002</v>
      </c>
      <c r="AA22" s="138" t="n">
        <f aca="false">Z22+0.1%</f>
        <v>0.003</v>
      </c>
      <c r="AB22" s="138" t="n">
        <f aca="false">AA22+0.1%</f>
        <v>0.004</v>
      </c>
      <c r="AC22" s="138" t="n">
        <f aca="false">AA22+0.1%</f>
        <v>0.004</v>
      </c>
      <c r="AD22" s="137" t="n">
        <v>0</v>
      </c>
      <c r="AE22" s="138" t="n">
        <v>0.0025</v>
      </c>
      <c r="AF22" s="137" t="n">
        <v>0.0005</v>
      </c>
      <c r="AG22" s="137" t="n">
        <v>0.0005</v>
      </c>
      <c r="AH22" s="138" t="n">
        <f aca="false">AG22+0.1%</f>
        <v>0.0015</v>
      </c>
      <c r="AI22" s="137" t="n">
        <v>0.003</v>
      </c>
      <c r="AJ22" s="140" t="n">
        <v>0.05</v>
      </c>
      <c r="AK22" s="139" t="n">
        <v>0.035</v>
      </c>
      <c r="AL22" s="139" t="n">
        <v>0.03</v>
      </c>
      <c r="AM22" s="141" t="n">
        <v>0.0132</v>
      </c>
      <c r="AN22" s="141" t="n">
        <v>0.0132</v>
      </c>
      <c r="AO22" s="141" t="n">
        <v>0.0143</v>
      </c>
      <c r="AP22" s="141" t="n">
        <v>0.0154</v>
      </c>
      <c r="AQ22" s="141" t="n">
        <v>0.0165</v>
      </c>
    </row>
    <row r="23" customFormat="false" ht="13.8" hidden="false" customHeight="false" outlineLevel="0" collapsed="false">
      <c r="A23" s="0" t="str">
        <f aca="false">B23&amp;" "&amp;C23</f>
        <v>Xe chở người Xe taxi truyền thống</v>
      </c>
      <c r="B23" s="142" t="s">
        <v>243</v>
      </c>
      <c r="C23" s="164" t="s">
        <v>161</v>
      </c>
      <c r="D23" s="144" t="n">
        <v>0.036</v>
      </c>
      <c r="E23" s="144" t="n">
        <v>0.036</v>
      </c>
      <c r="F23" s="144" t="n">
        <v>0.038</v>
      </c>
      <c r="G23" s="163" t="n">
        <v>0.055</v>
      </c>
      <c r="H23" s="163" t="n">
        <v>0.06</v>
      </c>
      <c r="I23" s="163" t="n">
        <v>0.06</v>
      </c>
      <c r="J23" s="144" t="n">
        <v>0.026</v>
      </c>
      <c r="K23" s="144" t="n">
        <v>0.026</v>
      </c>
      <c r="L23" s="144" t="n">
        <v>0.037</v>
      </c>
      <c r="M23" s="144" t="n">
        <v>0.053</v>
      </c>
      <c r="N23" s="163" t="n">
        <v>0.055</v>
      </c>
      <c r="O23" s="163" t="n">
        <v>0.055</v>
      </c>
      <c r="P23" s="146" t="s">
        <v>242</v>
      </c>
      <c r="Q23" s="145" t="n">
        <v>0.0005</v>
      </c>
      <c r="R23" s="144" t="n">
        <v>0</v>
      </c>
      <c r="S23" s="144" t="n">
        <v>0</v>
      </c>
      <c r="T23" s="147" t="n">
        <v>0.004</v>
      </c>
      <c r="U23" s="148" t="n">
        <f aca="false">T23+0.1%</f>
        <v>0.005</v>
      </c>
      <c r="V23" s="148" t="n">
        <f aca="false">U23+0.1%</f>
        <v>0.006</v>
      </c>
      <c r="W23" s="148" t="n">
        <f aca="false">V23+0.1%</f>
        <v>0.007</v>
      </c>
      <c r="X23" s="148" t="n">
        <v>0.0025</v>
      </c>
      <c r="Y23" s="148" t="n">
        <v>0.0025</v>
      </c>
      <c r="Z23" s="148" t="n">
        <f aca="false">Y23+0.1%</f>
        <v>0.0035</v>
      </c>
      <c r="AA23" s="148" t="n">
        <f aca="false">Z23+0.1%</f>
        <v>0.0045</v>
      </c>
      <c r="AB23" s="148" t="n">
        <f aca="false">AA23+0.1%</f>
        <v>0.0055</v>
      </c>
      <c r="AC23" s="127" t="n">
        <f aca="false">AA23+0.1%</f>
        <v>0.0055</v>
      </c>
      <c r="AD23" s="147" t="n">
        <v>0</v>
      </c>
      <c r="AE23" s="148" t="n">
        <v>0.0025</v>
      </c>
      <c r="AF23" s="147" t="n">
        <v>0.002</v>
      </c>
      <c r="AG23" s="147" t="n">
        <v>0.002</v>
      </c>
      <c r="AH23" s="148" t="n">
        <f aca="false">AG23+0.1%</f>
        <v>0.003</v>
      </c>
      <c r="AI23" s="147" t="n">
        <v>0.003</v>
      </c>
      <c r="AJ23" s="163" t="n">
        <v>0.05</v>
      </c>
      <c r="AK23" s="163" t="n">
        <v>0.05</v>
      </c>
      <c r="AL23" s="163" t="n">
        <v>0.05</v>
      </c>
      <c r="AM23" s="150" t="n">
        <v>0.0176</v>
      </c>
      <c r="AN23" s="150" t="n">
        <v>0.0176</v>
      </c>
      <c r="AO23" s="150" t="n">
        <v>0.0187</v>
      </c>
      <c r="AP23" s="150" t="n">
        <v>0.0198</v>
      </c>
      <c r="AQ23" s="150" t="n">
        <v>0.0209</v>
      </c>
    </row>
    <row r="24" customFormat="false" ht="13.8" hidden="false" customHeight="false" outlineLevel="0" collapsed="false">
      <c r="A24" s="0" t="str">
        <f aca="false">B24&amp;" "&amp;C24</f>
        <v>Xe chở người Xe taxi công nghệ</v>
      </c>
      <c r="B24" s="142" t="s">
        <v>243</v>
      </c>
      <c r="C24" s="164" t="s">
        <v>244</v>
      </c>
      <c r="D24" s="144" t="n">
        <v>0.036</v>
      </c>
      <c r="E24" s="144" t="n">
        <v>0.036</v>
      </c>
      <c r="F24" s="144" t="n">
        <v>0.038</v>
      </c>
      <c r="G24" s="163" t="n">
        <v>0.055</v>
      </c>
      <c r="H24" s="163" t="n">
        <v>0.06</v>
      </c>
      <c r="I24" s="163" t="n">
        <v>0.06</v>
      </c>
      <c r="J24" s="144" t="n">
        <v>0.026</v>
      </c>
      <c r="K24" s="144" t="n">
        <v>0.026</v>
      </c>
      <c r="L24" s="144" t="n">
        <v>0.037</v>
      </c>
      <c r="M24" s="144" t="n">
        <v>0.053</v>
      </c>
      <c r="N24" s="163" t="n">
        <v>0.055</v>
      </c>
      <c r="O24" s="163" t="n">
        <v>0.055</v>
      </c>
      <c r="P24" s="146" t="s">
        <v>242</v>
      </c>
      <c r="Q24" s="145" t="n">
        <v>0.0005</v>
      </c>
      <c r="R24" s="144" t="n">
        <v>0</v>
      </c>
      <c r="S24" s="144" t="n">
        <v>0</v>
      </c>
      <c r="T24" s="147" t="n">
        <v>0.003</v>
      </c>
      <c r="U24" s="147" t="n">
        <v>0.004</v>
      </c>
      <c r="V24" s="148" t="n">
        <f aca="false">U24+0.1%</f>
        <v>0.005</v>
      </c>
      <c r="W24" s="148" t="n">
        <f aca="false">V24+0.1%</f>
        <v>0.006</v>
      </c>
      <c r="X24" s="148" t="n">
        <v>0.0025</v>
      </c>
      <c r="Y24" s="148" t="n">
        <v>0.0025</v>
      </c>
      <c r="Z24" s="148" t="n">
        <f aca="false">Y24+0.1%</f>
        <v>0.0035</v>
      </c>
      <c r="AA24" s="148" t="n">
        <f aca="false">Z24+0.1%</f>
        <v>0.0045</v>
      </c>
      <c r="AB24" s="148" t="n">
        <f aca="false">AA24+0.1%</f>
        <v>0.0055</v>
      </c>
      <c r="AC24" s="127" t="n">
        <f aca="false">AA24+0.1%</f>
        <v>0.0055</v>
      </c>
      <c r="AD24" s="147" t="n">
        <v>0</v>
      </c>
      <c r="AE24" s="148" t="n">
        <v>0.0025</v>
      </c>
      <c r="AF24" s="147" t="n">
        <v>0.002</v>
      </c>
      <c r="AG24" s="147" t="n">
        <v>0.002</v>
      </c>
      <c r="AH24" s="148" t="n">
        <f aca="false">AG24+0.1%</f>
        <v>0.003</v>
      </c>
      <c r="AI24" s="147" t="n">
        <v>0.003</v>
      </c>
      <c r="AJ24" s="163" t="n">
        <v>0.05</v>
      </c>
      <c r="AK24" s="163" t="n">
        <v>0.05</v>
      </c>
      <c r="AL24" s="163" t="n">
        <v>0.05</v>
      </c>
      <c r="AM24" s="150" t="n">
        <v>0.011</v>
      </c>
      <c r="AN24" s="150" t="n">
        <v>0.011</v>
      </c>
      <c r="AO24" s="150" t="n">
        <v>0.0121</v>
      </c>
      <c r="AP24" s="150" t="n">
        <v>0.0132</v>
      </c>
      <c r="AQ24" s="150" t="n">
        <v>0.0143</v>
      </c>
    </row>
    <row r="25" customFormat="false" ht="13.8" hidden="false" customHeight="false" outlineLevel="0" collapsed="false">
      <c r="A25" s="0" t="str">
        <f aca="false">B25&amp;" "&amp;C25</f>
        <v>Xe chở người Xe tập lái</v>
      </c>
      <c r="B25" s="142" t="s">
        <v>243</v>
      </c>
      <c r="C25" s="162" t="s">
        <v>64</v>
      </c>
      <c r="D25" s="144" t="n">
        <v>0.032</v>
      </c>
      <c r="E25" s="144" t="n">
        <v>0.032</v>
      </c>
      <c r="F25" s="144" t="n">
        <v>0.038</v>
      </c>
      <c r="G25" s="163" t="n">
        <v>0.055</v>
      </c>
      <c r="H25" s="163" t="n">
        <v>0.06</v>
      </c>
      <c r="I25" s="163" t="n">
        <v>0.06</v>
      </c>
      <c r="J25" s="144" t="n">
        <v>0.028</v>
      </c>
      <c r="K25" s="144" t="n">
        <v>0.028</v>
      </c>
      <c r="L25" s="144" t="n">
        <v>0.035</v>
      </c>
      <c r="M25" s="144" t="n">
        <v>0.05</v>
      </c>
      <c r="N25" s="163" t="n">
        <v>0.055</v>
      </c>
      <c r="O25" s="163" t="n">
        <v>0.055</v>
      </c>
      <c r="P25" s="146" t="s">
        <v>242</v>
      </c>
      <c r="Q25" s="145" t="n">
        <v>0.0005</v>
      </c>
      <c r="R25" s="144" t="n">
        <v>0</v>
      </c>
      <c r="S25" s="144" t="n">
        <v>0</v>
      </c>
      <c r="T25" s="147" t="n">
        <v>0.003</v>
      </c>
      <c r="U25" s="147" t="n">
        <v>0.004</v>
      </c>
      <c r="V25" s="148" t="n">
        <f aca="false">U25+0.1%</f>
        <v>0.005</v>
      </c>
      <c r="W25" s="148" t="n">
        <f aca="false">V25+0.1%</f>
        <v>0.006</v>
      </c>
      <c r="X25" s="147" t="n">
        <v>0.0025</v>
      </c>
      <c r="Y25" s="147" t="n">
        <v>0.0025</v>
      </c>
      <c r="Z25" s="148" t="n">
        <f aca="false">Y25+0.1%</f>
        <v>0.0035</v>
      </c>
      <c r="AA25" s="148" t="n">
        <f aca="false">Z25+0.1%</f>
        <v>0.0045</v>
      </c>
      <c r="AB25" s="148" t="n">
        <f aca="false">AA25+0.1%</f>
        <v>0.0055</v>
      </c>
      <c r="AC25" s="127" t="n">
        <f aca="false">AA25+0.1%</f>
        <v>0.0055</v>
      </c>
      <c r="AD25" s="147" t="n">
        <v>0</v>
      </c>
      <c r="AE25" s="148" t="n">
        <v>0.0025</v>
      </c>
      <c r="AF25" s="147" t="n">
        <v>0.0005</v>
      </c>
      <c r="AG25" s="147" t="n">
        <v>0.0005</v>
      </c>
      <c r="AH25" s="148" t="n">
        <f aca="false">AG25+0.1%</f>
        <v>0.0015</v>
      </c>
      <c r="AI25" s="147" t="n">
        <v>0.003</v>
      </c>
      <c r="AJ25" s="163" t="n">
        <v>0.05</v>
      </c>
      <c r="AK25" s="163" t="n">
        <v>0.05</v>
      </c>
      <c r="AL25" s="163" t="n">
        <v>0.05</v>
      </c>
      <c r="AM25" s="150" t="n">
        <v>0.0099</v>
      </c>
      <c r="AN25" s="150" t="n">
        <v>0.0099</v>
      </c>
      <c r="AO25" s="150" t="n">
        <v>0.011</v>
      </c>
      <c r="AP25" s="150" t="n">
        <v>0.0121</v>
      </c>
      <c r="AQ25" s="150" t="n">
        <v>0.0132</v>
      </c>
    </row>
    <row r="26" customFormat="false" ht="13.8" hidden="false" customHeight="false" outlineLevel="0" collapsed="false">
      <c r="A26" s="0" t="str">
        <f aca="false">B26&amp;" "&amp;C26</f>
        <v>Xe chở người Xe cho thuê tự lái</v>
      </c>
      <c r="B26" s="142" t="s">
        <v>243</v>
      </c>
      <c r="C26" s="164" t="s">
        <v>163</v>
      </c>
      <c r="D26" s="144" t="n">
        <v>0.0352</v>
      </c>
      <c r="E26" s="144" t="n">
        <v>0.0352</v>
      </c>
      <c r="F26" s="144" t="n">
        <v>0.038</v>
      </c>
      <c r="G26" s="163" t="n">
        <v>0.055</v>
      </c>
      <c r="H26" s="163" t="n">
        <v>0.06</v>
      </c>
      <c r="I26" s="163" t="n">
        <v>0.06</v>
      </c>
      <c r="J26" s="144" t="n">
        <v>0.026</v>
      </c>
      <c r="K26" s="144" t="n">
        <v>0.026</v>
      </c>
      <c r="L26" s="144" t="n">
        <v>0.035</v>
      </c>
      <c r="M26" s="144" t="n">
        <v>0.05</v>
      </c>
      <c r="N26" s="163" t="n">
        <v>0.055</v>
      </c>
      <c r="O26" s="163" t="n">
        <v>0.055</v>
      </c>
      <c r="P26" s="146" t="s">
        <v>242</v>
      </c>
      <c r="Q26" s="145" t="n">
        <v>0.0005</v>
      </c>
      <c r="R26" s="144" t="n">
        <v>0</v>
      </c>
      <c r="S26" s="144" t="n">
        <v>0</v>
      </c>
      <c r="T26" s="147" t="n">
        <v>0.004</v>
      </c>
      <c r="U26" s="148" t="n">
        <f aca="false">T26+0.1%</f>
        <v>0.005</v>
      </c>
      <c r="V26" s="148" t="n">
        <f aca="false">U26+0.1%</f>
        <v>0.006</v>
      </c>
      <c r="W26" s="148" t="n">
        <f aca="false">V26+0.1%</f>
        <v>0.007</v>
      </c>
      <c r="X26" s="148" t="n">
        <v>0.0025</v>
      </c>
      <c r="Y26" s="148" t="n">
        <v>0.0025</v>
      </c>
      <c r="Z26" s="148" t="n">
        <f aca="false">Y26+0.1%</f>
        <v>0.0035</v>
      </c>
      <c r="AA26" s="148" t="n">
        <f aca="false">Z26+0.1%</f>
        <v>0.0045</v>
      </c>
      <c r="AB26" s="148" t="n">
        <f aca="false">AA26+0.1%</f>
        <v>0.0055</v>
      </c>
      <c r="AC26" s="127" t="n">
        <f aca="false">AA26+0.1%</f>
        <v>0.0055</v>
      </c>
      <c r="AD26" s="147" t="n">
        <v>0</v>
      </c>
      <c r="AE26" s="148" t="n">
        <v>0.0025</v>
      </c>
      <c r="AF26" s="147" t="n">
        <v>0.002</v>
      </c>
      <c r="AG26" s="147" t="n">
        <v>0.002</v>
      </c>
      <c r="AH26" s="148" t="n">
        <f aca="false">AG26+0.1%</f>
        <v>0.003</v>
      </c>
      <c r="AI26" s="147" t="n">
        <v>0.003</v>
      </c>
      <c r="AJ26" s="163" t="n">
        <v>0.05</v>
      </c>
      <c r="AK26" s="163" t="n">
        <v>0.05</v>
      </c>
      <c r="AL26" s="163" t="n">
        <v>0.05</v>
      </c>
      <c r="AM26" s="150" t="n">
        <v>0.011</v>
      </c>
      <c r="AN26" s="150" t="n">
        <v>0.011</v>
      </c>
      <c r="AO26" s="150" t="n">
        <v>0.0121</v>
      </c>
      <c r="AP26" s="150" t="n">
        <v>0.0132</v>
      </c>
      <c r="AQ26" s="150" t="n">
        <v>0.0143</v>
      </c>
    </row>
    <row r="27" customFormat="false" ht="13.8" hidden="false" customHeight="false" outlineLevel="0" collapsed="false">
      <c r="A27" s="0" t="str">
        <f aca="false">B27&amp;" "&amp;C27</f>
        <v>Xe chở người Xe kinh doanh chở người đến 08 chỗ</v>
      </c>
      <c r="B27" s="142" t="s">
        <v>243</v>
      </c>
      <c r="C27" s="143" t="s">
        <v>164</v>
      </c>
      <c r="D27" s="144" t="n">
        <v>0.028</v>
      </c>
      <c r="E27" s="144" t="n">
        <v>0.028</v>
      </c>
      <c r="F27" s="144" t="n">
        <v>0.032</v>
      </c>
      <c r="G27" s="144" t="n">
        <v>0.052</v>
      </c>
      <c r="H27" s="163" t="n">
        <v>0.06</v>
      </c>
      <c r="I27" s="163" t="n">
        <v>0.06</v>
      </c>
      <c r="J27" s="144" t="n">
        <v>0.022</v>
      </c>
      <c r="K27" s="144" t="n">
        <v>0.022</v>
      </c>
      <c r="L27" s="144" t="n">
        <v>0.025</v>
      </c>
      <c r="M27" s="144" t="n">
        <v>0.027</v>
      </c>
      <c r="N27" s="145" t="n">
        <v>0.03</v>
      </c>
      <c r="O27" s="145" t="n">
        <v>0.03</v>
      </c>
      <c r="P27" s="146" t="s">
        <v>242</v>
      </c>
      <c r="Q27" s="145" t="n">
        <v>0.0005</v>
      </c>
      <c r="R27" s="144" t="n">
        <v>0</v>
      </c>
      <c r="S27" s="144" t="n">
        <v>0</v>
      </c>
      <c r="T27" s="147" t="n">
        <v>0.002</v>
      </c>
      <c r="U27" s="147" t="n">
        <v>0.003</v>
      </c>
      <c r="V27" s="148" t="n">
        <f aca="false">U27+0.1%</f>
        <v>0.004</v>
      </c>
      <c r="W27" s="148" t="n">
        <f aca="false">V27+0.1%</f>
        <v>0.005</v>
      </c>
      <c r="X27" s="147" t="n">
        <v>0.0025</v>
      </c>
      <c r="Y27" s="147" t="n">
        <v>0.0025</v>
      </c>
      <c r="Z27" s="148" t="n">
        <f aca="false">Y27+0.1%</f>
        <v>0.0035</v>
      </c>
      <c r="AA27" s="148" t="n">
        <f aca="false">Z27+0.1%</f>
        <v>0.0045</v>
      </c>
      <c r="AB27" s="148" t="n">
        <f aca="false">AA27+0.1%</f>
        <v>0.0055</v>
      </c>
      <c r="AC27" s="127" t="n">
        <f aca="false">AA27+0.1%</f>
        <v>0.0055</v>
      </c>
      <c r="AD27" s="147" t="n">
        <v>0</v>
      </c>
      <c r="AE27" s="148" t="n">
        <v>0.0025</v>
      </c>
      <c r="AF27" s="147" t="n">
        <v>0.0015</v>
      </c>
      <c r="AG27" s="147" t="n">
        <v>0.0005</v>
      </c>
      <c r="AH27" s="148" t="n">
        <f aca="false">AG27+0.1%</f>
        <v>0.0015</v>
      </c>
      <c r="AI27" s="147" t="n">
        <v>0.003</v>
      </c>
      <c r="AJ27" s="149" t="n">
        <v>0.04</v>
      </c>
      <c r="AK27" s="163" t="n">
        <v>0.05</v>
      </c>
      <c r="AL27" s="163" t="n">
        <v>0.05</v>
      </c>
      <c r="AM27" s="150" t="n">
        <v>0.011</v>
      </c>
      <c r="AN27" s="150" t="n">
        <v>0.011</v>
      </c>
      <c r="AO27" s="150" t="n">
        <v>0.0121</v>
      </c>
      <c r="AP27" s="150" t="n">
        <v>0.0132</v>
      </c>
      <c r="AQ27" s="150" t="n">
        <v>0.0143</v>
      </c>
    </row>
    <row r="28" customFormat="false" ht="13.8" hidden="false" customHeight="false" outlineLevel="0" collapsed="false">
      <c r="A28" s="0" t="str">
        <f aca="false">B28&amp;" "&amp;C28</f>
        <v>Xe chở người Xe kinh doanh chở người còn lại</v>
      </c>
      <c r="B28" s="142" t="s">
        <v>243</v>
      </c>
      <c r="C28" s="143" t="s">
        <v>60</v>
      </c>
      <c r="D28" s="144" t="n">
        <v>0.028</v>
      </c>
      <c r="E28" s="144" t="n">
        <v>0.028</v>
      </c>
      <c r="F28" s="144" t="n">
        <v>0.032</v>
      </c>
      <c r="G28" s="144" t="n">
        <v>0.044</v>
      </c>
      <c r="H28" s="144" t="n">
        <v>0.048</v>
      </c>
      <c r="I28" s="144" t="n">
        <v>0.048</v>
      </c>
      <c r="J28" s="144" t="n">
        <v>0.017</v>
      </c>
      <c r="K28" s="144" t="n">
        <v>0.017</v>
      </c>
      <c r="L28" s="144" t="n">
        <v>0.019</v>
      </c>
      <c r="M28" s="144" t="n">
        <v>0.021</v>
      </c>
      <c r="N28" s="145" t="n">
        <v>0.025</v>
      </c>
      <c r="O28" s="145" t="n">
        <v>0.025</v>
      </c>
      <c r="P28" s="146" t="n">
        <v>500000</v>
      </c>
      <c r="Q28" s="145" t="n">
        <v>0.0005</v>
      </c>
      <c r="R28" s="144" t="n">
        <v>0</v>
      </c>
      <c r="S28" s="144" t="n">
        <v>0</v>
      </c>
      <c r="T28" s="147" t="n">
        <v>0.002</v>
      </c>
      <c r="U28" s="147" t="n">
        <v>0.003</v>
      </c>
      <c r="V28" s="148" t="n">
        <f aca="false">U28+0.1%</f>
        <v>0.004</v>
      </c>
      <c r="W28" s="148" t="n">
        <f aca="false">V28+0.1%</f>
        <v>0.005</v>
      </c>
      <c r="X28" s="147" t="n">
        <v>0.0015</v>
      </c>
      <c r="Y28" s="147" t="n">
        <v>0.0015</v>
      </c>
      <c r="Z28" s="147" t="n">
        <v>0.002</v>
      </c>
      <c r="AA28" s="148" t="n">
        <f aca="false">Z28+0.1%</f>
        <v>0.003</v>
      </c>
      <c r="AB28" s="148" t="n">
        <f aca="false">AA28+0.1%</f>
        <v>0.004</v>
      </c>
      <c r="AC28" s="127" t="n">
        <f aca="false">AA28+0.1%</f>
        <v>0.004</v>
      </c>
      <c r="AD28" s="147" t="n">
        <v>0</v>
      </c>
      <c r="AE28" s="148" t="n">
        <v>0.0025</v>
      </c>
      <c r="AF28" s="147" t="n">
        <v>0.0005</v>
      </c>
      <c r="AG28" s="147" t="n">
        <v>0.0005</v>
      </c>
      <c r="AH28" s="148" t="n">
        <f aca="false">AG28+0.1%</f>
        <v>0.0015</v>
      </c>
      <c r="AI28" s="147" t="n">
        <v>0.003</v>
      </c>
      <c r="AJ28" s="149" t="n">
        <v>0.04</v>
      </c>
      <c r="AK28" s="149" t="n">
        <v>0.035</v>
      </c>
      <c r="AL28" s="149" t="n">
        <v>0.03</v>
      </c>
      <c r="AM28" s="150" t="n">
        <v>0.011</v>
      </c>
      <c r="AN28" s="150" t="n">
        <v>0.011</v>
      </c>
      <c r="AO28" s="150" t="n">
        <v>0.0121</v>
      </c>
      <c r="AP28" s="150" t="n">
        <v>0.0132</v>
      </c>
      <c r="AQ28" s="150" t="n">
        <v>0.0143</v>
      </c>
    </row>
    <row r="29" customFormat="false" ht="13.8" hidden="false" customHeight="false" outlineLevel="0" collapsed="false">
      <c r="A29" s="0" t="str">
        <f aca="false">B29&amp;" "&amp;C29</f>
        <v>Xe chở người Xe hoạt động trong vùng khai thác khoáng sản</v>
      </c>
      <c r="B29" s="142" t="s">
        <v>243</v>
      </c>
      <c r="C29" s="162" t="s">
        <v>54</v>
      </c>
      <c r="D29" s="165" t="n">
        <v>0.025</v>
      </c>
      <c r="E29" s="165" t="n">
        <v>0.025</v>
      </c>
      <c r="F29" s="165" t="n">
        <v>0.028</v>
      </c>
      <c r="G29" s="165" t="n">
        <v>0.045</v>
      </c>
      <c r="H29" s="165" t="n">
        <v>0.05</v>
      </c>
      <c r="I29" s="165" t="n">
        <v>0.05</v>
      </c>
      <c r="J29" s="165" t="n">
        <v>0.024</v>
      </c>
      <c r="K29" s="165" t="n">
        <v>0.024</v>
      </c>
      <c r="L29" s="165" t="n">
        <v>0.026</v>
      </c>
      <c r="M29" s="165" t="n">
        <v>0.028</v>
      </c>
      <c r="N29" s="166" t="n">
        <v>0.03</v>
      </c>
      <c r="O29" s="166" t="n">
        <v>0.03</v>
      </c>
      <c r="P29" s="167" t="n">
        <v>500000</v>
      </c>
      <c r="Q29" s="166" t="n">
        <v>0.0005</v>
      </c>
      <c r="R29" s="165" t="n">
        <v>0</v>
      </c>
      <c r="S29" s="165" t="n">
        <v>0</v>
      </c>
      <c r="T29" s="168" t="n">
        <v>0.0015</v>
      </c>
      <c r="U29" s="168" t="n">
        <v>0.0025</v>
      </c>
      <c r="V29" s="168" t="n">
        <v>0.0035</v>
      </c>
      <c r="W29" s="169" t="n">
        <f aca="false">V29+0.1%</f>
        <v>0.0045</v>
      </c>
      <c r="X29" s="168" t="n">
        <v>0.001</v>
      </c>
      <c r="Y29" s="168" t="n">
        <v>0.001</v>
      </c>
      <c r="Z29" s="168" t="n">
        <v>0.0015</v>
      </c>
      <c r="AA29" s="148" t="n">
        <f aca="false">Z29+0.1%</f>
        <v>0.0025</v>
      </c>
      <c r="AB29" s="148" t="n">
        <f aca="false">AA29+0.1%</f>
        <v>0.0035</v>
      </c>
      <c r="AC29" s="127" t="n">
        <f aca="false">AA29+0.1%</f>
        <v>0.0035</v>
      </c>
      <c r="AD29" s="168" t="n">
        <v>0</v>
      </c>
      <c r="AE29" s="169" t="n">
        <v>0.0025</v>
      </c>
      <c r="AF29" s="168" t="n">
        <v>0.0005</v>
      </c>
      <c r="AG29" s="168" t="n">
        <v>0.0005</v>
      </c>
      <c r="AH29" s="169" t="n">
        <f aca="false">AG29+0.1%</f>
        <v>0.0015</v>
      </c>
      <c r="AI29" s="168" t="n">
        <v>0.003</v>
      </c>
      <c r="AJ29" s="163" t="n">
        <v>0.05</v>
      </c>
      <c r="AK29" s="163" t="n">
        <v>0.05</v>
      </c>
      <c r="AL29" s="163" t="n">
        <v>0.05</v>
      </c>
      <c r="AM29" s="170" t="n">
        <v>0.0165</v>
      </c>
      <c r="AN29" s="170" t="n">
        <v>0.0165</v>
      </c>
      <c r="AO29" s="170" t="n">
        <v>0.0176</v>
      </c>
      <c r="AP29" s="170" t="n">
        <v>0.0187</v>
      </c>
      <c r="AQ29" s="170" t="n">
        <v>0.0209</v>
      </c>
    </row>
    <row r="30" customFormat="false" ht="13.8" hidden="false" customHeight="false" outlineLevel="0" collapsed="false">
      <c r="A30" s="0" t="str">
        <f aca="false">B30&amp;" "&amp;C30</f>
        <v>Xe vừa chở người vừa chở hàng Xe bán tải (pickup, minivan)</v>
      </c>
      <c r="B30" s="171" t="s">
        <v>33</v>
      </c>
      <c r="C30" s="172" t="s">
        <v>48</v>
      </c>
      <c r="D30" s="173" t="n">
        <v>0.028</v>
      </c>
      <c r="E30" s="173" t="n">
        <v>0.028</v>
      </c>
      <c r="F30" s="173" t="n">
        <v>0.032</v>
      </c>
      <c r="G30" s="173" t="n">
        <v>0.052</v>
      </c>
      <c r="H30" s="173" t="s">
        <v>245</v>
      </c>
      <c r="I30" s="173" t="s">
        <v>245</v>
      </c>
      <c r="J30" s="174" t="n">
        <v>0.0175</v>
      </c>
      <c r="K30" s="174" t="n">
        <v>0.0175</v>
      </c>
      <c r="L30" s="174" t="n">
        <v>0.019</v>
      </c>
      <c r="M30" s="174" t="n">
        <v>0.021</v>
      </c>
      <c r="N30" s="175" t="n">
        <v>0.025</v>
      </c>
      <c r="O30" s="175" t="n">
        <v>0.025</v>
      </c>
      <c r="P30" s="176" t="n">
        <v>500000</v>
      </c>
      <c r="Q30" s="177" t="n">
        <v>0.0005</v>
      </c>
      <c r="R30" s="173" t="n">
        <v>0</v>
      </c>
      <c r="S30" s="173" t="n">
        <v>0</v>
      </c>
      <c r="T30" s="178" t="n">
        <v>0.002</v>
      </c>
      <c r="U30" s="178" t="n">
        <v>0.003</v>
      </c>
      <c r="V30" s="179" t="n">
        <f aca="false">U30+0.1%</f>
        <v>0.004</v>
      </c>
      <c r="W30" s="179" t="n">
        <f aca="false">V30+0.1%</f>
        <v>0.005</v>
      </c>
      <c r="X30" s="178" t="n">
        <v>0.0015</v>
      </c>
      <c r="Y30" s="178" t="n">
        <v>0.0015</v>
      </c>
      <c r="Z30" s="178" t="n">
        <v>0.002</v>
      </c>
      <c r="AA30" s="180" t="n">
        <v>0.01</v>
      </c>
      <c r="AB30" s="180" t="n">
        <v>0.01</v>
      </c>
      <c r="AC30" s="127" t="n">
        <f aca="false">AA30+0.1%</f>
        <v>0.011</v>
      </c>
      <c r="AD30" s="178" t="n">
        <v>0</v>
      </c>
      <c r="AE30" s="179" t="n">
        <v>0.0025</v>
      </c>
      <c r="AF30" s="178" t="n">
        <v>0.0005</v>
      </c>
      <c r="AG30" s="178" t="n">
        <v>0.0005</v>
      </c>
      <c r="AH30" s="179" t="n">
        <f aca="false">AG30+0.1%</f>
        <v>0.0015</v>
      </c>
      <c r="AI30" s="178" t="n">
        <v>0.003</v>
      </c>
      <c r="AJ30" s="181" t="n">
        <v>0.05</v>
      </c>
      <c r="AK30" s="181" t="n">
        <v>0.05</v>
      </c>
      <c r="AL30" s="181" t="n">
        <v>0.05</v>
      </c>
      <c r="AM30" s="182" t="n">
        <v>0.0121</v>
      </c>
      <c r="AN30" s="182" t="n">
        <v>0.0121</v>
      </c>
      <c r="AO30" s="182" t="n">
        <v>0.0132</v>
      </c>
      <c r="AP30" s="182" t="n">
        <v>0.0143</v>
      </c>
      <c r="AQ30" s="182" t="n">
        <v>0.0154</v>
      </c>
    </row>
    <row r="31" customFormat="false" ht="13.8" hidden="false" customHeight="false" outlineLevel="0" collapsed="false">
      <c r="A31" s="0" t="str">
        <f aca="false">B31&amp;" "&amp;C31</f>
        <v>Xe vừa chở người vừa chở hàng Xe hoạt động trong vùng khai thác khoáng sản</v>
      </c>
      <c r="B31" s="183" t="s">
        <v>33</v>
      </c>
      <c r="C31" s="184" t="s">
        <v>54</v>
      </c>
      <c r="D31" s="185" t="n">
        <v>0.025</v>
      </c>
      <c r="E31" s="185" t="n">
        <v>0.025</v>
      </c>
      <c r="F31" s="185" t="n">
        <v>0.028</v>
      </c>
      <c r="G31" s="185" t="n">
        <v>0.045</v>
      </c>
      <c r="H31" s="185" t="n">
        <v>0.05</v>
      </c>
      <c r="I31" s="185" t="n">
        <v>0.05</v>
      </c>
      <c r="J31" s="186" t="n">
        <v>0.024</v>
      </c>
      <c r="K31" s="186" t="n">
        <v>0.024</v>
      </c>
      <c r="L31" s="186" t="n">
        <v>0.026</v>
      </c>
      <c r="M31" s="186" t="n">
        <v>0.028</v>
      </c>
      <c r="N31" s="187" t="n">
        <v>0.03</v>
      </c>
      <c r="O31" s="187" t="n">
        <v>0.03</v>
      </c>
      <c r="P31" s="188" t="n">
        <v>500000</v>
      </c>
      <c r="Q31" s="189" t="n">
        <v>0.0005</v>
      </c>
      <c r="R31" s="185" t="n">
        <v>0</v>
      </c>
      <c r="S31" s="185" t="n">
        <v>0</v>
      </c>
      <c r="T31" s="190" t="n">
        <v>0.0015</v>
      </c>
      <c r="U31" s="190" t="n">
        <v>0.0025</v>
      </c>
      <c r="V31" s="190" t="n">
        <v>0.0035</v>
      </c>
      <c r="W31" s="191" t="n">
        <f aca="false">V31+0.1%</f>
        <v>0.0045</v>
      </c>
      <c r="X31" s="190" t="n">
        <v>0.001</v>
      </c>
      <c r="Y31" s="190" t="n">
        <v>0.001</v>
      </c>
      <c r="Z31" s="190" t="n">
        <v>0.0015</v>
      </c>
      <c r="AA31" s="180" t="n">
        <v>0.01</v>
      </c>
      <c r="AB31" s="180" t="n">
        <v>0.01</v>
      </c>
      <c r="AC31" s="127" t="n">
        <f aca="false">AA31+0.1%</f>
        <v>0.011</v>
      </c>
      <c r="AD31" s="190" t="n">
        <v>0</v>
      </c>
      <c r="AE31" s="191" t="n">
        <v>0.0025</v>
      </c>
      <c r="AF31" s="190" t="n">
        <v>0.0005</v>
      </c>
      <c r="AG31" s="190" t="n">
        <v>0.0005</v>
      </c>
      <c r="AH31" s="191" t="n">
        <f aca="false">AG31+0.1%</f>
        <v>0.0015</v>
      </c>
      <c r="AI31" s="190" t="n">
        <v>0.003</v>
      </c>
      <c r="AJ31" s="181" t="n">
        <v>0.05</v>
      </c>
      <c r="AK31" s="181" t="n">
        <v>0.05</v>
      </c>
      <c r="AL31" s="181" t="n">
        <v>0.05</v>
      </c>
      <c r="AM31" s="192" t="n">
        <v>0.0165</v>
      </c>
      <c r="AN31" s="192" t="n">
        <v>0.0165</v>
      </c>
      <c r="AO31" s="192" t="n">
        <v>0.0176</v>
      </c>
      <c r="AP31" s="192" t="n">
        <v>0.0187</v>
      </c>
      <c r="AQ31" s="192" t="n">
        <v>0.0209</v>
      </c>
    </row>
    <row r="32" customFormat="false" ht="13.8" hidden="false" customHeight="false" outlineLevel="0" collapsed="false">
      <c r="A32" s="0" t="str">
        <f aca="false">B32&amp;" "&amp;C32</f>
        <v>Xe vừa chở người vừa chở hàng Xe hoạt động trong nội cảng, khu công nghiệp, sân bay</v>
      </c>
      <c r="B32" s="183" t="s">
        <v>33</v>
      </c>
      <c r="C32" s="184" t="s">
        <v>52</v>
      </c>
      <c r="D32" s="185" t="n">
        <v>0.025</v>
      </c>
      <c r="E32" s="185" t="n">
        <v>0.025</v>
      </c>
      <c r="F32" s="185" t="n">
        <v>0.0275</v>
      </c>
      <c r="G32" s="185" t="n">
        <v>0.041</v>
      </c>
      <c r="H32" s="185" t="n">
        <v>0.044</v>
      </c>
      <c r="I32" s="185" t="n">
        <v>0.044</v>
      </c>
      <c r="J32" s="186" t="n">
        <v>0.015</v>
      </c>
      <c r="K32" s="186" t="n">
        <v>0.015</v>
      </c>
      <c r="L32" s="186" t="n">
        <v>0.016</v>
      </c>
      <c r="M32" s="186" t="n">
        <v>0.0175</v>
      </c>
      <c r="N32" s="187" t="n">
        <v>0.019</v>
      </c>
      <c r="O32" s="187" t="n">
        <v>0.019</v>
      </c>
      <c r="P32" s="188" t="n">
        <v>500000</v>
      </c>
      <c r="Q32" s="189" t="n">
        <v>0.0005</v>
      </c>
      <c r="R32" s="185" t="n">
        <v>0</v>
      </c>
      <c r="S32" s="185" t="n">
        <v>0</v>
      </c>
      <c r="T32" s="190" t="n">
        <v>0.001</v>
      </c>
      <c r="U32" s="190" t="n">
        <v>0.002</v>
      </c>
      <c r="V32" s="190" t="n">
        <v>0.003</v>
      </c>
      <c r="W32" s="191" t="n">
        <f aca="false">V32+0.1%</f>
        <v>0.004</v>
      </c>
      <c r="X32" s="190" t="n">
        <v>0.001</v>
      </c>
      <c r="Y32" s="190" t="n">
        <v>0.001</v>
      </c>
      <c r="Z32" s="190" t="n">
        <v>0.0015</v>
      </c>
      <c r="AA32" s="180" t="n">
        <v>0.01</v>
      </c>
      <c r="AB32" s="180" t="n">
        <v>0.01</v>
      </c>
      <c r="AC32" s="127" t="n">
        <f aca="false">AA32+0.1%</f>
        <v>0.011</v>
      </c>
      <c r="AD32" s="190" t="n">
        <v>0</v>
      </c>
      <c r="AE32" s="191" t="n">
        <v>0.0025</v>
      </c>
      <c r="AF32" s="190" t="n">
        <v>0.0015</v>
      </c>
      <c r="AG32" s="190" t="n">
        <v>0.0005</v>
      </c>
      <c r="AH32" s="191" t="n">
        <f aca="false">AG32+0.1%</f>
        <v>0.0015</v>
      </c>
      <c r="AI32" s="190" t="n">
        <v>0.003</v>
      </c>
      <c r="AJ32" s="181" t="n">
        <v>0.05</v>
      </c>
      <c r="AK32" s="181" t="n">
        <v>0.05</v>
      </c>
      <c r="AL32" s="181" t="n">
        <v>0.05</v>
      </c>
      <c r="AM32" s="192" t="n">
        <v>0.0099</v>
      </c>
      <c r="AN32" s="192" t="n">
        <v>0.0099</v>
      </c>
      <c r="AO32" s="192" t="n">
        <v>0.011</v>
      </c>
      <c r="AP32" s="192" t="n">
        <v>0.0121</v>
      </c>
      <c r="AQ32" s="192" t="n">
        <v>0.0132</v>
      </c>
    </row>
    <row r="33" customFormat="false" ht="13.8" hidden="false" customHeight="false" outlineLevel="0" collapsed="false">
      <c r="C33" s="193" t="s">
        <v>246</v>
      </c>
      <c r="D33" s="194"/>
      <c r="E33" s="194"/>
      <c r="F33" s="194"/>
      <c r="G33" s="194"/>
      <c r="H33" s="194"/>
      <c r="I33" s="194"/>
      <c r="J33" s="195"/>
      <c r="K33" s="195"/>
      <c r="L33" s="195"/>
      <c r="M33" s="195"/>
      <c r="N33" s="196"/>
      <c r="O33" s="196"/>
      <c r="P33" s="197"/>
      <c r="Q33" s="198"/>
      <c r="R33" s="194"/>
      <c r="S33" s="194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4"/>
      <c r="AK33" s="199"/>
      <c r="AL33" s="199"/>
      <c r="AM33" s="194"/>
      <c r="AN33" s="194"/>
      <c r="AO33" s="194"/>
      <c r="AP33" s="194"/>
      <c r="AQ33" s="194"/>
    </row>
    <row r="34" customFormat="false" ht="195.75" hidden="false" customHeight="false" outlineLevel="0" collapsed="false">
      <c r="C34" s="200" t="s">
        <v>247</v>
      </c>
      <c r="D34" s="194"/>
      <c r="E34" s="194"/>
      <c r="F34" s="194"/>
      <c r="G34" s="194"/>
      <c r="H34" s="194"/>
      <c r="I34" s="194"/>
      <c r="J34" s="195"/>
      <c r="K34" s="195"/>
      <c r="L34" s="195"/>
      <c r="M34" s="201"/>
      <c r="N34" s="196"/>
      <c r="O34" s="196"/>
      <c r="P34" s="197"/>
      <c r="Q34" s="198"/>
      <c r="R34" s="194"/>
      <c r="S34" s="194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4"/>
      <c r="AK34" s="199"/>
      <c r="AL34" s="199"/>
      <c r="AM34" s="194"/>
      <c r="AN34" s="194"/>
      <c r="AO34" s="194"/>
      <c r="AP34" s="194"/>
      <c r="AQ34" s="194"/>
    </row>
    <row r="35" customFormat="false" ht="113.85" hidden="false" customHeight="false" outlineLevel="0" collapsed="false">
      <c r="C35" s="200" t="s">
        <v>248</v>
      </c>
      <c r="D35" s="194"/>
      <c r="E35" s="194"/>
      <c r="F35" s="194"/>
      <c r="G35" s="194"/>
      <c r="H35" s="194"/>
      <c r="I35" s="194"/>
      <c r="J35" s="195"/>
      <c r="K35" s="195"/>
      <c r="L35" s="195"/>
      <c r="M35" s="195"/>
      <c r="N35" s="196"/>
      <c r="O35" s="196"/>
      <c r="P35" s="197"/>
      <c r="Q35" s="198"/>
      <c r="R35" s="194"/>
      <c r="S35" s="194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4"/>
      <c r="AK35" s="199"/>
      <c r="AL35" s="199"/>
      <c r="AM35" s="194"/>
      <c r="AN35" s="194"/>
      <c r="AO35" s="194"/>
      <c r="AP35" s="194"/>
      <c r="AQ35" s="194"/>
    </row>
    <row r="36" s="202" customFormat="true" ht="13.8" hidden="false" customHeight="false" outlineLevel="0" collapsed="false">
      <c r="A36" s="0"/>
      <c r="B36" s="0"/>
      <c r="C36" s="193"/>
      <c r="D36" s="194"/>
      <c r="E36" s="194"/>
      <c r="F36" s="194"/>
      <c r="G36" s="194"/>
      <c r="H36" s="194"/>
      <c r="I36" s="194"/>
      <c r="J36" s="195"/>
      <c r="K36" s="195"/>
      <c r="L36" s="195"/>
      <c r="M36" s="195"/>
      <c r="N36" s="196"/>
      <c r="O36" s="196"/>
      <c r="P36" s="197"/>
      <c r="Q36" s="198"/>
      <c r="R36" s="194"/>
      <c r="S36" s="194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4"/>
      <c r="AK36" s="199"/>
      <c r="AL36" s="199"/>
      <c r="AM36" s="194"/>
      <c r="AN36" s="194"/>
      <c r="AO36" s="194"/>
      <c r="AP36" s="194"/>
      <c r="AQ36" s="194"/>
      <c r="AMJ36" s="0"/>
    </row>
    <row r="37" customFormat="false" ht="13.8" hidden="false" customHeight="false" outlineLevel="0" collapsed="false">
      <c r="AD37" s="0"/>
      <c r="AE37" s="106"/>
    </row>
    <row r="38" customFormat="false" ht="13.8" hidden="false" customHeight="false" outlineLevel="0" collapsed="false">
      <c r="A38" s="202"/>
      <c r="B38" s="202"/>
      <c r="C38" s="203" t="s">
        <v>249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4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</row>
    <row r="39" customFormat="false" ht="13.8" hidden="false" customHeight="false" outlineLevel="0" collapsed="false">
      <c r="C39" s="203" t="s">
        <v>98</v>
      </c>
      <c r="AD39" s="0"/>
      <c r="AE39" s="106"/>
    </row>
    <row r="40" customFormat="false" ht="13.8" hidden="false" customHeight="false" outlineLevel="0" collapsed="false">
      <c r="C40" s="193" t="s">
        <v>250</v>
      </c>
      <c r="D40" s="0" t="s">
        <v>143</v>
      </c>
      <c r="AD40" s="0"/>
      <c r="AE40" s="106"/>
    </row>
    <row r="41" customFormat="false" ht="13.8" hidden="false" customHeight="false" outlineLevel="0" collapsed="false">
      <c r="C41" s="205" t="s">
        <v>251</v>
      </c>
      <c r="D41" s="206" t="s">
        <v>252</v>
      </c>
    </row>
    <row r="42" customFormat="false" ht="13.8" hidden="false" customHeight="false" outlineLevel="0" collapsed="false">
      <c r="C42" s="207" t="n">
        <v>9000000</v>
      </c>
      <c r="D42" s="208" t="n">
        <v>1400000</v>
      </c>
    </row>
    <row r="43" customFormat="false" ht="13.8" hidden="false" customHeight="false" outlineLevel="0" collapsed="false">
      <c r="C43" s="207" t="n">
        <v>15000000</v>
      </c>
      <c r="D43" s="208" t="n">
        <v>2000000</v>
      </c>
    </row>
    <row r="44" customFormat="false" ht="13.8" hidden="false" customHeight="false" outlineLevel="0" collapsed="false">
      <c r="C44" s="207" t="n">
        <v>21000000</v>
      </c>
      <c r="D44" s="208" t="n">
        <v>3400000</v>
      </c>
    </row>
    <row r="45" customFormat="false" ht="13.8" hidden="false" customHeight="false" outlineLevel="0" collapsed="false">
      <c r="C45" s="209" t="s">
        <v>253</v>
      </c>
      <c r="D45" s="18"/>
    </row>
    <row r="46" customFormat="false" ht="13.8" hidden="false" customHeight="false" outlineLevel="0" collapsed="false">
      <c r="C46" s="193"/>
      <c r="AD46" s="0"/>
      <c r="AE46" s="106"/>
    </row>
    <row r="47" customFormat="false" ht="13.8" hidden="false" customHeight="false" outlineLevel="0" collapsed="false">
      <c r="C47" s="193"/>
      <c r="AD47" s="0"/>
      <c r="AE47" s="106"/>
    </row>
    <row r="48" customFormat="false" ht="13.8" hidden="false" customHeight="false" outlineLevel="0" collapsed="false">
      <c r="C48" s="193" t="s">
        <v>101</v>
      </c>
      <c r="AD48" s="0"/>
      <c r="AE48" s="106"/>
    </row>
    <row r="49" customFormat="false" ht="13.8" hidden="false" customHeight="false" outlineLevel="0" collapsed="false">
      <c r="C49" s="193" t="s">
        <v>254</v>
      </c>
      <c r="AD49" s="0"/>
      <c r="AE49" s="106"/>
    </row>
    <row r="50" customFormat="false" ht="13.8" hidden="false" customHeight="false" outlineLevel="0" collapsed="false">
      <c r="C50" s="193"/>
      <c r="AD50" s="0"/>
      <c r="AE50" s="106"/>
    </row>
    <row r="51" customFormat="false" ht="13.8" hidden="false" customHeight="false" outlineLevel="0" collapsed="false">
      <c r="C51" s="193" t="s">
        <v>104</v>
      </c>
      <c r="D51" s="210" t="s">
        <v>255</v>
      </c>
      <c r="AD51" s="0"/>
      <c r="AE51" s="106"/>
    </row>
    <row r="52" customFormat="false" ht="13.8" hidden="false" customHeight="false" outlineLevel="0" collapsed="false">
      <c r="C52" s="193" t="s">
        <v>256</v>
      </c>
      <c r="D52" s="0" t="s">
        <v>257</v>
      </c>
      <c r="AD52" s="0"/>
      <c r="AE52" s="106"/>
    </row>
    <row r="53" customFormat="false" ht="13.8" hidden="false" customHeight="false" outlineLevel="0" collapsed="false">
      <c r="C53" s="193" t="s">
        <v>258</v>
      </c>
      <c r="D53" s="0" t="s">
        <v>259</v>
      </c>
      <c r="AD53" s="0"/>
      <c r="AE53" s="106"/>
    </row>
  </sheetData>
  <mergeCells count="17">
    <mergeCell ref="B1:B5"/>
    <mergeCell ref="C1:C5"/>
    <mergeCell ref="D1:N1"/>
    <mergeCell ref="P1:P5"/>
    <mergeCell ref="Q1:Q4"/>
    <mergeCell ref="R1:W3"/>
    <mergeCell ref="X1:AB3"/>
    <mergeCell ref="AD1:AD4"/>
    <mergeCell ref="AE1:AE4"/>
    <mergeCell ref="AF1:AH3"/>
    <mergeCell ref="AI1:AI4"/>
    <mergeCell ref="AJ1:AL3"/>
    <mergeCell ref="AM1:AQ3"/>
    <mergeCell ref="D2:H2"/>
    <mergeCell ref="J2:N2"/>
    <mergeCell ref="D3:N3"/>
    <mergeCell ref="AF4:A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5" activeCellId="0" sqref="J5"/>
    </sheetView>
  </sheetViews>
  <sheetFormatPr defaultColWidth="10.2382812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260</v>
      </c>
      <c r="D1" s="0" t="s">
        <v>261</v>
      </c>
      <c r="F1" s="0" t="s">
        <v>98</v>
      </c>
      <c r="I1" s="0" t="s">
        <v>262</v>
      </c>
      <c r="L1" s="0" t="s">
        <v>263</v>
      </c>
      <c r="P1" s="0" t="s">
        <v>125</v>
      </c>
      <c r="R1" s="211" t="s">
        <v>264</v>
      </c>
      <c r="U1" s="0" t="s">
        <v>265</v>
      </c>
      <c r="V1" s="0" t="s">
        <v>266</v>
      </c>
      <c r="W1" s="0" t="s">
        <v>98</v>
      </c>
      <c r="Y1" s="0" t="s">
        <v>267</v>
      </c>
      <c r="Z1" s="0" t="s">
        <v>96</v>
      </c>
      <c r="AA1" s="0" t="s">
        <v>101</v>
      </c>
      <c r="AB1" s="0" t="s">
        <v>103</v>
      </c>
      <c r="AC1" s="0" t="s">
        <v>104</v>
      </c>
      <c r="AD1" s="0" t="s">
        <v>105</v>
      </c>
    </row>
    <row r="2" customFormat="false" ht="13.8" hidden="false" customHeight="false" outlineLevel="0" collapsed="false">
      <c r="A2" s="0" t="n">
        <v>0</v>
      </c>
      <c r="B2" s="0" t="s">
        <v>232</v>
      </c>
      <c r="D2" s="0" t="s">
        <v>128</v>
      </c>
      <c r="F2" s="0" t="s">
        <v>129</v>
      </c>
      <c r="G2" s="0" t="n">
        <v>0</v>
      </c>
      <c r="I2" s="0" t="n">
        <v>0</v>
      </c>
      <c r="J2" s="0" t="s">
        <v>238</v>
      </c>
      <c r="L2" s="0" t="n">
        <v>0</v>
      </c>
      <c r="M2" s="212" t="n">
        <v>0.3</v>
      </c>
      <c r="P2" s="0" t="s">
        <v>268</v>
      </c>
      <c r="R2" s="211" t="s">
        <v>269</v>
      </c>
      <c r="U2" s="0" t="s">
        <v>270</v>
      </c>
      <c r="V2" s="0" t="s">
        <v>128</v>
      </c>
      <c r="W2" s="213" t="s">
        <v>129</v>
      </c>
      <c r="Y2" s="214" t="n">
        <v>400000000</v>
      </c>
      <c r="Z2" s="215" t="n">
        <v>0.0005</v>
      </c>
      <c r="AA2" s="0" t="n">
        <v>1.5</v>
      </c>
      <c r="AB2" s="214" t="n">
        <v>2000000000</v>
      </c>
      <c r="AC2" s="214" t="n">
        <v>15</v>
      </c>
      <c r="AD2" s="215" t="n">
        <v>0.003</v>
      </c>
    </row>
    <row r="3" customFormat="false" ht="13.8" hidden="false" customHeight="false" outlineLevel="0" collapsed="false">
      <c r="A3" s="0" t="n">
        <v>6</v>
      </c>
      <c r="B3" s="0" t="s">
        <v>233</v>
      </c>
      <c r="D3" s="0" t="s">
        <v>271</v>
      </c>
      <c r="F3" s="207" t="n">
        <v>9000000</v>
      </c>
      <c r="G3" s="208" t="n">
        <v>1400000</v>
      </c>
      <c r="I3" s="0" t="n">
        <v>15</v>
      </c>
      <c r="J3" s="0" t="s">
        <v>239</v>
      </c>
      <c r="L3" s="0" t="n">
        <v>3</v>
      </c>
      <c r="M3" s="212" t="n">
        <v>0.6</v>
      </c>
      <c r="R3" s="211" t="s">
        <v>272</v>
      </c>
      <c r="U3" s="0" t="s">
        <v>273</v>
      </c>
      <c r="V3" s="0" t="s">
        <v>271</v>
      </c>
      <c r="W3" s="216" t="n">
        <v>9000000</v>
      </c>
    </row>
    <row r="4" customFormat="false" ht="13.8" hidden="false" customHeight="false" outlineLevel="0" collapsed="false">
      <c r="A4" s="0" t="n">
        <v>36</v>
      </c>
      <c r="B4" s="0" t="s">
        <v>234</v>
      </c>
      <c r="F4" s="207" t="n">
        <v>15000000</v>
      </c>
      <c r="G4" s="208" t="n">
        <v>2000000</v>
      </c>
      <c r="I4" s="0" t="n">
        <v>25</v>
      </c>
      <c r="J4" s="0" t="s">
        <v>239</v>
      </c>
      <c r="L4" s="0" t="n">
        <v>6</v>
      </c>
      <c r="M4" s="212" t="n">
        <v>0.9</v>
      </c>
      <c r="R4" s="211" t="s">
        <v>274</v>
      </c>
      <c r="W4" s="216" t="n">
        <v>15000000</v>
      </c>
    </row>
    <row r="5" customFormat="false" ht="13.8" hidden="false" customHeight="false" outlineLevel="0" collapsed="false">
      <c r="A5" s="0" t="n">
        <v>72</v>
      </c>
      <c r="B5" s="0" t="s">
        <v>235</v>
      </c>
      <c r="F5" s="207" t="n">
        <v>21000000</v>
      </c>
      <c r="G5" s="208" t="n">
        <v>3400000</v>
      </c>
      <c r="I5" s="0" t="n">
        <v>30</v>
      </c>
      <c r="J5" s="0" t="s">
        <v>240</v>
      </c>
      <c r="L5" s="0" t="n">
        <v>9</v>
      </c>
      <c r="M5" s="212" t="n">
        <v>1</v>
      </c>
      <c r="R5" s="211" t="s">
        <v>275</v>
      </c>
      <c r="W5" s="216" t="n">
        <v>21000000</v>
      </c>
    </row>
    <row r="6" customFormat="false" ht="14.5" hidden="false" customHeight="false" outlineLevel="0" collapsed="false">
      <c r="A6" s="0" t="n">
        <v>120</v>
      </c>
      <c r="B6" s="0" t="s">
        <v>236</v>
      </c>
      <c r="L6" s="0" t="n">
        <v>12</v>
      </c>
      <c r="M6" s="212" t="n">
        <v>1</v>
      </c>
      <c r="R6" s="211" t="s">
        <v>276</v>
      </c>
    </row>
    <row r="7" customFormat="false" ht="14.5" hidden="false" customHeight="false" outlineLevel="0" collapsed="false">
      <c r="A7" s="0" t="n">
        <v>180</v>
      </c>
      <c r="B7" s="0" t="s">
        <v>237</v>
      </c>
      <c r="R7" s="211" t="s">
        <v>277</v>
      </c>
    </row>
    <row r="8" customFormat="false" ht="14.5" hidden="false" customHeight="false" outlineLevel="0" collapsed="false">
      <c r="R8" s="211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2021-03-17T21:04:25Z</dcterms:modified>
  <cp:revision>484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