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600" windowHeight="7995" activeTab="1"/>
  </bookViews>
  <sheets>
    <sheet name="análisis de datos" sheetId="4" r:id="rId1"/>
    <sheet name="ejercicio 2.1" sheetId="1" r:id="rId2"/>
    <sheet name="Hoja2" sheetId="2" r:id="rId3"/>
    <sheet name="Hoja3" sheetId="3" r:id="rId4"/>
  </sheets>
  <externalReferences>
    <externalReference r:id="rId5"/>
  </externalReferences>
  <definedNames>
    <definedName name="a">'ejercicio 2.1'!$M$4</definedName>
    <definedName name="b">'ejercicio 2.1'!$M$5</definedName>
    <definedName name="N">'ejercicio 2.1'!$L$12</definedName>
    <definedName name="residuales">'ejercicio 2.1'!$D$1:$D$65536</definedName>
    <definedName name="SEC">'ejercicio 2.1'!$L$11</definedName>
    <definedName name="src">'ejercicio 2.1'!$L$26</definedName>
    <definedName name="stc">'ejercicio 2.1'!$L$25</definedName>
    <definedName name="VAR.A">'ejercicio 2.1'!$L$18</definedName>
    <definedName name="VAR.ERROR">'ejercicio 2.1'!$L$14</definedName>
    <definedName name="VAR.EST.B">'ejercicio 2.1'!$L$17</definedName>
    <definedName name="X">'ejercicio 2.1'!$A$1:$A$65536</definedName>
    <definedName name="XCUAD">'ejercicio 2.1'!$F$1:$F$65536</definedName>
    <definedName name="XPROM">'ejercicio 2.1'!$N$2</definedName>
    <definedName name="Y">'ejercicio 2.1'!$B$1:$B$65536</definedName>
    <definedName name="yest">'ejercicio 2.1'!$C$1:$C$65536</definedName>
    <definedName name="YPROM">'ejercicio 2.1'!$N$3</definedName>
  </definedNames>
  <calcPr calcId="144525"/>
</workbook>
</file>

<file path=xl/calcChain.xml><?xml version="1.0" encoding="utf-8"?>
<calcChain xmlns="http://schemas.openxmlformats.org/spreadsheetml/2006/main">
  <c r="L17" i="1" l="1"/>
  <c r="L12" i="1"/>
  <c r="F24" i="1" s="1"/>
  <c r="F11" i="1"/>
  <c r="F10" i="1"/>
  <c r="F9" i="1"/>
  <c r="F8" i="1"/>
  <c r="F7" i="1"/>
  <c r="F6" i="1"/>
  <c r="M5" i="1"/>
  <c r="F4" i="1"/>
  <c r="N3" i="1"/>
  <c r="G22" i="1" s="1"/>
  <c r="G3" i="1"/>
  <c r="N2" i="1"/>
  <c r="G12" i="1" l="1"/>
  <c r="F13" i="1"/>
  <c r="F14" i="1"/>
  <c r="G15" i="1"/>
  <c r="F16" i="1"/>
  <c r="F17" i="1"/>
  <c r="G18" i="1"/>
  <c r="F19" i="1"/>
  <c r="G20" i="1"/>
  <c r="F21" i="1"/>
  <c r="F22" i="1"/>
  <c r="G23" i="1"/>
  <c r="G24" i="1"/>
  <c r="G5" i="1"/>
  <c r="F3" i="1"/>
  <c r="G4" i="1"/>
  <c r="L25" i="1" s="1"/>
  <c r="M4" i="1"/>
  <c r="F5" i="1"/>
  <c r="G6" i="1"/>
  <c r="G7" i="1"/>
  <c r="G8" i="1"/>
  <c r="G9" i="1"/>
  <c r="G10" i="1"/>
  <c r="G11" i="1"/>
  <c r="F12" i="1"/>
  <c r="G13" i="1"/>
  <c r="G14" i="1"/>
  <c r="F15" i="1"/>
  <c r="L22" i="1" s="1"/>
  <c r="G16" i="1"/>
  <c r="G17" i="1"/>
  <c r="F18" i="1"/>
  <c r="G19" i="1"/>
  <c r="F20" i="1"/>
  <c r="G21" i="1"/>
  <c r="F23" i="1"/>
  <c r="C22" i="1" l="1"/>
  <c r="C21" i="1"/>
  <c r="C19" i="1"/>
  <c r="C17" i="1"/>
  <c r="C16" i="1"/>
  <c r="C14" i="1"/>
  <c r="C13" i="1"/>
  <c r="C11" i="1"/>
  <c r="C10" i="1"/>
  <c r="C9" i="1"/>
  <c r="C8" i="1"/>
  <c r="C7" i="1"/>
  <c r="C6" i="1"/>
  <c r="C4" i="1"/>
  <c r="C5" i="1"/>
  <c r="C24" i="1"/>
  <c r="C23" i="1"/>
  <c r="C20" i="1"/>
  <c r="C18" i="1"/>
  <c r="C15" i="1"/>
  <c r="C12" i="1"/>
  <c r="C3" i="1"/>
  <c r="H12" i="1" l="1"/>
  <c r="D12" i="1"/>
  <c r="E12" i="1" s="1"/>
  <c r="H18" i="1"/>
  <c r="D18" i="1"/>
  <c r="E18" i="1" s="1"/>
  <c r="H5" i="1"/>
  <c r="D5" i="1"/>
  <c r="E5" i="1" s="1"/>
  <c r="H3" i="1"/>
  <c r="D3" i="1"/>
  <c r="E3" i="1" s="1"/>
  <c r="H15" i="1"/>
  <c r="D15" i="1"/>
  <c r="E15" i="1" s="1"/>
  <c r="H20" i="1"/>
  <c r="D20" i="1"/>
  <c r="E20" i="1" s="1"/>
  <c r="H24" i="1"/>
  <c r="D24" i="1"/>
  <c r="E24" i="1" s="1"/>
  <c r="H4" i="1"/>
  <c r="D4" i="1"/>
  <c r="E4" i="1" s="1"/>
  <c r="H7" i="1"/>
  <c r="D7" i="1"/>
  <c r="E7" i="1" s="1"/>
  <c r="H9" i="1"/>
  <c r="D9" i="1"/>
  <c r="E9" i="1" s="1"/>
  <c r="H11" i="1"/>
  <c r="D11" i="1"/>
  <c r="E11" i="1" s="1"/>
  <c r="H14" i="1"/>
  <c r="D14" i="1"/>
  <c r="E14" i="1" s="1"/>
  <c r="H17" i="1"/>
  <c r="D17" i="1"/>
  <c r="E17" i="1" s="1"/>
  <c r="H21" i="1"/>
  <c r="D21" i="1"/>
  <c r="E21" i="1" s="1"/>
  <c r="H23" i="1"/>
  <c r="D23" i="1"/>
  <c r="E23" i="1" s="1"/>
  <c r="H6" i="1"/>
  <c r="D6" i="1"/>
  <c r="E6" i="1" s="1"/>
  <c r="H8" i="1"/>
  <c r="D8" i="1"/>
  <c r="E8" i="1" s="1"/>
  <c r="H10" i="1"/>
  <c r="D10" i="1"/>
  <c r="E10" i="1" s="1"/>
  <c r="H13" i="1"/>
  <c r="D13" i="1"/>
  <c r="E13" i="1" s="1"/>
  <c r="H16" i="1"/>
  <c r="D16" i="1"/>
  <c r="E16" i="1" s="1"/>
  <c r="H19" i="1"/>
  <c r="D19" i="1"/>
  <c r="E19" i="1" s="1"/>
  <c r="H22" i="1"/>
  <c r="D22" i="1"/>
  <c r="E22" i="1" s="1"/>
  <c r="L11" i="1" l="1"/>
  <c r="L26" i="1"/>
  <c r="L28" i="1" s="1"/>
  <c r="L14" i="1" l="1"/>
  <c r="L27" i="1"/>
  <c r="L19" i="1" l="1"/>
  <c r="L18" i="1"/>
  <c r="L20" i="1" s="1"/>
  <c r="L15" i="1"/>
</calcChain>
</file>

<file path=xl/sharedStrings.xml><?xml version="1.0" encoding="utf-8"?>
<sst xmlns="http://schemas.openxmlformats.org/spreadsheetml/2006/main" count="68" uniqueCount="60">
  <si>
    <t>MRATE</t>
  </si>
  <si>
    <t>PRATE</t>
  </si>
  <si>
    <t>yest, a=77.324
b=8.5377</t>
  </si>
  <si>
    <t>residuales</t>
  </si>
  <si>
    <t>residuales^2</t>
  </si>
  <si>
    <t>X^2/N</t>
  </si>
  <si>
    <t>(y-yprom)^2 stc</t>
  </si>
  <si>
    <t>(yest-yprom)^2 src</t>
  </si>
  <si>
    <t>X</t>
  </si>
  <si>
    <t>Y</t>
  </si>
  <si>
    <t>XPROM</t>
  </si>
  <si>
    <t>est, coef, regresion</t>
  </si>
  <si>
    <t>YPROM</t>
  </si>
  <si>
    <t>a=yprom-b*xprom</t>
  </si>
  <si>
    <t>b=cov(x,y)/var(x)</t>
  </si>
  <si>
    <t>y=a+b*x</t>
  </si>
  <si>
    <t>(y-yest)</t>
  </si>
  <si>
    <t>sec</t>
  </si>
  <si>
    <t>Σ(y-yest)^2</t>
  </si>
  <si>
    <t>SEC</t>
  </si>
  <si>
    <t>N</t>
  </si>
  <si>
    <t xml:space="preserve">VARIANZA DEL ERROR </t>
  </si>
  <si>
    <t>S^2</t>
  </si>
  <si>
    <t>S</t>
  </si>
  <si>
    <t>ESTIMADORES VAR Y DEV ESTANDAR</t>
  </si>
  <si>
    <t>VAR</t>
  </si>
  <si>
    <t>EST.B</t>
  </si>
  <si>
    <t>EST.A</t>
  </si>
  <si>
    <t>ERROR EST.</t>
  </si>
  <si>
    <t>SUM. X^2</t>
  </si>
  <si>
    <t>MEDIA DE BONDANSA DE AJUSTE</t>
  </si>
  <si>
    <t>r^2</t>
  </si>
  <si>
    <t>1-sec/stc o src/stc</t>
  </si>
  <si>
    <t>stc</t>
  </si>
  <si>
    <t>src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</si>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</sst>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 de pensión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[1]Hoja1!$A$3:$A$24</c:f>
              <c:numCache>
                <c:formatCode>General</c:formatCode>
                <c:ptCount val="22"/>
                <c:pt idx="0">
                  <c:v>0.31</c:v>
                </c:pt>
                <c:pt idx="1">
                  <c:v>0.4</c:v>
                </c:pt>
                <c:pt idx="2">
                  <c:v>0.87</c:v>
                </c:pt>
                <c:pt idx="3">
                  <c:v>0.51</c:v>
                </c:pt>
                <c:pt idx="4">
                  <c:v>0.98</c:v>
                </c:pt>
                <c:pt idx="5">
                  <c:v>0.65</c:v>
                </c:pt>
                <c:pt idx="6">
                  <c:v>0.8</c:v>
                </c:pt>
                <c:pt idx="7">
                  <c:v>0.6</c:v>
                </c:pt>
                <c:pt idx="8">
                  <c:v>1.73</c:v>
                </c:pt>
                <c:pt idx="9">
                  <c:v>0.05</c:v>
                </c:pt>
                <c:pt idx="10">
                  <c:v>3.24</c:v>
                </c:pt>
                <c:pt idx="11">
                  <c:v>0.31</c:v>
                </c:pt>
                <c:pt idx="12">
                  <c:v>0.99</c:v>
                </c:pt>
                <c:pt idx="13">
                  <c:v>0.4</c:v>
                </c:pt>
                <c:pt idx="14">
                  <c:v>4.0199999999999996</c:v>
                </c:pt>
                <c:pt idx="15">
                  <c:v>1.4</c:v>
                </c:pt>
                <c:pt idx="16">
                  <c:v>0.06</c:v>
                </c:pt>
                <c:pt idx="17">
                  <c:v>0.33</c:v>
                </c:pt>
                <c:pt idx="18">
                  <c:v>2.52</c:v>
                </c:pt>
                <c:pt idx="19">
                  <c:v>2.27</c:v>
                </c:pt>
                <c:pt idx="20">
                  <c:v>0.57999999999999996</c:v>
                </c:pt>
                <c:pt idx="21">
                  <c:v>0.45</c:v>
                </c:pt>
              </c:numCache>
            </c:numRef>
          </c:xVal>
          <c:yVal>
            <c:numRef>
              <c:f>[1]Hoja1!$B$3:$B$24</c:f>
              <c:numCache>
                <c:formatCode>General</c:formatCode>
                <c:ptCount val="22"/>
                <c:pt idx="0">
                  <c:v>78.5</c:v>
                </c:pt>
                <c:pt idx="1">
                  <c:v>99.2</c:v>
                </c:pt>
                <c:pt idx="2">
                  <c:v>100</c:v>
                </c:pt>
                <c:pt idx="3">
                  <c:v>79.099999999999994</c:v>
                </c:pt>
                <c:pt idx="4">
                  <c:v>81</c:v>
                </c:pt>
                <c:pt idx="5">
                  <c:v>93.1</c:v>
                </c:pt>
                <c:pt idx="6">
                  <c:v>100</c:v>
                </c:pt>
                <c:pt idx="7">
                  <c:v>68.900000000000006</c:v>
                </c:pt>
                <c:pt idx="8">
                  <c:v>100</c:v>
                </c:pt>
                <c:pt idx="9">
                  <c:v>59.6</c:v>
                </c:pt>
                <c:pt idx="10">
                  <c:v>100</c:v>
                </c:pt>
                <c:pt idx="11">
                  <c:v>52.4</c:v>
                </c:pt>
                <c:pt idx="12">
                  <c:v>100</c:v>
                </c:pt>
                <c:pt idx="13">
                  <c:v>54.9</c:v>
                </c:pt>
                <c:pt idx="14">
                  <c:v>100</c:v>
                </c:pt>
                <c:pt idx="15">
                  <c:v>89.1</c:v>
                </c:pt>
                <c:pt idx="16">
                  <c:v>60.6</c:v>
                </c:pt>
                <c:pt idx="17">
                  <c:v>85.1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8688"/>
        <c:axId val="138260864"/>
      </c:scatterChart>
      <c:valAx>
        <c:axId val="1382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generosidad o contribución</a:t>
                </a:r>
                <a:r>
                  <a:rPr lang="es-MX" baseline="0"/>
                  <a:t> (mrate)</a:t>
                </a: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60864"/>
        <c:crosses val="autoZero"/>
        <c:crossBetween val="midCat"/>
      </c:valAx>
      <c:valAx>
        <c:axId val="1382608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participacion en plan de pensión (prate)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8.8322032662583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825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31</xdr:row>
      <xdr:rowOff>100012</xdr:rowOff>
    </xdr:from>
    <xdr:to>
      <xdr:col>6</xdr:col>
      <xdr:colOff>128587</xdr:colOff>
      <xdr:row>48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ro/Downloads/401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A3">
            <v>0.31</v>
          </cell>
          <cell r="B3">
            <v>78.5</v>
          </cell>
        </row>
        <row r="4">
          <cell r="A4">
            <v>0.4</v>
          </cell>
          <cell r="B4">
            <v>99.2</v>
          </cell>
        </row>
        <row r="5">
          <cell r="A5">
            <v>0.87</v>
          </cell>
          <cell r="B5">
            <v>100</v>
          </cell>
        </row>
        <row r="6">
          <cell r="A6">
            <v>0.51</v>
          </cell>
          <cell r="B6">
            <v>79.099999999999994</v>
          </cell>
        </row>
        <row r="7">
          <cell r="A7">
            <v>0.98</v>
          </cell>
          <cell r="B7">
            <v>81</v>
          </cell>
        </row>
        <row r="8">
          <cell r="A8">
            <v>0.65</v>
          </cell>
          <cell r="B8">
            <v>93.1</v>
          </cell>
        </row>
        <row r="9">
          <cell r="A9">
            <v>0.8</v>
          </cell>
          <cell r="B9">
            <v>100</v>
          </cell>
        </row>
        <row r="10">
          <cell r="A10">
            <v>0.6</v>
          </cell>
          <cell r="B10">
            <v>68.900000000000006</v>
          </cell>
        </row>
        <row r="11">
          <cell r="A11">
            <v>1.73</v>
          </cell>
          <cell r="B11">
            <v>100</v>
          </cell>
        </row>
        <row r="12">
          <cell r="A12">
            <v>0.05</v>
          </cell>
          <cell r="B12">
            <v>59.6</v>
          </cell>
        </row>
        <row r="13">
          <cell r="A13">
            <v>3.24</v>
          </cell>
          <cell r="B13">
            <v>100</v>
          </cell>
        </row>
        <row r="14">
          <cell r="A14">
            <v>0.31</v>
          </cell>
          <cell r="B14">
            <v>52.4</v>
          </cell>
        </row>
        <row r="15">
          <cell r="A15">
            <v>0.99</v>
          </cell>
          <cell r="B15">
            <v>100</v>
          </cell>
        </row>
        <row r="16">
          <cell r="A16">
            <v>0.4</v>
          </cell>
          <cell r="B16">
            <v>54.9</v>
          </cell>
        </row>
        <row r="17">
          <cell r="A17">
            <v>4.0199999999999996</v>
          </cell>
          <cell r="B17">
            <v>100</v>
          </cell>
        </row>
        <row r="18">
          <cell r="A18">
            <v>1.4</v>
          </cell>
          <cell r="B18">
            <v>89.1</v>
          </cell>
        </row>
        <row r="19">
          <cell r="A19">
            <v>0.06</v>
          </cell>
          <cell r="B19">
            <v>60.6</v>
          </cell>
        </row>
        <row r="20">
          <cell r="A20">
            <v>0.33</v>
          </cell>
          <cell r="B20">
            <v>85.1</v>
          </cell>
        </row>
        <row r="21">
          <cell r="A21">
            <v>2.52</v>
          </cell>
          <cell r="B21">
            <v>100</v>
          </cell>
        </row>
        <row r="22">
          <cell r="A22">
            <v>2.27</v>
          </cell>
          <cell r="B22">
            <v>100</v>
          </cell>
        </row>
        <row r="23">
          <cell r="A23">
            <v>0.57999999999999996</v>
          </cell>
          <cell r="B23">
            <v>100</v>
          </cell>
        </row>
        <row r="24">
          <cell r="A24">
            <v>0.45</v>
          </cell>
          <cell r="B2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5" sqref="E5"/>
    </sheetView>
  </sheetViews>
  <sheetFormatPr baseColWidth="10" defaultRowHeight="15" x14ac:dyDescent="0.25"/>
  <cols>
    <col min="1" max="1" width="36.140625" customWidth="1"/>
    <col min="2" max="2" width="17.28515625" customWidth="1"/>
    <col min="3" max="3" width="20" customWidth="1"/>
    <col min="4" max="4" width="26.7109375" customWidth="1"/>
    <col min="5" max="5" width="15.28515625" customWidth="1"/>
    <col min="6" max="6" width="11.42578125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9" t="s">
        <v>36</v>
      </c>
      <c r="B3" s="9"/>
    </row>
    <row r="4" spans="1:9" x14ac:dyDescent="0.25">
      <c r="A4" s="6" t="s">
        <v>37</v>
      </c>
      <c r="B4" s="6">
        <v>0.53346446796233016</v>
      </c>
    </row>
    <row r="5" spans="1:9" x14ac:dyDescent="0.25">
      <c r="A5" s="6" t="s">
        <v>38</v>
      </c>
      <c r="B5" s="6">
        <v>0.28458433857833193</v>
      </c>
    </row>
    <row r="6" spans="1:9" x14ac:dyDescent="0.25">
      <c r="A6" s="6" t="s">
        <v>39</v>
      </c>
      <c r="B6" s="6">
        <v>0.24881355550724851</v>
      </c>
    </row>
    <row r="7" spans="1:9" x14ac:dyDescent="0.25">
      <c r="A7" s="6" t="s">
        <v>40</v>
      </c>
      <c r="B7" s="6">
        <v>14.711631955627766</v>
      </c>
    </row>
    <row r="8" spans="1:9" ht="15.75" thickBot="1" x14ac:dyDescent="0.3">
      <c r="A8" s="7" t="s">
        <v>41</v>
      </c>
      <c r="B8" s="7">
        <v>22</v>
      </c>
    </row>
    <row r="10" spans="1:9" ht="15.75" thickBot="1" x14ac:dyDescent="0.3">
      <c r="A10" t="s">
        <v>42</v>
      </c>
    </row>
    <row r="11" spans="1:9" x14ac:dyDescent="0.25">
      <c r="A11" s="8"/>
      <c r="B11" s="8" t="s">
        <v>47</v>
      </c>
      <c r="C11" s="8" t="s">
        <v>48</v>
      </c>
      <c r="D11" s="8" t="s">
        <v>49</v>
      </c>
      <c r="E11" s="8" t="s">
        <v>50</v>
      </c>
      <c r="F11" s="8" t="s">
        <v>51</v>
      </c>
    </row>
    <row r="12" spans="1:9" x14ac:dyDescent="0.25">
      <c r="A12" s="6" t="s">
        <v>43</v>
      </c>
      <c r="B12" s="6">
        <v>1</v>
      </c>
      <c r="C12" s="6">
        <v>1721.8854313157672</v>
      </c>
      <c r="D12" s="6">
        <v>1721.8854313157672</v>
      </c>
      <c r="E12" s="6">
        <v>7.9557760313160681</v>
      </c>
      <c r="F12" s="6">
        <v>1.0564222330967227E-2</v>
      </c>
    </row>
    <row r="13" spans="1:9" x14ac:dyDescent="0.25">
      <c r="A13" s="6" t="s">
        <v>44</v>
      </c>
      <c r="B13" s="6">
        <v>20</v>
      </c>
      <c r="C13" s="6">
        <v>4328.6422959569609</v>
      </c>
      <c r="D13" s="6">
        <v>216.43211479784804</v>
      </c>
      <c r="E13" s="6"/>
      <c r="F13" s="6"/>
    </row>
    <row r="14" spans="1:9" ht="15.75" thickBot="1" x14ac:dyDescent="0.3">
      <c r="A14" s="7" t="s">
        <v>45</v>
      </c>
      <c r="B14" s="7">
        <v>21</v>
      </c>
      <c r="C14" s="7">
        <v>6050.527727272728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52</v>
      </c>
      <c r="C16" s="8" t="s">
        <v>40</v>
      </c>
      <c r="D16" s="8" t="s">
        <v>53</v>
      </c>
      <c r="E16" s="8" t="s">
        <v>54</v>
      </c>
      <c r="F16" s="8" t="s">
        <v>55</v>
      </c>
      <c r="G16" s="8" t="s">
        <v>56</v>
      </c>
      <c r="H16" s="8" t="s">
        <v>57</v>
      </c>
      <c r="I16" s="8" t="s">
        <v>58</v>
      </c>
    </row>
    <row r="17" spans="1:9" x14ac:dyDescent="0.25">
      <c r="A17" s="6" t="s">
        <v>46</v>
      </c>
      <c r="B17" s="6">
        <v>77.323598609698124</v>
      </c>
      <c r="C17" s="6">
        <v>4.5017135751952981</v>
      </c>
      <c r="D17" s="6">
        <v>17.176481203903247</v>
      </c>
      <c r="E17" s="6">
        <v>1.9305117351970197E-13</v>
      </c>
      <c r="F17" s="6">
        <v>67.933188641780191</v>
      </c>
      <c r="G17" s="6">
        <v>86.714008577616056</v>
      </c>
      <c r="H17" s="6">
        <v>67.933188641780191</v>
      </c>
      <c r="I17" s="6">
        <v>86.714008577616056</v>
      </c>
    </row>
    <row r="18" spans="1:9" ht="15.75" thickBot="1" x14ac:dyDescent="0.3">
      <c r="A18" s="7" t="s">
        <v>59</v>
      </c>
      <c r="B18" s="7">
        <v>8.5377431012629366</v>
      </c>
      <c r="C18" s="7">
        <v>3.0269260335483312</v>
      </c>
      <c r="D18" s="7">
        <v>2.8205985235967326</v>
      </c>
      <c r="E18" s="7">
        <v>1.0564222330967227E-2</v>
      </c>
      <c r="F18" s="7">
        <v>2.2236860377036685</v>
      </c>
      <c r="G18" s="7">
        <v>14.851800164822205</v>
      </c>
      <c r="H18" s="7">
        <v>2.2236860377036685</v>
      </c>
      <c r="I18" s="7">
        <v>14.851800164822205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D6" workbookViewId="0">
      <selection activeCell="L20" sqref="L20"/>
    </sheetView>
  </sheetViews>
  <sheetFormatPr baseColWidth="10" defaultRowHeight="15" x14ac:dyDescent="0.25"/>
  <cols>
    <col min="3" max="3" width="23.7109375" customWidth="1"/>
    <col min="4" max="4" width="12.42578125" bestFit="1" customWidth="1"/>
    <col min="7" max="7" width="13.5703125" customWidth="1"/>
    <col min="8" max="8" width="16.42578125" customWidth="1"/>
    <col min="11" max="12" width="12.42578125" bestFit="1" customWidth="1"/>
    <col min="259" max="259" width="23.7109375" customWidth="1"/>
    <col min="260" max="260" width="12.42578125" bestFit="1" customWidth="1"/>
    <col min="263" max="263" width="13.5703125" customWidth="1"/>
    <col min="264" max="264" width="16.42578125" customWidth="1"/>
    <col min="267" max="268" width="12.42578125" bestFit="1" customWidth="1"/>
    <col min="515" max="515" width="23.7109375" customWidth="1"/>
    <col min="516" max="516" width="12.42578125" bestFit="1" customWidth="1"/>
    <col min="519" max="519" width="13.5703125" customWidth="1"/>
    <col min="520" max="520" width="16.42578125" customWidth="1"/>
    <col min="523" max="524" width="12.42578125" bestFit="1" customWidth="1"/>
    <col min="771" max="771" width="23.7109375" customWidth="1"/>
    <col min="772" max="772" width="12.42578125" bestFit="1" customWidth="1"/>
    <col min="775" max="775" width="13.5703125" customWidth="1"/>
    <col min="776" max="776" width="16.42578125" customWidth="1"/>
    <col min="779" max="780" width="12.42578125" bestFit="1" customWidth="1"/>
    <col min="1027" max="1027" width="23.7109375" customWidth="1"/>
    <col min="1028" max="1028" width="12.42578125" bestFit="1" customWidth="1"/>
    <col min="1031" max="1031" width="13.5703125" customWidth="1"/>
    <col min="1032" max="1032" width="16.42578125" customWidth="1"/>
    <col min="1035" max="1036" width="12.42578125" bestFit="1" customWidth="1"/>
    <col min="1283" max="1283" width="23.7109375" customWidth="1"/>
    <col min="1284" max="1284" width="12.42578125" bestFit="1" customWidth="1"/>
    <col min="1287" max="1287" width="13.5703125" customWidth="1"/>
    <col min="1288" max="1288" width="16.42578125" customWidth="1"/>
    <col min="1291" max="1292" width="12.42578125" bestFit="1" customWidth="1"/>
    <col min="1539" max="1539" width="23.7109375" customWidth="1"/>
    <col min="1540" max="1540" width="12.42578125" bestFit="1" customWidth="1"/>
    <col min="1543" max="1543" width="13.5703125" customWidth="1"/>
    <col min="1544" max="1544" width="16.42578125" customWidth="1"/>
    <col min="1547" max="1548" width="12.42578125" bestFit="1" customWidth="1"/>
    <col min="1795" max="1795" width="23.7109375" customWidth="1"/>
    <col min="1796" max="1796" width="12.42578125" bestFit="1" customWidth="1"/>
    <col min="1799" max="1799" width="13.5703125" customWidth="1"/>
    <col min="1800" max="1800" width="16.42578125" customWidth="1"/>
    <col min="1803" max="1804" width="12.42578125" bestFit="1" customWidth="1"/>
    <col min="2051" max="2051" width="23.7109375" customWidth="1"/>
    <col min="2052" max="2052" width="12.42578125" bestFit="1" customWidth="1"/>
    <col min="2055" max="2055" width="13.5703125" customWidth="1"/>
    <col min="2056" max="2056" width="16.42578125" customWidth="1"/>
    <col min="2059" max="2060" width="12.42578125" bestFit="1" customWidth="1"/>
    <col min="2307" max="2307" width="23.7109375" customWidth="1"/>
    <col min="2308" max="2308" width="12.42578125" bestFit="1" customWidth="1"/>
    <col min="2311" max="2311" width="13.5703125" customWidth="1"/>
    <col min="2312" max="2312" width="16.42578125" customWidth="1"/>
    <col min="2315" max="2316" width="12.42578125" bestFit="1" customWidth="1"/>
    <col min="2563" max="2563" width="23.7109375" customWidth="1"/>
    <col min="2564" max="2564" width="12.42578125" bestFit="1" customWidth="1"/>
    <col min="2567" max="2567" width="13.5703125" customWidth="1"/>
    <col min="2568" max="2568" width="16.42578125" customWidth="1"/>
    <col min="2571" max="2572" width="12.42578125" bestFit="1" customWidth="1"/>
    <col min="2819" max="2819" width="23.7109375" customWidth="1"/>
    <col min="2820" max="2820" width="12.42578125" bestFit="1" customWidth="1"/>
    <col min="2823" max="2823" width="13.5703125" customWidth="1"/>
    <col min="2824" max="2824" width="16.42578125" customWidth="1"/>
    <col min="2827" max="2828" width="12.42578125" bestFit="1" customWidth="1"/>
    <col min="3075" max="3075" width="23.7109375" customWidth="1"/>
    <col min="3076" max="3076" width="12.42578125" bestFit="1" customWidth="1"/>
    <col min="3079" max="3079" width="13.5703125" customWidth="1"/>
    <col min="3080" max="3080" width="16.42578125" customWidth="1"/>
    <col min="3083" max="3084" width="12.42578125" bestFit="1" customWidth="1"/>
    <col min="3331" max="3331" width="23.7109375" customWidth="1"/>
    <col min="3332" max="3332" width="12.42578125" bestFit="1" customWidth="1"/>
    <col min="3335" max="3335" width="13.5703125" customWidth="1"/>
    <col min="3336" max="3336" width="16.42578125" customWidth="1"/>
    <col min="3339" max="3340" width="12.42578125" bestFit="1" customWidth="1"/>
    <col min="3587" max="3587" width="23.7109375" customWidth="1"/>
    <col min="3588" max="3588" width="12.42578125" bestFit="1" customWidth="1"/>
    <col min="3591" max="3591" width="13.5703125" customWidth="1"/>
    <col min="3592" max="3592" width="16.42578125" customWidth="1"/>
    <col min="3595" max="3596" width="12.42578125" bestFit="1" customWidth="1"/>
    <col min="3843" max="3843" width="23.7109375" customWidth="1"/>
    <col min="3844" max="3844" width="12.42578125" bestFit="1" customWidth="1"/>
    <col min="3847" max="3847" width="13.5703125" customWidth="1"/>
    <col min="3848" max="3848" width="16.42578125" customWidth="1"/>
    <col min="3851" max="3852" width="12.42578125" bestFit="1" customWidth="1"/>
    <col min="4099" max="4099" width="23.7109375" customWidth="1"/>
    <col min="4100" max="4100" width="12.42578125" bestFit="1" customWidth="1"/>
    <col min="4103" max="4103" width="13.5703125" customWidth="1"/>
    <col min="4104" max="4104" width="16.42578125" customWidth="1"/>
    <col min="4107" max="4108" width="12.42578125" bestFit="1" customWidth="1"/>
    <col min="4355" max="4355" width="23.7109375" customWidth="1"/>
    <col min="4356" max="4356" width="12.42578125" bestFit="1" customWidth="1"/>
    <col min="4359" max="4359" width="13.5703125" customWidth="1"/>
    <col min="4360" max="4360" width="16.42578125" customWidth="1"/>
    <col min="4363" max="4364" width="12.42578125" bestFit="1" customWidth="1"/>
    <col min="4611" max="4611" width="23.7109375" customWidth="1"/>
    <col min="4612" max="4612" width="12.42578125" bestFit="1" customWidth="1"/>
    <col min="4615" max="4615" width="13.5703125" customWidth="1"/>
    <col min="4616" max="4616" width="16.42578125" customWidth="1"/>
    <col min="4619" max="4620" width="12.42578125" bestFit="1" customWidth="1"/>
    <col min="4867" max="4867" width="23.7109375" customWidth="1"/>
    <col min="4868" max="4868" width="12.42578125" bestFit="1" customWidth="1"/>
    <col min="4871" max="4871" width="13.5703125" customWidth="1"/>
    <col min="4872" max="4872" width="16.42578125" customWidth="1"/>
    <col min="4875" max="4876" width="12.42578125" bestFit="1" customWidth="1"/>
    <col min="5123" max="5123" width="23.7109375" customWidth="1"/>
    <col min="5124" max="5124" width="12.42578125" bestFit="1" customWidth="1"/>
    <col min="5127" max="5127" width="13.5703125" customWidth="1"/>
    <col min="5128" max="5128" width="16.42578125" customWidth="1"/>
    <col min="5131" max="5132" width="12.42578125" bestFit="1" customWidth="1"/>
    <col min="5379" max="5379" width="23.7109375" customWidth="1"/>
    <col min="5380" max="5380" width="12.42578125" bestFit="1" customWidth="1"/>
    <col min="5383" max="5383" width="13.5703125" customWidth="1"/>
    <col min="5384" max="5384" width="16.42578125" customWidth="1"/>
    <col min="5387" max="5388" width="12.42578125" bestFit="1" customWidth="1"/>
    <col min="5635" max="5635" width="23.7109375" customWidth="1"/>
    <col min="5636" max="5636" width="12.42578125" bestFit="1" customWidth="1"/>
    <col min="5639" max="5639" width="13.5703125" customWidth="1"/>
    <col min="5640" max="5640" width="16.42578125" customWidth="1"/>
    <col min="5643" max="5644" width="12.42578125" bestFit="1" customWidth="1"/>
    <col min="5891" max="5891" width="23.7109375" customWidth="1"/>
    <col min="5892" max="5892" width="12.42578125" bestFit="1" customWidth="1"/>
    <col min="5895" max="5895" width="13.5703125" customWidth="1"/>
    <col min="5896" max="5896" width="16.42578125" customWidth="1"/>
    <col min="5899" max="5900" width="12.42578125" bestFit="1" customWidth="1"/>
    <col min="6147" max="6147" width="23.7109375" customWidth="1"/>
    <col min="6148" max="6148" width="12.42578125" bestFit="1" customWidth="1"/>
    <col min="6151" max="6151" width="13.5703125" customWidth="1"/>
    <col min="6152" max="6152" width="16.42578125" customWidth="1"/>
    <col min="6155" max="6156" width="12.42578125" bestFit="1" customWidth="1"/>
    <col min="6403" max="6403" width="23.7109375" customWidth="1"/>
    <col min="6404" max="6404" width="12.42578125" bestFit="1" customWidth="1"/>
    <col min="6407" max="6407" width="13.5703125" customWidth="1"/>
    <col min="6408" max="6408" width="16.42578125" customWidth="1"/>
    <col min="6411" max="6412" width="12.42578125" bestFit="1" customWidth="1"/>
    <col min="6659" max="6659" width="23.7109375" customWidth="1"/>
    <col min="6660" max="6660" width="12.42578125" bestFit="1" customWidth="1"/>
    <col min="6663" max="6663" width="13.5703125" customWidth="1"/>
    <col min="6664" max="6664" width="16.42578125" customWidth="1"/>
    <col min="6667" max="6668" width="12.42578125" bestFit="1" customWidth="1"/>
    <col min="6915" max="6915" width="23.7109375" customWidth="1"/>
    <col min="6916" max="6916" width="12.42578125" bestFit="1" customWidth="1"/>
    <col min="6919" max="6919" width="13.5703125" customWidth="1"/>
    <col min="6920" max="6920" width="16.42578125" customWidth="1"/>
    <col min="6923" max="6924" width="12.42578125" bestFit="1" customWidth="1"/>
    <col min="7171" max="7171" width="23.7109375" customWidth="1"/>
    <col min="7172" max="7172" width="12.42578125" bestFit="1" customWidth="1"/>
    <col min="7175" max="7175" width="13.5703125" customWidth="1"/>
    <col min="7176" max="7176" width="16.42578125" customWidth="1"/>
    <col min="7179" max="7180" width="12.42578125" bestFit="1" customWidth="1"/>
    <col min="7427" max="7427" width="23.7109375" customWidth="1"/>
    <col min="7428" max="7428" width="12.42578125" bestFit="1" customWidth="1"/>
    <col min="7431" max="7431" width="13.5703125" customWidth="1"/>
    <col min="7432" max="7432" width="16.42578125" customWidth="1"/>
    <col min="7435" max="7436" width="12.42578125" bestFit="1" customWidth="1"/>
    <col min="7683" max="7683" width="23.7109375" customWidth="1"/>
    <col min="7684" max="7684" width="12.42578125" bestFit="1" customWidth="1"/>
    <col min="7687" max="7687" width="13.5703125" customWidth="1"/>
    <col min="7688" max="7688" width="16.42578125" customWidth="1"/>
    <col min="7691" max="7692" width="12.42578125" bestFit="1" customWidth="1"/>
    <col min="7939" max="7939" width="23.7109375" customWidth="1"/>
    <col min="7940" max="7940" width="12.42578125" bestFit="1" customWidth="1"/>
    <col min="7943" max="7943" width="13.5703125" customWidth="1"/>
    <col min="7944" max="7944" width="16.42578125" customWidth="1"/>
    <col min="7947" max="7948" width="12.42578125" bestFit="1" customWidth="1"/>
    <col min="8195" max="8195" width="23.7109375" customWidth="1"/>
    <col min="8196" max="8196" width="12.42578125" bestFit="1" customWidth="1"/>
    <col min="8199" max="8199" width="13.5703125" customWidth="1"/>
    <col min="8200" max="8200" width="16.42578125" customWidth="1"/>
    <col min="8203" max="8204" width="12.42578125" bestFit="1" customWidth="1"/>
    <col min="8451" max="8451" width="23.7109375" customWidth="1"/>
    <col min="8452" max="8452" width="12.42578125" bestFit="1" customWidth="1"/>
    <col min="8455" max="8455" width="13.5703125" customWidth="1"/>
    <col min="8456" max="8456" width="16.42578125" customWidth="1"/>
    <col min="8459" max="8460" width="12.42578125" bestFit="1" customWidth="1"/>
    <col min="8707" max="8707" width="23.7109375" customWidth="1"/>
    <col min="8708" max="8708" width="12.42578125" bestFit="1" customWidth="1"/>
    <col min="8711" max="8711" width="13.5703125" customWidth="1"/>
    <col min="8712" max="8712" width="16.42578125" customWidth="1"/>
    <col min="8715" max="8716" width="12.42578125" bestFit="1" customWidth="1"/>
    <col min="8963" max="8963" width="23.7109375" customWidth="1"/>
    <col min="8964" max="8964" width="12.42578125" bestFit="1" customWidth="1"/>
    <col min="8967" max="8967" width="13.5703125" customWidth="1"/>
    <col min="8968" max="8968" width="16.42578125" customWidth="1"/>
    <col min="8971" max="8972" width="12.42578125" bestFit="1" customWidth="1"/>
    <col min="9219" max="9219" width="23.7109375" customWidth="1"/>
    <col min="9220" max="9220" width="12.42578125" bestFit="1" customWidth="1"/>
    <col min="9223" max="9223" width="13.5703125" customWidth="1"/>
    <col min="9224" max="9224" width="16.42578125" customWidth="1"/>
    <col min="9227" max="9228" width="12.42578125" bestFit="1" customWidth="1"/>
    <col min="9475" max="9475" width="23.7109375" customWidth="1"/>
    <col min="9476" max="9476" width="12.42578125" bestFit="1" customWidth="1"/>
    <col min="9479" max="9479" width="13.5703125" customWidth="1"/>
    <col min="9480" max="9480" width="16.42578125" customWidth="1"/>
    <col min="9483" max="9484" width="12.42578125" bestFit="1" customWidth="1"/>
    <col min="9731" max="9731" width="23.7109375" customWidth="1"/>
    <col min="9732" max="9732" width="12.42578125" bestFit="1" customWidth="1"/>
    <col min="9735" max="9735" width="13.5703125" customWidth="1"/>
    <col min="9736" max="9736" width="16.42578125" customWidth="1"/>
    <col min="9739" max="9740" width="12.42578125" bestFit="1" customWidth="1"/>
    <col min="9987" max="9987" width="23.7109375" customWidth="1"/>
    <col min="9988" max="9988" width="12.42578125" bestFit="1" customWidth="1"/>
    <col min="9991" max="9991" width="13.5703125" customWidth="1"/>
    <col min="9992" max="9992" width="16.42578125" customWidth="1"/>
    <col min="9995" max="9996" width="12.42578125" bestFit="1" customWidth="1"/>
    <col min="10243" max="10243" width="23.7109375" customWidth="1"/>
    <col min="10244" max="10244" width="12.42578125" bestFit="1" customWidth="1"/>
    <col min="10247" max="10247" width="13.5703125" customWidth="1"/>
    <col min="10248" max="10248" width="16.42578125" customWidth="1"/>
    <col min="10251" max="10252" width="12.42578125" bestFit="1" customWidth="1"/>
    <col min="10499" max="10499" width="23.7109375" customWidth="1"/>
    <col min="10500" max="10500" width="12.42578125" bestFit="1" customWidth="1"/>
    <col min="10503" max="10503" width="13.5703125" customWidth="1"/>
    <col min="10504" max="10504" width="16.42578125" customWidth="1"/>
    <col min="10507" max="10508" width="12.42578125" bestFit="1" customWidth="1"/>
    <col min="10755" max="10755" width="23.7109375" customWidth="1"/>
    <col min="10756" max="10756" width="12.42578125" bestFit="1" customWidth="1"/>
    <col min="10759" max="10759" width="13.5703125" customWidth="1"/>
    <col min="10760" max="10760" width="16.42578125" customWidth="1"/>
    <col min="10763" max="10764" width="12.42578125" bestFit="1" customWidth="1"/>
    <col min="11011" max="11011" width="23.7109375" customWidth="1"/>
    <col min="11012" max="11012" width="12.42578125" bestFit="1" customWidth="1"/>
    <col min="11015" max="11015" width="13.5703125" customWidth="1"/>
    <col min="11016" max="11016" width="16.42578125" customWidth="1"/>
    <col min="11019" max="11020" width="12.42578125" bestFit="1" customWidth="1"/>
    <col min="11267" max="11267" width="23.7109375" customWidth="1"/>
    <col min="11268" max="11268" width="12.42578125" bestFit="1" customWidth="1"/>
    <col min="11271" max="11271" width="13.5703125" customWidth="1"/>
    <col min="11272" max="11272" width="16.42578125" customWidth="1"/>
    <col min="11275" max="11276" width="12.42578125" bestFit="1" customWidth="1"/>
    <col min="11523" max="11523" width="23.7109375" customWidth="1"/>
    <col min="11524" max="11524" width="12.42578125" bestFit="1" customWidth="1"/>
    <col min="11527" max="11527" width="13.5703125" customWidth="1"/>
    <col min="11528" max="11528" width="16.42578125" customWidth="1"/>
    <col min="11531" max="11532" width="12.42578125" bestFit="1" customWidth="1"/>
    <col min="11779" max="11779" width="23.7109375" customWidth="1"/>
    <col min="11780" max="11780" width="12.42578125" bestFit="1" customWidth="1"/>
    <col min="11783" max="11783" width="13.5703125" customWidth="1"/>
    <col min="11784" max="11784" width="16.42578125" customWidth="1"/>
    <col min="11787" max="11788" width="12.42578125" bestFit="1" customWidth="1"/>
    <col min="12035" max="12035" width="23.7109375" customWidth="1"/>
    <col min="12036" max="12036" width="12.42578125" bestFit="1" customWidth="1"/>
    <col min="12039" max="12039" width="13.5703125" customWidth="1"/>
    <col min="12040" max="12040" width="16.42578125" customWidth="1"/>
    <col min="12043" max="12044" width="12.42578125" bestFit="1" customWidth="1"/>
    <col min="12291" max="12291" width="23.7109375" customWidth="1"/>
    <col min="12292" max="12292" width="12.42578125" bestFit="1" customWidth="1"/>
    <col min="12295" max="12295" width="13.5703125" customWidth="1"/>
    <col min="12296" max="12296" width="16.42578125" customWidth="1"/>
    <col min="12299" max="12300" width="12.42578125" bestFit="1" customWidth="1"/>
    <col min="12547" max="12547" width="23.7109375" customWidth="1"/>
    <col min="12548" max="12548" width="12.42578125" bestFit="1" customWidth="1"/>
    <col min="12551" max="12551" width="13.5703125" customWidth="1"/>
    <col min="12552" max="12552" width="16.42578125" customWidth="1"/>
    <col min="12555" max="12556" width="12.42578125" bestFit="1" customWidth="1"/>
    <col min="12803" max="12803" width="23.7109375" customWidth="1"/>
    <col min="12804" max="12804" width="12.42578125" bestFit="1" customWidth="1"/>
    <col min="12807" max="12807" width="13.5703125" customWidth="1"/>
    <col min="12808" max="12808" width="16.42578125" customWidth="1"/>
    <col min="12811" max="12812" width="12.42578125" bestFit="1" customWidth="1"/>
    <col min="13059" max="13059" width="23.7109375" customWidth="1"/>
    <col min="13060" max="13060" width="12.42578125" bestFit="1" customWidth="1"/>
    <col min="13063" max="13063" width="13.5703125" customWidth="1"/>
    <col min="13064" max="13064" width="16.42578125" customWidth="1"/>
    <col min="13067" max="13068" width="12.42578125" bestFit="1" customWidth="1"/>
    <col min="13315" max="13315" width="23.7109375" customWidth="1"/>
    <col min="13316" max="13316" width="12.42578125" bestFit="1" customWidth="1"/>
    <col min="13319" max="13319" width="13.5703125" customWidth="1"/>
    <col min="13320" max="13320" width="16.42578125" customWidth="1"/>
    <col min="13323" max="13324" width="12.42578125" bestFit="1" customWidth="1"/>
    <col min="13571" max="13571" width="23.7109375" customWidth="1"/>
    <col min="13572" max="13572" width="12.42578125" bestFit="1" customWidth="1"/>
    <col min="13575" max="13575" width="13.5703125" customWidth="1"/>
    <col min="13576" max="13576" width="16.42578125" customWidth="1"/>
    <col min="13579" max="13580" width="12.42578125" bestFit="1" customWidth="1"/>
    <col min="13827" max="13827" width="23.7109375" customWidth="1"/>
    <col min="13828" max="13828" width="12.42578125" bestFit="1" customWidth="1"/>
    <col min="13831" max="13831" width="13.5703125" customWidth="1"/>
    <col min="13832" max="13832" width="16.42578125" customWidth="1"/>
    <col min="13835" max="13836" width="12.42578125" bestFit="1" customWidth="1"/>
    <col min="14083" max="14083" width="23.7109375" customWidth="1"/>
    <col min="14084" max="14084" width="12.42578125" bestFit="1" customWidth="1"/>
    <col min="14087" max="14087" width="13.5703125" customWidth="1"/>
    <col min="14088" max="14088" width="16.42578125" customWidth="1"/>
    <col min="14091" max="14092" width="12.42578125" bestFit="1" customWidth="1"/>
    <col min="14339" max="14339" width="23.7109375" customWidth="1"/>
    <col min="14340" max="14340" width="12.42578125" bestFit="1" customWidth="1"/>
    <col min="14343" max="14343" width="13.5703125" customWidth="1"/>
    <col min="14344" max="14344" width="16.42578125" customWidth="1"/>
    <col min="14347" max="14348" width="12.42578125" bestFit="1" customWidth="1"/>
    <col min="14595" max="14595" width="23.7109375" customWidth="1"/>
    <col min="14596" max="14596" width="12.42578125" bestFit="1" customWidth="1"/>
    <col min="14599" max="14599" width="13.5703125" customWidth="1"/>
    <col min="14600" max="14600" width="16.42578125" customWidth="1"/>
    <col min="14603" max="14604" width="12.42578125" bestFit="1" customWidth="1"/>
    <col min="14851" max="14851" width="23.7109375" customWidth="1"/>
    <col min="14852" max="14852" width="12.42578125" bestFit="1" customWidth="1"/>
    <col min="14855" max="14855" width="13.5703125" customWidth="1"/>
    <col min="14856" max="14856" width="16.42578125" customWidth="1"/>
    <col min="14859" max="14860" width="12.42578125" bestFit="1" customWidth="1"/>
    <col min="15107" max="15107" width="23.7109375" customWidth="1"/>
    <col min="15108" max="15108" width="12.42578125" bestFit="1" customWidth="1"/>
    <col min="15111" max="15111" width="13.5703125" customWidth="1"/>
    <col min="15112" max="15112" width="16.42578125" customWidth="1"/>
    <col min="15115" max="15116" width="12.42578125" bestFit="1" customWidth="1"/>
    <col min="15363" max="15363" width="23.7109375" customWidth="1"/>
    <col min="15364" max="15364" width="12.42578125" bestFit="1" customWidth="1"/>
    <col min="15367" max="15367" width="13.5703125" customWidth="1"/>
    <col min="15368" max="15368" width="16.42578125" customWidth="1"/>
    <col min="15371" max="15372" width="12.42578125" bestFit="1" customWidth="1"/>
    <col min="15619" max="15619" width="23.7109375" customWidth="1"/>
    <col min="15620" max="15620" width="12.42578125" bestFit="1" customWidth="1"/>
    <col min="15623" max="15623" width="13.5703125" customWidth="1"/>
    <col min="15624" max="15624" width="16.42578125" customWidth="1"/>
    <col min="15627" max="15628" width="12.42578125" bestFit="1" customWidth="1"/>
    <col min="15875" max="15875" width="23.7109375" customWidth="1"/>
    <col min="15876" max="15876" width="12.42578125" bestFit="1" customWidth="1"/>
    <col min="15879" max="15879" width="13.5703125" customWidth="1"/>
    <col min="15880" max="15880" width="16.42578125" customWidth="1"/>
    <col min="15883" max="15884" width="12.42578125" bestFit="1" customWidth="1"/>
    <col min="16131" max="16131" width="23.7109375" customWidth="1"/>
    <col min="16132" max="16132" width="12.42578125" bestFit="1" customWidth="1"/>
    <col min="16135" max="16135" width="13.5703125" customWidth="1"/>
    <col min="16136" max="16136" width="16.42578125" customWidth="1"/>
    <col min="16139" max="16140" width="12.42578125" bestFit="1" customWidth="1"/>
  </cols>
  <sheetData>
    <row r="1" spans="1:14" ht="26.25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M1" s="3"/>
    </row>
    <row r="2" spans="1:14" x14ac:dyDescent="0.25">
      <c r="A2" t="s">
        <v>8</v>
      </c>
      <c r="B2" t="s">
        <v>9</v>
      </c>
      <c r="M2" s="2" t="s">
        <v>10</v>
      </c>
      <c r="N2">
        <f>AVERAGE(X)</f>
        <v>1.0668181818181817</v>
      </c>
    </row>
    <row r="3" spans="1:14" x14ac:dyDescent="0.25">
      <c r="A3">
        <v>0.31</v>
      </c>
      <c r="B3">
        <v>78.5</v>
      </c>
      <c r="C3" s="4">
        <f t="shared" ref="C3:C24" si="0">a+(b*X)</f>
        <v>79.970298971089633</v>
      </c>
      <c r="D3">
        <f t="shared" ref="D3:D24" si="1">Y-yest</f>
        <v>-1.4702989710896333</v>
      </c>
      <c r="E3">
        <f t="shared" ref="E3:E24" si="2">residuales^2</f>
        <v>2.1617790643872343</v>
      </c>
      <c r="F3">
        <f t="shared" ref="F3:F24" si="3">(X^2)/N</f>
        <v>4.3681818181818188E-3</v>
      </c>
      <c r="G3">
        <f t="shared" ref="G3:G24" si="4">(Y-YPROM)^2</f>
        <v>62.913739669421346</v>
      </c>
      <c r="H3">
        <f t="shared" ref="H3:H24" si="5">(yest-YPROM)^2</f>
        <v>41.751230510613965</v>
      </c>
      <c r="K3" s="2" t="s">
        <v>11</v>
      </c>
      <c r="M3" s="2" t="s">
        <v>12</v>
      </c>
      <c r="N3">
        <f>AVERAGE(Y)</f>
        <v>86.431818181818173</v>
      </c>
    </row>
    <row r="4" spans="1:14" x14ac:dyDescent="0.25">
      <c r="A4">
        <v>0.4</v>
      </c>
      <c r="B4">
        <v>99.2</v>
      </c>
      <c r="C4" s="4">
        <f t="shared" si="0"/>
        <v>80.7386958502033</v>
      </c>
      <c r="D4">
        <f t="shared" si="1"/>
        <v>18.461304149796703</v>
      </c>
      <c r="E4">
        <f t="shared" si="2"/>
        <v>340.81975091130096</v>
      </c>
      <c r="F4">
        <f t="shared" si="3"/>
        <v>7.2727272727272745E-3</v>
      </c>
      <c r="G4">
        <f t="shared" si="4"/>
        <v>163.02646694214906</v>
      </c>
      <c r="H4">
        <f t="shared" si="5"/>
        <v>32.411641882731971</v>
      </c>
      <c r="K4" s="2" t="s">
        <v>13</v>
      </c>
      <c r="M4">
        <f>YPROM-(b*XPROM)</f>
        <v>77.323598609698124</v>
      </c>
    </row>
    <row r="5" spans="1:14" x14ac:dyDescent="0.25">
      <c r="A5">
        <v>0.87</v>
      </c>
      <c r="B5">
        <v>100</v>
      </c>
      <c r="C5" s="4">
        <f t="shared" si="0"/>
        <v>84.75143510779688</v>
      </c>
      <c r="D5">
        <f t="shared" si="1"/>
        <v>15.24856489220312</v>
      </c>
      <c r="E5">
        <f t="shared" si="2"/>
        <v>232.51873127172956</v>
      </c>
      <c r="F5">
        <f t="shared" si="3"/>
        <v>3.4404545454545458E-2</v>
      </c>
      <c r="G5">
        <f t="shared" si="4"/>
        <v>184.0955578512399</v>
      </c>
      <c r="H5">
        <f t="shared" si="5"/>
        <v>2.8236872754572504</v>
      </c>
      <c r="K5" s="2" t="s">
        <v>14</v>
      </c>
      <c r="M5">
        <f>(_xlfn.COVARIANCE.S(A3:A24,B3:B24)/_xlfn.VAR.S(A3:A24))</f>
        <v>8.5377431012629366</v>
      </c>
    </row>
    <row r="6" spans="1:14" x14ac:dyDescent="0.25">
      <c r="A6">
        <v>0.51</v>
      </c>
      <c r="B6">
        <v>79.099999999999994</v>
      </c>
      <c r="C6" s="4">
        <f t="shared" si="0"/>
        <v>81.677847591342214</v>
      </c>
      <c r="D6">
        <f t="shared" si="1"/>
        <v>-2.5778475913422199</v>
      </c>
      <c r="E6">
        <f t="shared" si="2"/>
        <v>6.6452982041888848</v>
      </c>
      <c r="F6">
        <f t="shared" si="3"/>
        <v>1.1822727272727273E-2</v>
      </c>
      <c r="G6">
        <f t="shared" si="4"/>
        <v>53.755557851239622</v>
      </c>
      <c r="H6">
        <f t="shared" si="5"/>
        <v>22.600236375110335</v>
      </c>
      <c r="K6" s="2" t="s">
        <v>15</v>
      </c>
    </row>
    <row r="7" spans="1:14" x14ac:dyDescent="0.25">
      <c r="A7">
        <v>0.98</v>
      </c>
      <c r="B7">
        <v>81</v>
      </c>
      <c r="C7" s="4">
        <f t="shared" si="0"/>
        <v>85.690586848935794</v>
      </c>
      <c r="D7">
        <f t="shared" si="1"/>
        <v>-4.6905868489357943</v>
      </c>
      <c r="E7">
        <f t="shared" si="2"/>
        <v>22.001604987409422</v>
      </c>
      <c r="F7">
        <f t="shared" si="3"/>
        <v>4.3654545454545453E-2</v>
      </c>
      <c r="G7">
        <f t="shared" si="4"/>
        <v>29.504648760330479</v>
      </c>
      <c r="H7">
        <f t="shared" si="5"/>
        <v>0.54942388884658744</v>
      </c>
      <c r="K7" s="2" t="s">
        <v>3</v>
      </c>
    </row>
    <row r="8" spans="1:14" x14ac:dyDescent="0.25">
      <c r="A8">
        <v>0.65</v>
      </c>
      <c r="B8">
        <v>93.1</v>
      </c>
      <c r="C8" s="4">
        <f t="shared" si="0"/>
        <v>82.873131625519036</v>
      </c>
      <c r="D8">
        <f t="shared" si="1"/>
        <v>10.226868374480958</v>
      </c>
      <c r="E8">
        <f t="shared" si="2"/>
        <v>104.58883674895878</v>
      </c>
      <c r="F8">
        <f t="shared" si="3"/>
        <v>1.9204545454545457E-2</v>
      </c>
      <c r="G8">
        <f t="shared" si="4"/>
        <v>44.464648760330626</v>
      </c>
      <c r="H8">
        <f t="shared" si="5"/>
        <v>12.664250005984206</v>
      </c>
      <c r="K8" s="2" t="s">
        <v>16</v>
      </c>
    </row>
    <row r="9" spans="1:14" x14ac:dyDescent="0.25">
      <c r="A9">
        <v>0.8</v>
      </c>
      <c r="B9">
        <v>100</v>
      </c>
      <c r="C9" s="4">
        <f t="shared" si="0"/>
        <v>84.153793090708476</v>
      </c>
      <c r="D9">
        <f t="shared" si="1"/>
        <v>15.846206909291524</v>
      </c>
      <c r="E9">
        <f t="shared" si="2"/>
        <v>251.10227341207843</v>
      </c>
      <c r="F9">
        <f t="shared" si="3"/>
        <v>2.9090909090909098E-2</v>
      </c>
      <c r="G9">
        <f t="shared" si="4"/>
        <v>184.0955578512399</v>
      </c>
      <c r="H9">
        <f t="shared" si="5"/>
        <v>5.1893983157253434</v>
      </c>
      <c r="K9" s="2" t="s">
        <v>17</v>
      </c>
    </row>
    <row r="10" spans="1:14" x14ac:dyDescent="0.25">
      <c r="A10">
        <v>0.6</v>
      </c>
      <c r="B10">
        <v>68.900000000000006</v>
      </c>
      <c r="C10" s="4">
        <f t="shared" si="0"/>
        <v>82.446244470455881</v>
      </c>
      <c r="D10">
        <f t="shared" si="1"/>
        <v>-13.546244470455875</v>
      </c>
      <c r="E10">
        <f t="shared" si="2"/>
        <v>183.50073925335636</v>
      </c>
      <c r="F10">
        <f t="shared" si="3"/>
        <v>1.6363636363636361E-2</v>
      </c>
      <c r="G10">
        <f t="shared" si="4"/>
        <v>307.36464876033006</v>
      </c>
      <c r="H10">
        <f t="shared" si="5"/>
        <v>15.884797808702196</v>
      </c>
      <c r="K10" s="2" t="s">
        <v>18</v>
      </c>
    </row>
    <row r="11" spans="1:14" x14ac:dyDescent="0.25">
      <c r="A11">
        <v>1.73</v>
      </c>
      <c r="B11">
        <v>100</v>
      </c>
      <c r="C11" s="4">
        <f t="shared" si="0"/>
        <v>92.093894174883005</v>
      </c>
      <c r="D11">
        <f t="shared" si="1"/>
        <v>7.9061058251169953</v>
      </c>
      <c r="E11">
        <f t="shared" si="2"/>
        <v>62.506509317948883</v>
      </c>
      <c r="F11">
        <f t="shared" si="3"/>
        <v>0.1360409090909091</v>
      </c>
      <c r="G11">
        <f t="shared" si="4"/>
        <v>184.0955578512399</v>
      </c>
      <c r="H11">
        <f t="shared" si="5"/>
        <v>32.059104551241106</v>
      </c>
      <c r="K11" s="2" t="s">
        <v>19</v>
      </c>
      <c r="L11">
        <f>SUM(E3:E24)</f>
        <v>4328.6422959569591</v>
      </c>
    </row>
    <row r="12" spans="1:14" x14ac:dyDescent="0.25">
      <c r="A12">
        <v>0.05</v>
      </c>
      <c r="B12">
        <v>59.6</v>
      </c>
      <c r="C12" s="4">
        <f t="shared" si="0"/>
        <v>77.750485764761265</v>
      </c>
      <c r="D12">
        <f t="shared" si="1"/>
        <v>-18.150485764761264</v>
      </c>
      <c r="E12">
        <f t="shared" si="2"/>
        <v>329.44013349680131</v>
      </c>
      <c r="F12">
        <f t="shared" si="3"/>
        <v>1.1363636363636366E-4</v>
      </c>
      <c r="G12">
        <f t="shared" si="4"/>
        <v>719.94646694214816</v>
      </c>
      <c r="H12">
        <f t="shared" si="5"/>
        <v>75.365532535443123</v>
      </c>
      <c r="K12" s="2" t="s">
        <v>20</v>
      </c>
      <c r="L12">
        <f>COUNT(B3:B24)</f>
        <v>22</v>
      </c>
    </row>
    <row r="13" spans="1:14" x14ac:dyDescent="0.25">
      <c r="A13">
        <v>3.24</v>
      </c>
      <c r="B13">
        <v>100</v>
      </c>
      <c r="C13" s="4">
        <f t="shared" si="0"/>
        <v>104.98588625779004</v>
      </c>
      <c r="D13">
        <f t="shared" si="1"/>
        <v>-4.9858862577900425</v>
      </c>
      <c r="E13">
        <f t="shared" si="2"/>
        <v>24.859061775619594</v>
      </c>
      <c r="F13">
        <f t="shared" si="3"/>
        <v>0.47716363636363646</v>
      </c>
      <c r="G13">
        <f t="shared" si="4"/>
        <v>184.0955578512399</v>
      </c>
      <c r="H13">
        <f t="shared" si="5"/>
        <v>344.25344216779848</v>
      </c>
      <c r="K13" s="2" t="s">
        <v>21</v>
      </c>
    </row>
    <row r="14" spans="1:14" x14ac:dyDescent="0.25">
      <c r="A14">
        <v>0.31</v>
      </c>
      <c r="B14">
        <v>52.4</v>
      </c>
      <c r="C14" s="4">
        <f t="shared" si="0"/>
        <v>79.970298971089633</v>
      </c>
      <c r="D14">
        <f t="shared" si="1"/>
        <v>-27.570298971089635</v>
      </c>
      <c r="E14">
        <f t="shared" si="2"/>
        <v>760.12138535526617</v>
      </c>
      <c r="F14">
        <f t="shared" si="3"/>
        <v>4.3681818181818188E-3</v>
      </c>
      <c r="G14">
        <f t="shared" si="4"/>
        <v>1158.16464876033</v>
      </c>
      <c r="H14">
        <f t="shared" si="5"/>
        <v>41.751230510613965</v>
      </c>
      <c r="K14" s="2" t="s">
        <v>22</v>
      </c>
      <c r="L14">
        <f>SEC/(N-2)</f>
        <v>216.43211479784796</v>
      </c>
    </row>
    <row r="15" spans="1:14" x14ac:dyDescent="0.25">
      <c r="A15">
        <v>0.99</v>
      </c>
      <c r="B15">
        <v>100</v>
      </c>
      <c r="C15" s="4">
        <f t="shared" si="0"/>
        <v>85.775964279948425</v>
      </c>
      <c r="D15">
        <f t="shared" si="1"/>
        <v>14.224035720051575</v>
      </c>
      <c r="E15">
        <f t="shared" si="2"/>
        <v>202.32319216530311</v>
      </c>
      <c r="F15">
        <f t="shared" si="3"/>
        <v>4.4549999999999999E-2</v>
      </c>
      <c r="G15">
        <f t="shared" si="4"/>
        <v>184.0955578512399</v>
      </c>
      <c r="H15">
        <f t="shared" si="5"/>
        <v>0.43014434059777218</v>
      </c>
      <c r="K15" s="2" t="s">
        <v>23</v>
      </c>
      <c r="L15">
        <f>SQRT(VAR.ERROR)</f>
        <v>14.711631955627762</v>
      </c>
    </row>
    <row r="16" spans="1:14" x14ac:dyDescent="0.25">
      <c r="A16">
        <v>0.4</v>
      </c>
      <c r="B16">
        <v>54.9</v>
      </c>
      <c r="C16" s="4">
        <f t="shared" si="0"/>
        <v>80.7386958502033</v>
      </c>
      <c r="D16">
        <f t="shared" si="1"/>
        <v>-25.838695850203301</v>
      </c>
      <c r="E16">
        <f t="shared" si="2"/>
        <v>667.63820323931327</v>
      </c>
      <c r="F16">
        <f t="shared" si="3"/>
        <v>7.2727272727272745E-3</v>
      </c>
      <c r="G16">
        <f t="shared" si="4"/>
        <v>994.25555785123913</v>
      </c>
      <c r="H16">
        <f t="shared" si="5"/>
        <v>32.411641882731971</v>
      </c>
      <c r="J16" s="2" t="s">
        <v>24</v>
      </c>
    </row>
    <row r="17" spans="1:12" x14ac:dyDescent="0.25">
      <c r="A17">
        <v>4.0199999999999996</v>
      </c>
      <c r="B17">
        <v>100</v>
      </c>
      <c r="C17" s="4">
        <f t="shared" si="0"/>
        <v>111.64532587677513</v>
      </c>
      <c r="D17">
        <f t="shared" si="1"/>
        <v>-11.645325876775132</v>
      </c>
      <c r="E17">
        <f t="shared" si="2"/>
        <v>135.6136147762885</v>
      </c>
      <c r="F17">
        <f t="shared" si="3"/>
        <v>0.7345636363636362</v>
      </c>
      <c r="G17">
        <f t="shared" si="4"/>
        <v>184.0955578512399</v>
      </c>
      <c r="H17">
        <f t="shared" si="5"/>
        <v>635.72097028365386</v>
      </c>
      <c r="J17" s="2" t="s">
        <v>25</v>
      </c>
      <c r="K17" s="2" t="s">
        <v>26</v>
      </c>
      <c r="L17">
        <f>(VAR.ERROR/(_xlfn.VAR.S(X)*N-1))</f>
        <v>9.1141061609643241</v>
      </c>
    </row>
    <row r="18" spans="1:12" x14ac:dyDescent="0.25">
      <c r="A18">
        <v>1.4</v>
      </c>
      <c r="B18">
        <v>89.1</v>
      </c>
      <c r="C18" s="4">
        <f t="shared" si="0"/>
        <v>89.276438951466233</v>
      </c>
      <c r="D18">
        <f t="shared" si="1"/>
        <v>-0.17643895146623834</v>
      </c>
      <c r="E18">
        <f t="shared" si="2"/>
        <v>3.1130703594505607E-2</v>
      </c>
      <c r="F18">
        <f t="shared" si="3"/>
        <v>8.9090909090909082E-2</v>
      </c>
      <c r="G18">
        <f t="shared" si="4"/>
        <v>7.1191942148760514</v>
      </c>
      <c r="H18">
        <f t="shared" si="5"/>
        <v>8.0918673231131208</v>
      </c>
      <c r="J18" s="2" t="s">
        <v>25</v>
      </c>
      <c r="K18" s="2" t="s">
        <v>27</v>
      </c>
      <c r="L18">
        <f>((VAR.ERROR*L22)/(_xlfn.VAR.S(X)*(N-1)))</f>
        <v>0.92115568695898309</v>
      </c>
    </row>
    <row r="19" spans="1:12" x14ac:dyDescent="0.25">
      <c r="A19">
        <v>0.06</v>
      </c>
      <c r="B19">
        <v>60.6</v>
      </c>
      <c r="C19" s="4">
        <f t="shared" si="0"/>
        <v>77.835863195773896</v>
      </c>
      <c r="D19">
        <f t="shared" si="1"/>
        <v>-17.235863195773895</v>
      </c>
      <c r="E19">
        <f t="shared" si="2"/>
        <v>297.07498010343312</v>
      </c>
      <c r="F19">
        <f t="shared" si="3"/>
        <v>1.6363636363636363E-4</v>
      </c>
      <c r="G19">
        <f t="shared" si="4"/>
        <v>667.28283057851183</v>
      </c>
      <c r="H19">
        <f t="shared" si="5"/>
        <v>73.890442122099458</v>
      </c>
      <c r="J19" s="2" t="s">
        <v>28</v>
      </c>
      <c r="K19" s="2" t="s">
        <v>26</v>
      </c>
      <c r="L19">
        <f>SQRT(VAR.EST.B)</f>
        <v>3.018957793836198</v>
      </c>
    </row>
    <row r="20" spans="1:12" x14ac:dyDescent="0.25">
      <c r="A20">
        <v>0.33</v>
      </c>
      <c r="B20">
        <v>85.1</v>
      </c>
      <c r="C20" s="4">
        <f t="shared" si="0"/>
        <v>80.141053833114896</v>
      </c>
      <c r="D20">
        <f t="shared" si="1"/>
        <v>4.9589461668850987</v>
      </c>
      <c r="E20">
        <f t="shared" si="2"/>
        <v>24.591147086064414</v>
      </c>
      <c r="F20">
        <f t="shared" si="3"/>
        <v>4.9500000000000004E-3</v>
      </c>
      <c r="G20">
        <f t="shared" si="4"/>
        <v>1.7737396694214786</v>
      </c>
      <c r="H20">
        <f t="shared" si="5"/>
        <v>39.573716090916164</v>
      </c>
      <c r="J20" s="2" t="s">
        <v>28</v>
      </c>
      <c r="K20" s="2" t="s">
        <v>27</v>
      </c>
      <c r="L20">
        <f>SQRT(VAR.A)</f>
        <v>0.95976855905941361</v>
      </c>
    </row>
    <row r="21" spans="1:12" x14ac:dyDescent="0.25">
      <c r="A21">
        <v>2.52</v>
      </c>
      <c r="B21">
        <v>100</v>
      </c>
      <c r="C21" s="4">
        <f t="shared" si="0"/>
        <v>98.838711224880726</v>
      </c>
      <c r="D21">
        <f t="shared" si="1"/>
        <v>1.1612887751192744</v>
      </c>
      <c r="E21">
        <f t="shared" si="2"/>
        <v>1.3485916192180247</v>
      </c>
      <c r="F21">
        <f t="shared" si="3"/>
        <v>0.2886545454545455</v>
      </c>
      <c r="G21">
        <f t="shared" si="4"/>
        <v>184.0955578512399</v>
      </c>
      <c r="H21">
        <f t="shared" si="5"/>
        <v>153.93099498199396</v>
      </c>
    </row>
    <row r="22" spans="1:12" x14ac:dyDescent="0.25">
      <c r="A22">
        <v>2.27</v>
      </c>
      <c r="B22">
        <v>100</v>
      </c>
      <c r="C22" s="4">
        <f t="shared" si="0"/>
        <v>96.704275449564989</v>
      </c>
      <c r="D22">
        <f t="shared" si="1"/>
        <v>3.2957245504350112</v>
      </c>
      <c r="E22">
        <f t="shared" si="2"/>
        <v>10.861800312340057</v>
      </c>
      <c r="F22">
        <f t="shared" si="3"/>
        <v>0.23422272727272728</v>
      </c>
      <c r="G22">
        <f t="shared" si="4"/>
        <v>184.0955578512399</v>
      </c>
      <c r="H22">
        <f t="shared" si="5"/>
        <v>105.52337831768438</v>
      </c>
      <c r="K22" s="2" t="s">
        <v>29</v>
      </c>
      <c r="L22">
        <f>SUM(XCUAD)/N</f>
        <v>0.10053780991735536</v>
      </c>
    </row>
    <row r="23" spans="1:12" x14ac:dyDescent="0.25">
      <c r="A23">
        <v>0.57999999999999996</v>
      </c>
      <c r="B23">
        <v>100</v>
      </c>
      <c r="C23" s="4">
        <f t="shared" si="0"/>
        <v>82.275489608430632</v>
      </c>
      <c r="D23">
        <f t="shared" si="1"/>
        <v>17.724510391569368</v>
      </c>
      <c r="E23">
        <f t="shared" si="2"/>
        <v>314.15826862085049</v>
      </c>
      <c r="F23">
        <f t="shared" si="3"/>
        <v>1.5290909090909089E-2</v>
      </c>
      <c r="G23">
        <f t="shared" si="4"/>
        <v>184.0955578512399</v>
      </c>
      <c r="H23">
        <f t="shared" si="5"/>
        <v>17.275067209957708</v>
      </c>
      <c r="K23" s="2" t="s">
        <v>30</v>
      </c>
    </row>
    <row r="24" spans="1:12" x14ac:dyDescent="0.25">
      <c r="A24">
        <v>0.45</v>
      </c>
      <c r="B24">
        <v>100</v>
      </c>
      <c r="C24" s="4">
        <f t="shared" si="0"/>
        <v>81.165583005266441</v>
      </c>
      <c r="D24">
        <f t="shared" si="1"/>
        <v>18.834416994733559</v>
      </c>
      <c r="E24">
        <f t="shared" si="2"/>
        <v>354.73526353150828</v>
      </c>
      <c r="F24">
        <f t="shared" si="3"/>
        <v>9.2045454545454548E-3</v>
      </c>
      <c r="G24">
        <f t="shared" si="4"/>
        <v>184.0955578512399</v>
      </c>
      <c r="H24">
        <f t="shared" si="5"/>
        <v>27.733232934750845</v>
      </c>
      <c r="K24" s="2" t="s">
        <v>31</v>
      </c>
      <c r="L24" s="2" t="s">
        <v>32</v>
      </c>
    </row>
    <row r="25" spans="1:12" x14ac:dyDescent="0.25">
      <c r="C25" s="5"/>
      <c r="K25" s="2" t="s">
        <v>33</v>
      </c>
      <c r="L25">
        <f>SUM(G3:G24)</f>
        <v>6050.527727272728</v>
      </c>
    </row>
    <row r="26" spans="1:12" x14ac:dyDescent="0.25">
      <c r="K26" s="2" t="s">
        <v>34</v>
      </c>
      <c r="L26" s="2">
        <f>SUM(H3:H24)</f>
        <v>1721.8854313157676</v>
      </c>
    </row>
    <row r="27" spans="1:12" x14ac:dyDescent="0.25">
      <c r="K27" s="2" t="s">
        <v>31</v>
      </c>
      <c r="L27">
        <f>1-SEC/stc</f>
        <v>0.28458433857833221</v>
      </c>
    </row>
    <row r="28" spans="1:12" x14ac:dyDescent="0.25">
      <c r="K28" s="2" t="s">
        <v>31</v>
      </c>
      <c r="L28">
        <f>src/stc</f>
        <v>0.28458433857833199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análisis de datos</vt:lpstr>
      <vt:lpstr>ejercicio 2.1</vt:lpstr>
      <vt:lpstr>Hoja2</vt:lpstr>
      <vt:lpstr>Hoja3</vt:lpstr>
      <vt:lpstr>a</vt:lpstr>
      <vt:lpstr>b</vt:lpstr>
      <vt:lpstr>N</vt:lpstr>
      <vt:lpstr>residuales</vt:lpstr>
      <vt:lpstr>SEC</vt:lpstr>
      <vt:lpstr>src</vt:lpstr>
      <vt:lpstr>stc</vt:lpstr>
      <vt:lpstr>VAR.A</vt:lpstr>
      <vt:lpstr>VAR.ERROR</vt:lpstr>
      <vt:lpstr>VAR.EST.B</vt:lpstr>
      <vt:lpstr>X</vt:lpstr>
      <vt:lpstr>XCUAD</vt:lpstr>
      <vt:lpstr>XPROM</vt:lpstr>
      <vt:lpstr>Y</vt:lpstr>
      <vt:lpstr>yest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USUARIO</cp:lastModifiedBy>
  <dcterms:created xsi:type="dcterms:W3CDTF">2015-02-14T01:51:24Z</dcterms:created>
  <dcterms:modified xsi:type="dcterms:W3CDTF">2015-02-15T03:15:26Z</dcterms:modified>
</cp:coreProperties>
</file>