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515" windowHeight="7995"/>
  </bookViews>
  <sheets>
    <sheet name="Hoja1" sheetId="1" r:id="rId1"/>
    <sheet name="Hoja3" sheetId="3" r:id="rId2"/>
  </sheets>
  <definedNames>
    <definedName name="a">Hoja1!$L$7</definedName>
    <definedName name="b">Hoja1!$L$6</definedName>
    <definedName name="desvy">Hoja1!$F:$F</definedName>
    <definedName name="desvyest">Hoja1!$G:$G</definedName>
    <definedName name="ina">Hoja1!$K$31</definedName>
    <definedName name="inx">Hoja1!$H:$H</definedName>
    <definedName name="n">Hoja1!$L$9</definedName>
    <definedName name="rcuad">Hoja1!$L$23</definedName>
    <definedName name="res">Hoja1!$D:$D</definedName>
    <definedName name="sec">Hoja1!$L$8</definedName>
    <definedName name="src">Hoja1!$L$26</definedName>
    <definedName name="stc">Hoja1!$L$25</definedName>
    <definedName name="sum.xcuad">Hoja1!$L$16</definedName>
    <definedName name="var.a">Hoja1!$L$18</definedName>
    <definedName name="var.b">Hoja1!$L$19</definedName>
    <definedName name="var.error">Hoja1!$L$12</definedName>
    <definedName name="x">Hoja1!$A:$A</definedName>
    <definedName name="xcuad">Hoja1!$E:$E</definedName>
    <definedName name="xprom">Hoja1!$L$2</definedName>
    <definedName name="y">Hoja1!$B:$B</definedName>
    <definedName name="yest">Hoja1!$C:$C</definedName>
    <definedName name="yprom">Hoja1!$L$3</definedName>
  </definedNames>
  <calcPr calcId="145621"/>
</workbook>
</file>

<file path=xl/calcChain.xml><?xml version="1.0" encoding="utf-8"?>
<calcChain xmlns="http://schemas.openxmlformats.org/spreadsheetml/2006/main">
  <c r="I33" i="1" l="1"/>
  <c r="K3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F6" i="1"/>
  <c r="F8" i="1"/>
  <c r="F10" i="1"/>
  <c r="F12" i="1"/>
  <c r="F14" i="1"/>
  <c r="F16" i="1"/>
  <c r="F18" i="1"/>
  <c r="F20" i="1"/>
  <c r="F22" i="1"/>
  <c r="F24" i="1"/>
  <c r="F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L16" i="1" s="1"/>
  <c r="L9" i="1"/>
  <c r="L6" i="1"/>
  <c r="L3" i="1"/>
  <c r="F5" i="1" s="1"/>
  <c r="L2" i="1"/>
  <c r="F4" i="1" l="1"/>
  <c r="F25" i="1"/>
  <c r="F23" i="1"/>
  <c r="F21" i="1"/>
  <c r="F19" i="1"/>
  <c r="F17" i="1"/>
  <c r="F15" i="1"/>
  <c r="F13" i="1"/>
  <c r="F11" i="1"/>
  <c r="F9" i="1"/>
  <c r="F7" i="1"/>
  <c r="L7" i="1"/>
  <c r="C26" i="1" s="1"/>
  <c r="D26" i="1" l="1"/>
  <c r="G26" i="1"/>
  <c r="L25" i="1"/>
  <c r="C15" i="1"/>
  <c r="C23" i="1"/>
  <c r="C7" i="1"/>
  <c r="C19" i="1"/>
  <c r="C11" i="1"/>
  <c r="C25" i="1"/>
  <c r="C22" i="1"/>
  <c r="C18" i="1"/>
  <c r="C14" i="1"/>
  <c r="C10" i="1"/>
  <c r="C6" i="1"/>
  <c r="C4" i="1"/>
  <c r="C21" i="1"/>
  <c r="C17" i="1"/>
  <c r="C13" i="1"/>
  <c r="C9" i="1"/>
  <c r="C5" i="1"/>
  <c r="C24" i="1"/>
  <c r="C20" i="1"/>
  <c r="C16" i="1"/>
  <c r="C12" i="1"/>
  <c r="C8" i="1"/>
  <c r="D8" i="1" l="1"/>
  <c r="G8" i="1"/>
  <c r="D16" i="1"/>
  <c r="G16" i="1"/>
  <c r="D24" i="1"/>
  <c r="G24" i="1"/>
  <c r="D17" i="1"/>
  <c r="G17" i="1"/>
  <c r="D4" i="1"/>
  <c r="G4" i="1"/>
  <c r="D10" i="1"/>
  <c r="G10" i="1"/>
  <c r="D18" i="1"/>
  <c r="G18" i="1"/>
  <c r="D25" i="1"/>
  <c r="G25" i="1"/>
  <c r="D19" i="1"/>
  <c r="G19" i="1"/>
  <c r="D23" i="1"/>
  <c r="G23" i="1"/>
  <c r="D12" i="1"/>
  <c r="G12" i="1"/>
  <c r="D20" i="1"/>
  <c r="G20" i="1"/>
  <c r="D5" i="1"/>
  <c r="G5" i="1"/>
  <c r="D13" i="1"/>
  <c r="G13" i="1"/>
  <c r="D21" i="1"/>
  <c r="G21" i="1"/>
  <c r="D6" i="1"/>
  <c r="G6" i="1"/>
  <c r="D14" i="1"/>
  <c r="G14" i="1"/>
  <c r="D22" i="1"/>
  <c r="G22" i="1"/>
  <c r="D11" i="1"/>
  <c r="G11" i="1"/>
  <c r="D7" i="1"/>
  <c r="G7" i="1"/>
  <c r="D15" i="1"/>
  <c r="G15" i="1"/>
  <c r="D9" i="1"/>
  <c r="G9" i="1"/>
  <c r="L8" i="1"/>
  <c r="O3" i="1"/>
  <c r="L12" i="1" l="1"/>
  <c r="L23" i="1"/>
  <c r="L26" i="1"/>
  <c r="L24" i="1" s="1"/>
  <c r="L14" i="1"/>
  <c r="L18" i="1"/>
  <c r="L20" i="1" s="1"/>
  <c r="L19" i="1"/>
  <c r="L21" i="1" s="1"/>
</calcChain>
</file>

<file path=xl/sharedStrings.xml><?xml version="1.0" encoding="utf-8"?>
<sst xmlns="http://schemas.openxmlformats.org/spreadsheetml/2006/main" count="52" uniqueCount="51">
  <si>
    <t>salary</t>
  </si>
  <si>
    <t>y</t>
  </si>
  <si>
    <t>ceoten</t>
  </si>
  <si>
    <t>x</t>
  </si>
  <si>
    <t xml:space="preserve"> years as ceo with company</t>
  </si>
  <si>
    <t>$1000s</t>
  </si>
  <si>
    <t>xprom</t>
  </si>
  <si>
    <t>yprom</t>
  </si>
  <si>
    <t>a=yprom-b*xprom</t>
  </si>
  <si>
    <t>a</t>
  </si>
  <si>
    <t>b=cov(x,y)/var(x)</t>
  </si>
  <si>
    <t>b</t>
  </si>
  <si>
    <t xml:space="preserve">yest, a= 520.22, b=25.15
</t>
  </si>
  <si>
    <t>=</t>
  </si>
  <si>
    <t>yestprom</t>
  </si>
  <si>
    <t>residuales ^2</t>
  </si>
  <si>
    <t>sec</t>
  </si>
  <si>
    <t>varianza del error</t>
  </si>
  <si>
    <t>s^2= sec/n-2</t>
  </si>
  <si>
    <t>n</t>
  </si>
  <si>
    <t>s^2</t>
  </si>
  <si>
    <t>error regresión, error estandar (es)</t>
  </si>
  <si>
    <t>s</t>
  </si>
  <si>
    <t>x^2</t>
  </si>
  <si>
    <t>suma x cuad</t>
  </si>
  <si>
    <t>xcuad</t>
  </si>
  <si>
    <t>error y varianza d estimadores</t>
  </si>
  <si>
    <t>var(a)</t>
  </si>
  <si>
    <t>var(b)</t>
  </si>
  <si>
    <r>
      <t>s^2*</t>
    </r>
    <r>
      <rPr>
        <sz val="11"/>
        <color theme="1"/>
        <rFont val="Calibri"/>
        <family val="2"/>
      </rPr>
      <t>Σxcuad/n/var(x)*(n-1)</t>
    </r>
  </si>
  <si>
    <t>es(a)</t>
  </si>
  <si>
    <t>es(b)</t>
  </si>
  <si>
    <t>s^2/var(X)*(n-1)</t>
  </si>
  <si>
    <t>medida de mejor bondaza</t>
  </si>
  <si>
    <t>R^2</t>
  </si>
  <si>
    <t>1-sec/stc</t>
  </si>
  <si>
    <t>src/stc</t>
  </si>
  <si>
    <t>stc</t>
  </si>
  <si>
    <t>src</t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</si>
  <si>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(y-yprom)^2</t>
    </r>
  </si>
  <si>
    <t>Σ(yest-yprom)^2</t>
  </si>
  <si>
    <t>desv,y stc</t>
  </si>
  <si>
    <t>desv,yest src</t>
  </si>
  <si>
    <t>no hay relación entre los años como director  que influyan en el salario</t>
  </si>
  <si>
    <t>en un aumento de un año más laborado como director el salario aumentara en promedio en 25.15</t>
  </si>
  <si>
    <t>en promedio el salario independientemente los años trabajados como director es de 520</t>
  </si>
  <si>
    <t>y=a*x^b*e^u</t>
  </si>
  <si>
    <t>porcentual aplicamos logaritmos</t>
  </si>
  <si>
    <t>propiedades</t>
  </si>
  <si>
    <t>insalary=ina+binx+u</t>
  </si>
  <si>
    <t>in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</si>
</sst>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 de director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Hoja1!$A$4:$A$26</c:f>
              <c:numCache>
                <c:formatCode>General</c:formatCode>
                <c:ptCount val="23"/>
                <c:pt idx="0">
                  <c:v>3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17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16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13</c:v>
                </c:pt>
                <c:pt idx="21">
                  <c:v>18</c:v>
                </c:pt>
                <c:pt idx="22">
                  <c:v>0</c:v>
                </c:pt>
              </c:numCache>
            </c:numRef>
          </c:xVal>
          <c:yVal>
            <c:numRef>
              <c:f>Hoja1!$B$4:$B$26</c:f>
              <c:numCache>
                <c:formatCode>General</c:formatCode>
                <c:ptCount val="23"/>
                <c:pt idx="0">
                  <c:v>1142</c:v>
                </c:pt>
                <c:pt idx="1">
                  <c:v>537</c:v>
                </c:pt>
                <c:pt idx="2">
                  <c:v>693</c:v>
                </c:pt>
                <c:pt idx="3">
                  <c:v>439</c:v>
                </c:pt>
                <c:pt idx="4">
                  <c:v>358</c:v>
                </c:pt>
                <c:pt idx="5">
                  <c:v>1276</c:v>
                </c:pt>
                <c:pt idx="6">
                  <c:v>873</c:v>
                </c:pt>
                <c:pt idx="7">
                  <c:v>537</c:v>
                </c:pt>
                <c:pt idx="8">
                  <c:v>713</c:v>
                </c:pt>
                <c:pt idx="9">
                  <c:v>1350</c:v>
                </c:pt>
                <c:pt idx="10">
                  <c:v>1268</c:v>
                </c:pt>
                <c:pt idx="11">
                  <c:v>465</c:v>
                </c:pt>
                <c:pt idx="12">
                  <c:v>693</c:v>
                </c:pt>
                <c:pt idx="13">
                  <c:v>369</c:v>
                </c:pt>
                <c:pt idx="14">
                  <c:v>381</c:v>
                </c:pt>
                <c:pt idx="15">
                  <c:v>467</c:v>
                </c:pt>
                <c:pt idx="16">
                  <c:v>559</c:v>
                </c:pt>
                <c:pt idx="17">
                  <c:v>218</c:v>
                </c:pt>
                <c:pt idx="18">
                  <c:v>264</c:v>
                </c:pt>
                <c:pt idx="19">
                  <c:v>185</c:v>
                </c:pt>
                <c:pt idx="20">
                  <c:v>387</c:v>
                </c:pt>
                <c:pt idx="21">
                  <c:v>2220</c:v>
                </c:pt>
                <c:pt idx="22">
                  <c:v>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6160"/>
        <c:axId val="77594624"/>
      </c:scatterChart>
      <c:valAx>
        <c:axId val="775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 como director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94624"/>
        <c:crosses val="autoZero"/>
        <c:crossBetween val="midCat"/>
      </c:valAx>
      <c:valAx>
        <c:axId val="77594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salario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96160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29</xdr:row>
      <xdr:rowOff>33337</xdr:rowOff>
    </xdr:from>
    <xdr:to>
      <xdr:col>4</xdr:col>
      <xdr:colOff>338137</xdr:colOff>
      <xdr:row>43</xdr:row>
      <xdr:rowOff>109537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K31" sqref="K31"/>
    </sheetView>
  </sheetViews>
  <sheetFormatPr baseColWidth="10" defaultRowHeight="15" x14ac:dyDescent="0.25"/>
  <cols>
    <col min="1" max="1" width="29.42578125" style="1" customWidth="1"/>
    <col min="2" max="2" width="11.42578125" style="1"/>
    <col min="3" max="3" width="21.42578125" customWidth="1"/>
    <col min="4" max="4" width="14.140625" customWidth="1"/>
    <col min="8" max="8" width="9.28515625" customWidth="1"/>
    <col min="9" max="9" width="15.28515625" customWidth="1"/>
    <col min="12" max="12" width="11.85546875" bestFit="1" customWidth="1"/>
  </cols>
  <sheetData>
    <row r="1" spans="1:15" x14ac:dyDescent="0.25">
      <c r="A1" s="1" t="s">
        <v>4</v>
      </c>
      <c r="B1" s="1" t="s">
        <v>5</v>
      </c>
    </row>
    <row r="2" spans="1:15" ht="15.75" customHeight="1" x14ac:dyDescent="0.25">
      <c r="A2" s="1" t="s">
        <v>2</v>
      </c>
      <c r="B2" s="1" t="s">
        <v>0</v>
      </c>
      <c r="K2" t="s">
        <v>6</v>
      </c>
      <c r="L2">
        <f>AVERAGE(x)</f>
        <v>6.6956521739130439</v>
      </c>
    </row>
    <row r="3" spans="1:15" ht="29.25" customHeight="1" x14ac:dyDescent="0.25">
      <c r="A3" s="1" t="s">
        <v>3</v>
      </c>
      <c r="B3" s="1" t="s">
        <v>1</v>
      </c>
      <c r="C3" s="2" t="s">
        <v>12</v>
      </c>
      <c r="D3" t="s">
        <v>15</v>
      </c>
      <c r="E3" t="s">
        <v>23</v>
      </c>
      <c r="F3" t="s">
        <v>41</v>
      </c>
      <c r="G3" t="s">
        <v>42</v>
      </c>
      <c r="H3" t="s">
        <v>50</v>
      </c>
      <c r="K3" t="s">
        <v>7</v>
      </c>
      <c r="L3">
        <f>AVERAGE(y)</f>
        <v>688.6521739130435</v>
      </c>
      <c r="M3" t="s">
        <v>13</v>
      </c>
      <c r="N3" t="s">
        <v>14</v>
      </c>
      <c r="O3">
        <f>AVERAGE(yest)</f>
        <v>688.65217391304361</v>
      </c>
    </row>
    <row r="4" spans="1:15" x14ac:dyDescent="0.25">
      <c r="A4" s="1">
        <v>3</v>
      </c>
      <c r="B4" s="1">
        <v>1142</v>
      </c>
      <c r="C4">
        <f>a+(b*x)</f>
        <v>595.69108873974653</v>
      </c>
      <c r="D4">
        <f>(y-yest)^2</f>
        <v>298453.4265223635</v>
      </c>
      <c r="E4">
        <f>x^2</f>
        <v>9</v>
      </c>
      <c r="F4">
        <f>(y-yprom)^2</f>
        <v>205524.25141776935</v>
      </c>
      <c r="G4">
        <f>(yest-yprom)^2</f>
        <v>8641.7633565969736</v>
      </c>
      <c r="H4">
        <f>LN(x)</f>
        <v>1.0986122886681098</v>
      </c>
      <c r="J4" t="s">
        <v>8</v>
      </c>
    </row>
    <row r="5" spans="1:15" x14ac:dyDescent="0.25">
      <c r="A5" s="1">
        <v>20</v>
      </c>
      <c r="B5" s="1">
        <v>537</v>
      </c>
      <c r="C5">
        <f>a+(b*x)</f>
        <v>1023.3120805369128</v>
      </c>
      <c r="D5">
        <f>(y-yest)^2</f>
        <v>236499.43967614081</v>
      </c>
      <c r="E5">
        <f>x^2</f>
        <v>400</v>
      </c>
      <c r="F5">
        <f>(y-yprom)^2</f>
        <v>22998.381852551989</v>
      </c>
      <c r="G5">
        <f>(yest-yprom)^2</f>
        <v>111997.25310149696</v>
      </c>
      <c r="H5">
        <f>LN(x)</f>
        <v>2.9957322735539909</v>
      </c>
      <c r="J5" t="s">
        <v>10</v>
      </c>
    </row>
    <row r="6" spans="1:15" x14ac:dyDescent="0.25">
      <c r="A6" s="1">
        <v>12</v>
      </c>
      <c r="B6" s="1">
        <v>693</v>
      </c>
      <c r="C6">
        <f>a+(b*x)</f>
        <v>822.07867263236403</v>
      </c>
      <c r="D6">
        <f>(y-yest)^2</f>
        <v>16661.303728533003</v>
      </c>
      <c r="E6">
        <f>x^2</f>
        <v>144</v>
      </c>
      <c r="F6">
        <f>(y-yprom)^2</f>
        <v>18.903591682419489</v>
      </c>
      <c r="G6">
        <f>(yest-yprom)^2</f>
        <v>17802.630560496844</v>
      </c>
      <c r="H6">
        <f>LN(x)</f>
        <v>2.4849066497880004</v>
      </c>
      <c r="K6" t="s">
        <v>11</v>
      </c>
      <c r="L6">
        <f>_xlfn.COVARIANCE.S(A4:A26,B4:B26)/_xlfn.VAR.S(A4:A26)</f>
        <v>25.154175988068605</v>
      </c>
      <c r="M6" t="s">
        <v>44</v>
      </c>
    </row>
    <row r="7" spans="1:15" x14ac:dyDescent="0.25">
      <c r="A7" s="1">
        <v>12</v>
      </c>
      <c r="B7" s="1">
        <v>439</v>
      </c>
      <c r="C7">
        <f>a+(b*x)</f>
        <v>822.07867263236403</v>
      </c>
      <c r="D7">
        <f>(y-yest)^2</f>
        <v>146749.26942577393</v>
      </c>
      <c r="E7">
        <f>x^2</f>
        <v>144</v>
      </c>
      <c r="F7">
        <f>(y-yprom)^2</f>
        <v>62326.207939508517</v>
      </c>
      <c r="G7">
        <f>(yest-yprom)^2</f>
        <v>17802.630560496844</v>
      </c>
      <c r="H7">
        <f>LN(x)</f>
        <v>2.4849066497880004</v>
      </c>
      <c r="K7" t="s">
        <v>9</v>
      </c>
      <c r="L7">
        <f>yprom-(b*xprom)</f>
        <v>520.2285607755407</v>
      </c>
      <c r="M7" t="s">
        <v>45</v>
      </c>
    </row>
    <row r="8" spans="1:15" x14ac:dyDescent="0.25">
      <c r="A8" s="1">
        <v>11</v>
      </c>
      <c r="B8" s="1">
        <v>358</v>
      </c>
      <c r="C8">
        <f>a+(b*x)</f>
        <v>796.92449664429535</v>
      </c>
      <c r="D8">
        <f>(y-yest)^2</f>
        <v>192654.71375444805</v>
      </c>
      <c r="E8">
        <f>x^2</f>
        <v>121</v>
      </c>
      <c r="F8">
        <f>(y-yprom)^2</f>
        <v>109330.86011342156</v>
      </c>
      <c r="G8">
        <f>(yest-yprom)^2</f>
        <v>11722.895869620355</v>
      </c>
      <c r="H8">
        <f>LN(x)</f>
        <v>2.3978952727983707</v>
      </c>
      <c r="K8" t="s">
        <v>16</v>
      </c>
      <c r="L8">
        <f>SUM(res)</f>
        <v>4449220.260253543</v>
      </c>
    </row>
    <row r="9" spans="1:15" x14ac:dyDescent="0.25">
      <c r="A9" s="1">
        <v>17</v>
      </c>
      <c r="B9" s="1">
        <v>1276</v>
      </c>
      <c r="C9">
        <f>a+(b*x)</f>
        <v>947.84955257270701</v>
      </c>
      <c r="D9">
        <f>(y-yest)^2</f>
        <v>107682.71614673258</v>
      </c>
      <c r="E9">
        <f>x^2</f>
        <v>289</v>
      </c>
      <c r="F9">
        <f>(y-yprom)^2</f>
        <v>344977.46880907367</v>
      </c>
      <c r="G9">
        <f>(yest-yprom)^2</f>
        <v>67183.281104040987</v>
      </c>
      <c r="H9">
        <f>LN(x)</f>
        <v>2.8332133440562162</v>
      </c>
      <c r="K9" t="s">
        <v>19</v>
      </c>
      <c r="L9">
        <f>COUNT(x)</f>
        <v>23</v>
      </c>
    </row>
    <row r="10" spans="1:15" x14ac:dyDescent="0.25">
      <c r="A10" s="1">
        <v>2</v>
      </c>
      <c r="B10" s="1">
        <v>873</v>
      </c>
      <c r="C10">
        <f>a+(b*x)</f>
        <v>570.53691275167796</v>
      </c>
      <c r="D10">
        <f>(y-yest)^2</f>
        <v>91483.919147786073</v>
      </c>
      <c r="E10">
        <f>x^2</f>
        <v>4</v>
      </c>
      <c r="F10">
        <f>(y-yprom)^2</f>
        <v>33984.120982986758</v>
      </c>
      <c r="G10">
        <f>(yest-yprom)^2</f>
        <v>13951.214919217586</v>
      </c>
      <c r="H10">
        <f>LN(x)</f>
        <v>0.69314718055994529</v>
      </c>
      <c r="J10" t="s">
        <v>17</v>
      </c>
    </row>
    <row r="11" spans="1:15" x14ac:dyDescent="0.25">
      <c r="A11" s="1">
        <v>1</v>
      </c>
      <c r="B11" s="1">
        <v>537</v>
      </c>
      <c r="C11">
        <f>a+(b*x)</f>
        <v>545.38273676360927</v>
      </c>
      <c r="D11">
        <f>(y-yest)^2</f>
        <v>70.270275647966471</v>
      </c>
      <c r="E11">
        <f>x^2</f>
        <v>1</v>
      </c>
      <c r="F11">
        <f>(y-yprom)^2</f>
        <v>22998.381852551989</v>
      </c>
      <c r="G11">
        <f>(yest-yprom)^2</f>
        <v>20526.131621115685</v>
      </c>
      <c r="H11">
        <f>LN(x)</f>
        <v>0</v>
      </c>
      <c r="K11" t="s">
        <v>18</v>
      </c>
    </row>
    <row r="12" spans="1:15" x14ac:dyDescent="0.25">
      <c r="A12" s="1">
        <v>2</v>
      </c>
      <c r="B12" s="1">
        <v>713</v>
      </c>
      <c r="C12">
        <f>a+(b*x)</f>
        <v>570.53691275167796</v>
      </c>
      <c r="D12">
        <f>(y-yest)^2</f>
        <v>20295.731228323017</v>
      </c>
      <c r="E12">
        <f>x^2</f>
        <v>4</v>
      </c>
      <c r="F12">
        <f>(y-yprom)^2</f>
        <v>592.81663516067954</v>
      </c>
      <c r="G12">
        <f>(yest-yprom)^2</f>
        <v>13951.214919217586</v>
      </c>
      <c r="H12">
        <f>LN(x)</f>
        <v>0.69314718055994529</v>
      </c>
      <c r="K12" t="s">
        <v>20</v>
      </c>
      <c r="L12">
        <f>sec/(n-2)</f>
        <v>211867.63144064491</v>
      </c>
    </row>
    <row r="13" spans="1:15" x14ac:dyDescent="0.25">
      <c r="A13" s="1">
        <v>5</v>
      </c>
      <c r="B13" s="1">
        <v>1350</v>
      </c>
      <c r="C13">
        <f>a+(b*x)</f>
        <v>645.99944071588368</v>
      </c>
      <c r="D13">
        <f>(y-yest)^2</f>
        <v>495616.7874723486</v>
      </c>
      <c r="E13">
        <f>x^2</f>
        <v>25</v>
      </c>
      <c r="F13">
        <f>(y-yprom)^2</f>
        <v>437380.94706994324</v>
      </c>
      <c r="G13">
        <f>(yest-yprom)^2</f>
        <v>1819.2556491880991</v>
      </c>
      <c r="H13">
        <f>LN(x)</f>
        <v>1.6094379124341003</v>
      </c>
      <c r="J13" t="s">
        <v>21</v>
      </c>
    </row>
    <row r="14" spans="1:15" x14ac:dyDescent="0.25">
      <c r="A14" s="1">
        <v>4</v>
      </c>
      <c r="B14" s="1">
        <v>1268</v>
      </c>
      <c r="C14">
        <f>a+(b*x)</f>
        <v>620.84526472781511</v>
      </c>
      <c r="D14">
        <f>(y-yest)^2</f>
        <v>418809.25138521171</v>
      </c>
      <c r="E14">
        <f>x^2</f>
        <v>16</v>
      </c>
      <c r="F14">
        <f>(y-yprom)^2</f>
        <v>335643.90359168238</v>
      </c>
      <c r="G14">
        <f>(yest-yprom)^2</f>
        <v>4597.7769332538101</v>
      </c>
      <c r="H14">
        <f>LN(x)</f>
        <v>1.3862943611198906</v>
      </c>
      <c r="K14" t="s">
        <v>22</v>
      </c>
      <c r="L14">
        <f>SQRT(var.error)</f>
        <v>460.29081181427563</v>
      </c>
    </row>
    <row r="15" spans="1:15" x14ac:dyDescent="0.25">
      <c r="A15" s="1">
        <v>3</v>
      </c>
      <c r="B15" s="1">
        <v>465</v>
      </c>
      <c r="C15">
        <f>a+(b*x)</f>
        <v>595.69108873974653</v>
      </c>
      <c r="D15">
        <f>(y-yest)^2</f>
        <v>17080.160675980303</v>
      </c>
      <c r="E15">
        <f>x^2</f>
        <v>9</v>
      </c>
      <c r="F15">
        <f>(y-yprom)^2</f>
        <v>50020.294896030253</v>
      </c>
      <c r="G15">
        <f>(yest-yprom)^2</f>
        <v>8641.7633565969736</v>
      </c>
      <c r="H15">
        <f>LN(x)</f>
        <v>1.0986122886681098</v>
      </c>
      <c r="J15" t="s">
        <v>24</v>
      </c>
    </row>
    <row r="16" spans="1:15" x14ac:dyDescent="0.25">
      <c r="A16" s="1">
        <v>3</v>
      </c>
      <c r="B16" s="1">
        <v>693</v>
      </c>
      <c r="C16">
        <f>a+(b*x)</f>
        <v>595.69108873974653</v>
      </c>
      <c r="D16">
        <f>(y-yest)^2</f>
        <v>9469.0242106558835</v>
      </c>
      <c r="E16">
        <f>x^2</f>
        <v>9</v>
      </c>
      <c r="F16">
        <f>(y-yprom)^2</f>
        <v>18.903591682419489</v>
      </c>
      <c r="G16">
        <f>(yest-yprom)^2</f>
        <v>8641.7633565969736</v>
      </c>
      <c r="H16">
        <f>LN(x)</f>
        <v>1.0986122886681098</v>
      </c>
      <c r="K16" t="s">
        <v>25</v>
      </c>
      <c r="L16">
        <f>SUM(xcuad)/n</f>
        <v>85.391304347826093</v>
      </c>
    </row>
    <row r="17" spans="1:13" x14ac:dyDescent="0.25">
      <c r="A17" s="1">
        <v>1</v>
      </c>
      <c r="B17" s="1">
        <v>369</v>
      </c>
      <c r="C17">
        <f>a+(b*x)</f>
        <v>545.38273676360927</v>
      </c>
      <c r="D17">
        <f>(y-yest)^2</f>
        <v>31110.869828220682</v>
      </c>
      <c r="E17">
        <f>x^2</f>
        <v>1</v>
      </c>
      <c r="F17">
        <f>(y-yprom)^2</f>
        <v>102177.51228733461</v>
      </c>
      <c r="G17">
        <f>(yest-yprom)^2</f>
        <v>20526.131621115685</v>
      </c>
      <c r="H17">
        <f>LN(x)</f>
        <v>0</v>
      </c>
      <c r="J17" t="s">
        <v>26</v>
      </c>
    </row>
    <row r="18" spans="1:13" x14ac:dyDescent="0.25">
      <c r="A18" s="1">
        <v>2</v>
      </c>
      <c r="B18" s="1">
        <v>381</v>
      </c>
      <c r="C18">
        <f>a+(b*x)</f>
        <v>570.53691275167796</v>
      </c>
      <c r="D18">
        <f>(y-yest)^2</f>
        <v>35924.241295437183</v>
      </c>
      <c r="E18">
        <f>x^2</f>
        <v>4</v>
      </c>
      <c r="F18">
        <f>(y-yprom)^2</f>
        <v>94649.860113421557</v>
      </c>
      <c r="G18">
        <f>(yest-yprom)^2</f>
        <v>13951.214919217586</v>
      </c>
      <c r="H18">
        <f>LN(x)</f>
        <v>0.69314718055994529</v>
      </c>
      <c r="I18" t="s">
        <v>29</v>
      </c>
      <c r="K18" t="s">
        <v>27</v>
      </c>
      <c r="L18">
        <f>((var.error*sum.xcuad)/(_xlfn.VAR.S(x)*(n-1)))</f>
        <v>19393.550901818915</v>
      </c>
    </row>
    <row r="19" spans="1:13" x14ac:dyDescent="0.25">
      <c r="A19" s="1">
        <v>0</v>
      </c>
      <c r="B19" s="1">
        <v>467</v>
      </c>
      <c r="C19">
        <f>a+(b*x)</f>
        <v>520.2285607755407</v>
      </c>
      <c r="D19">
        <f>(y-yest)^2</f>
        <v>2833.2796822354298</v>
      </c>
      <c r="E19">
        <f>x^2</f>
        <v>0</v>
      </c>
      <c r="F19">
        <f>(y-yprom)^2</f>
        <v>49129.686200378077</v>
      </c>
      <c r="G19">
        <f>(yest-yprom)^2</f>
        <v>28366.513462291205</v>
      </c>
      <c r="H19" t="e">
        <f>LN(x)</f>
        <v>#NUM!</v>
      </c>
      <c r="I19" t="s">
        <v>32</v>
      </c>
      <c r="K19" t="s">
        <v>28</v>
      </c>
      <c r="L19">
        <f>(var.error/(_xlfn.VAR.S(x)*(n-1)))</f>
        <v>227.1138853064333</v>
      </c>
    </row>
    <row r="20" spans="1:13" x14ac:dyDescent="0.25">
      <c r="A20" s="1">
        <v>16</v>
      </c>
      <c r="B20" s="1">
        <v>559</v>
      </c>
      <c r="C20">
        <f>a+(b*x)</f>
        <v>922.69537658463832</v>
      </c>
      <c r="D20">
        <f>(y-yest)^2</f>
        <v>132274.32694904189</v>
      </c>
      <c r="E20">
        <f>x^2</f>
        <v>256</v>
      </c>
      <c r="F20">
        <f>(y-yprom)^2</f>
        <v>16809.686200378077</v>
      </c>
      <c r="G20">
        <f>(yest-yprom)^2</f>
        <v>54776.220716777214</v>
      </c>
      <c r="H20">
        <f>LN(x)</f>
        <v>2.7725887222397811</v>
      </c>
      <c r="K20" t="s">
        <v>30</v>
      </c>
      <c r="L20">
        <f>SQRT(var.a)</f>
        <v>139.26072993424569</v>
      </c>
    </row>
    <row r="21" spans="1:13" x14ac:dyDescent="0.25">
      <c r="A21" s="1">
        <v>5</v>
      </c>
      <c r="B21" s="1">
        <v>218</v>
      </c>
      <c r="C21">
        <f>a+(b*x)</f>
        <v>645.99944071588368</v>
      </c>
      <c r="D21">
        <f>(y-yest)^2</f>
        <v>183183.52125310924</v>
      </c>
      <c r="E21">
        <f>x^2</f>
        <v>25</v>
      </c>
      <c r="F21">
        <f>(y-yprom)^2</f>
        <v>221513.46880907373</v>
      </c>
      <c r="G21">
        <f>(yest-yprom)^2</f>
        <v>1819.2556491880991</v>
      </c>
      <c r="H21">
        <f>LN(x)</f>
        <v>1.6094379124341003</v>
      </c>
      <c r="K21" t="s">
        <v>31</v>
      </c>
      <c r="L21">
        <f>SQRT(var.b)</f>
        <v>15.0702981160438</v>
      </c>
    </row>
    <row r="22" spans="1:13" x14ac:dyDescent="0.25">
      <c r="A22" s="1">
        <v>3</v>
      </c>
      <c r="B22" s="1">
        <v>264</v>
      </c>
      <c r="C22">
        <f>a+(b*x)</f>
        <v>595.69108873974653</v>
      </c>
      <c r="D22">
        <f>(y-yest)^2</f>
        <v>110018.97834935841</v>
      </c>
      <c r="E22">
        <f>x^2</f>
        <v>9</v>
      </c>
      <c r="F22">
        <f>(y-yprom)^2</f>
        <v>180329.46880907373</v>
      </c>
      <c r="G22">
        <f>(yest-yprom)^2</f>
        <v>8641.7633565969736</v>
      </c>
      <c r="H22">
        <f>LN(x)</f>
        <v>1.0986122886681098</v>
      </c>
      <c r="J22" t="s">
        <v>33</v>
      </c>
    </row>
    <row r="23" spans="1:13" x14ac:dyDescent="0.25">
      <c r="A23" s="1">
        <v>1</v>
      </c>
      <c r="B23" s="1">
        <v>185</v>
      </c>
      <c r="C23">
        <f>a+(b*x)</f>
        <v>545.38273676360927</v>
      </c>
      <c r="D23">
        <f>(y-yest)^2</f>
        <v>129875.7169572289</v>
      </c>
      <c r="E23">
        <f>x^2</f>
        <v>1</v>
      </c>
      <c r="F23">
        <f>(y-yprom)^2</f>
        <v>253665.51228733463</v>
      </c>
      <c r="G23">
        <f>(yest-yprom)^2</f>
        <v>20526.131621115685</v>
      </c>
      <c r="H23">
        <f>LN(x)</f>
        <v>0</v>
      </c>
      <c r="J23" t="s">
        <v>35</v>
      </c>
      <c r="K23" t="s">
        <v>34</v>
      </c>
      <c r="L23">
        <f>1-(sec/stc)</f>
        <v>0.11712662478178826</v>
      </c>
      <c r="M23" t="s">
        <v>43</v>
      </c>
    </row>
    <row r="24" spans="1:13" x14ac:dyDescent="0.25">
      <c r="A24" s="1">
        <v>13</v>
      </c>
      <c r="B24" s="1">
        <v>387</v>
      </c>
      <c r="C24">
        <f>a+(b*x)</f>
        <v>847.23284862043261</v>
      </c>
      <c r="D24">
        <f>(y-yest)^2</f>
        <v>211814.27494927804</v>
      </c>
      <c r="E24">
        <f>x^2</f>
        <v>169</v>
      </c>
      <c r="F24">
        <f>(y-yprom)^2</f>
        <v>90994.034026465044</v>
      </c>
      <c r="G24">
        <f>(yest-yprom)^2</f>
        <v>25147.830390650761</v>
      </c>
      <c r="H24">
        <f>LN(x)</f>
        <v>2.5649493574615367</v>
      </c>
      <c r="J24" t="s">
        <v>36</v>
      </c>
      <c r="K24" t="s">
        <v>34</v>
      </c>
      <c r="L24">
        <f>SUM(src/stc)</f>
        <v>0.11712662478178835</v>
      </c>
    </row>
    <row r="25" spans="1:13" x14ac:dyDescent="0.25">
      <c r="A25" s="1">
        <v>18</v>
      </c>
      <c r="B25" s="1">
        <v>2220</v>
      </c>
      <c r="C25">
        <f>a+(b*x)</f>
        <v>973.00372856077558</v>
      </c>
      <c r="D25">
        <f>(y-yest)^2</f>
        <v>1554999.700983328</v>
      </c>
      <c r="E25">
        <f>x^2</f>
        <v>324</v>
      </c>
      <c r="F25">
        <f>(y-yprom)^2</f>
        <v>2345026.1644612476</v>
      </c>
      <c r="G25">
        <f>(yest-yprom)^2</f>
        <v>80855.80663058217</v>
      </c>
      <c r="H25">
        <f>LN(x)</f>
        <v>2.8903717578961645</v>
      </c>
      <c r="I25" t="s">
        <v>39</v>
      </c>
      <c r="K25" t="s">
        <v>37</v>
      </c>
      <c r="L25">
        <f>SUM(desvy)</f>
        <v>5039477.2173913047</v>
      </c>
    </row>
    <row r="26" spans="1:13" x14ac:dyDescent="0.25">
      <c r="A26" s="1">
        <v>0</v>
      </c>
      <c r="B26" s="1">
        <v>445</v>
      </c>
      <c r="C26">
        <f>a+(b*x)</f>
        <v>520.2285607755407</v>
      </c>
      <c r="D26">
        <f>(y-yest)^2</f>
        <v>5659.3363563592211</v>
      </c>
      <c r="E26">
        <f>x^2</f>
        <v>0</v>
      </c>
      <c r="F26">
        <f>(y-yprom)^2</f>
        <v>59366.381852551996</v>
      </c>
      <c r="G26">
        <f>(yest-yprom)^2</f>
        <v>28366.513462291205</v>
      </c>
      <c r="H26" t="e">
        <f>LN(x)</f>
        <v>#NUM!</v>
      </c>
      <c r="I26" s="3" t="s">
        <v>40</v>
      </c>
      <c r="K26" t="s">
        <v>38</v>
      </c>
      <c r="L26">
        <f>SUM(desvyest)</f>
        <v>590256.95713776222</v>
      </c>
    </row>
    <row r="29" spans="1:13" x14ac:dyDescent="0.25">
      <c r="I29" t="s">
        <v>47</v>
      </c>
    </row>
    <row r="30" spans="1:13" x14ac:dyDescent="0.25">
      <c r="I30" t="s">
        <v>46</v>
      </c>
    </row>
    <row r="31" spans="1:13" x14ac:dyDescent="0.25">
      <c r="I31" t="s">
        <v>48</v>
      </c>
      <c r="K31">
        <f>LN(a)</f>
        <v>6.2542682549590474</v>
      </c>
    </row>
    <row r="32" spans="1:13" x14ac:dyDescent="0.25">
      <c r="I32" t="s">
        <v>49</v>
      </c>
    </row>
    <row r="33" spans="9:9" x14ac:dyDescent="0.25">
      <c r="I33">
        <f>K31+(b*LN(1))</f>
        <v>6.2542682549590474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22</vt:i4>
      </vt:variant>
    </vt:vector>
  </HeadingPairs>
  <TitlesOfParts>
    <vt:vector size="24" baseType="lpstr">
      <vt:lpstr>Hoja1</vt:lpstr>
      <vt:lpstr>Hoja3</vt:lpstr>
      <vt:lpstr>a</vt:lpstr>
      <vt:lpstr>b</vt:lpstr>
      <vt:lpstr>desvy</vt:lpstr>
      <vt:lpstr>desvyest</vt:lpstr>
      <vt:lpstr>ina</vt:lpstr>
      <vt:lpstr>inx</vt:lpstr>
      <vt:lpstr>n</vt:lpstr>
      <vt:lpstr>rcuad</vt:lpstr>
      <vt:lpstr>res</vt:lpstr>
      <vt:lpstr>sec</vt:lpstr>
      <vt:lpstr>src</vt:lpstr>
      <vt:lpstr>stc</vt:lpstr>
      <vt:lpstr>sum.xcuad</vt:lpstr>
      <vt:lpstr>var.a</vt:lpstr>
      <vt:lpstr>var.b</vt:lpstr>
      <vt:lpstr>var.error</vt:lpstr>
      <vt:lpstr>x</vt:lpstr>
      <vt:lpstr>xcuad</vt:lpstr>
      <vt:lpstr>xprom</vt:lpstr>
      <vt:lpstr>y</vt:lpstr>
      <vt:lpstr>yest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2015-02-14T01:58:03Z</dcterms:created>
  <dcterms:modified xsi:type="dcterms:W3CDTF">2015-02-14T03:29:59Z</dcterms:modified>
</cp:coreProperties>
</file>