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activeTab="1"/>
  </bookViews>
  <sheets>
    <sheet name="EJE.5.3" sheetId="1" r:id="rId1"/>
    <sheet name="pregunata D" sheetId="2" r:id="rId2"/>
    <sheet name="Hoja3" sheetId="3" r:id="rId3"/>
  </sheets>
  <definedNames>
    <definedName name="a">'pregunata D'!$K$6</definedName>
    <definedName name="b">'pregunata D'!$K$7</definedName>
    <definedName name="ene">'pregunata D'!$J$8</definedName>
    <definedName name="n">EJE.5.3!$D$4</definedName>
    <definedName name="resid">'pregunata D'!$E:$E</definedName>
    <definedName name="sec">'pregunata D'!$H$17</definedName>
    <definedName name="x">'pregunata D'!$C:$C</definedName>
    <definedName name="xbar">'pregunata D'!$L$16</definedName>
    <definedName name="y">'pregunata D'!$B:$B</definedName>
    <definedName name="yest">'pregunata D'!$D:$D</definedName>
  </definedNames>
  <calcPr calcId="145621"/>
</workbook>
</file>

<file path=xl/calcChain.xml><?xml version="1.0" encoding="utf-8"?>
<calcChain xmlns="http://schemas.openxmlformats.org/spreadsheetml/2006/main">
  <c r="G31" i="2" l="1"/>
  <c r="G29" i="2"/>
  <c r="G27" i="2"/>
  <c r="I9" i="2"/>
  <c r="G25" i="2"/>
  <c r="L16" i="2"/>
  <c r="G22" i="2"/>
  <c r="D5" i="2"/>
  <c r="E5" i="2" s="1"/>
  <c r="D38" i="2"/>
  <c r="E38" i="2" s="1"/>
  <c r="D37" i="2"/>
  <c r="E37" i="2" s="1"/>
  <c r="D36" i="2"/>
  <c r="E36" i="2" s="1"/>
  <c r="D35" i="2"/>
  <c r="E35" i="2" s="1"/>
  <c r="D34" i="2"/>
  <c r="E34" i="2" s="1"/>
  <c r="D33" i="2"/>
  <c r="E33" i="2" s="1"/>
  <c r="D32" i="2"/>
  <c r="E32" i="2" s="1"/>
  <c r="D31" i="2"/>
  <c r="E31" i="2" s="1"/>
  <c r="D30" i="2"/>
  <c r="E30" i="2" s="1"/>
  <c r="D29" i="2"/>
  <c r="E29" i="2" s="1"/>
  <c r="D28" i="2"/>
  <c r="E28" i="2" s="1"/>
  <c r="D27" i="2"/>
  <c r="E27" i="2" s="1"/>
  <c r="D26" i="2"/>
  <c r="E26" i="2" s="1"/>
  <c r="D25" i="2"/>
  <c r="E25" i="2" s="1"/>
  <c r="D24" i="2"/>
  <c r="E24" i="2" s="1"/>
  <c r="D23" i="2"/>
  <c r="E23" i="2" s="1"/>
  <c r="D22" i="2"/>
  <c r="E22" i="2" s="1"/>
  <c r="D21" i="2"/>
  <c r="E21" i="2" s="1"/>
  <c r="D20" i="2"/>
  <c r="E20" i="2" s="1"/>
  <c r="D19" i="2"/>
  <c r="E19" i="2" s="1"/>
  <c r="D18" i="2"/>
  <c r="E18" i="2" s="1"/>
  <c r="D17" i="2"/>
  <c r="E17" i="2" s="1"/>
  <c r="D16" i="2"/>
  <c r="E16" i="2" s="1"/>
  <c r="D15" i="2"/>
  <c r="E15" i="2" s="1"/>
  <c r="D14" i="2"/>
  <c r="E14" i="2" s="1"/>
  <c r="D13" i="2"/>
  <c r="E13" i="2" s="1"/>
  <c r="D12" i="2"/>
  <c r="E12" i="2" s="1"/>
  <c r="D11" i="2"/>
  <c r="E11" i="2" s="1"/>
  <c r="D10" i="2"/>
  <c r="E10" i="2" s="1"/>
  <c r="D9" i="2"/>
  <c r="E9" i="2" s="1"/>
  <c r="D8" i="2"/>
  <c r="E8" i="2" s="1"/>
  <c r="D7" i="2"/>
  <c r="E7" i="2" s="1"/>
  <c r="D6" i="2"/>
  <c r="E6" i="2" s="1"/>
  <c r="H17" i="2" l="1"/>
  <c r="I16" i="2" s="1"/>
  <c r="G24" i="2" s="1"/>
  <c r="G22" i="1" l="1"/>
  <c r="D22" i="1"/>
  <c r="B24" i="1" l="1"/>
  <c r="C15" i="1"/>
  <c r="C18" i="1"/>
  <c r="C19" i="1"/>
  <c r="C16" i="1"/>
</calcChain>
</file>

<file path=xl/sharedStrings.xml><?xml version="1.0" encoding="utf-8"?>
<sst xmlns="http://schemas.openxmlformats.org/spreadsheetml/2006/main" count="109" uniqueCount="99">
  <si>
    <t>5.3 consulte la regresión de la demanda de teléfonos celulares</t>
  </si>
  <si>
    <t>Yest=4.4773+0.0022*x</t>
  </si>
  <si>
    <t>Es((a)=6.1523</t>
  </si>
  <si>
    <t>Es(b) .00032</t>
  </si>
  <si>
    <t>R2=.6023</t>
  </si>
  <si>
    <r>
      <t>a)</t>
    </r>
    <r>
      <rPr>
        <sz val="7"/>
        <color theme="1"/>
        <rFont val="Times New Roman"/>
        <family val="1"/>
      </rPr>
      <t xml:space="preserve">      </t>
    </r>
    <r>
      <rPr>
        <sz val="11"/>
        <color theme="1"/>
        <rFont val="Calibri"/>
        <family val="2"/>
        <scheme val="minor"/>
      </rPr>
      <t>El coeficiente estimado del intercepto es significativo en el nivel de significancia de 5%?¿en que hipótesis nula se basa?</t>
    </r>
  </si>
  <si>
    <t>Ho=0 si es igual a cero no abra relacion entre el ingreso percapita y demanda de telefonos celulares</t>
  </si>
  <si>
    <t>Ha no es cero</t>
  </si>
  <si>
    <t>apha en promedio es 4.47 en promedio los telefonos demandados independientes del pib percapita no les combiene ir creciendo desde cero por que si lo hace no tendrian demanda asi que</t>
  </si>
  <si>
    <t>Ho =0</t>
  </si>
  <si>
    <t>beta</t>
  </si>
  <si>
    <t>alpha</t>
  </si>
  <si>
    <t>tcalculada</t>
  </si>
  <si>
    <t>ttabla</t>
  </si>
  <si>
    <t>n</t>
  </si>
  <si>
    <t>no se tiene evidencia sificiente para rechazar la Ho, el estimado del intercepto es estadisticamente insignificante</t>
  </si>
  <si>
    <t>si se tiene evidencia suficiente para rechazar la Ho ES SIGNIFICANTE</t>
  </si>
  <si>
    <t>B)</t>
  </si>
  <si>
    <t>C)</t>
  </si>
  <si>
    <t>D)</t>
  </si>
  <si>
    <t>CUAL ES EL VALOR PRONOSTICADO DE LA MEDIA DE LOS TELEFONOS CELULARES DEMANDADOS SI EL INGRESO PER CAPITA ES DE 9000 Y CONSTRUYA INTERVALO DE COFIANZA DE 95%</t>
  </si>
  <si>
    <t>VALOS PROMEDIO DE LA MEDIA DE LOS TELEFONOS DEMANDADO CUANDO INCREMENTA EL INGRESO PERCAPITA EN 9000 DOLARES</t>
  </si>
  <si>
    <t>ESTABLESCA UN INTERBALO DE CONFIANZA DEL 95% para el verdadero coeficiente de la pendiente</t>
  </si>
  <si>
    <t>lim. Superior</t>
  </si>
  <si>
    <t>limite inferior</t>
  </si>
  <si>
    <t xml:space="preserve">se que estoy bien por que si al estimador le sumo un error es proporcionar a un limite </t>
  </si>
  <si>
    <t>no puedo hacerlo con los datos ya dados necesito el error tipico s2 para hacerlo error estandar de la regresión paraeso necesito los datos</t>
  </si>
  <si>
    <t>forula b+- ttabla*adorerror estandar del est</t>
  </si>
  <si>
    <t>*ttabla</t>
  </si>
  <si>
    <t>formula para valor pronosticada primero sacamos la varianza para hacerla error y despues.</t>
  </si>
  <si>
    <t>v,pronos+- es(del valor pronos)*t</t>
  </si>
  <si>
    <t>sigma2</t>
  </si>
  <si>
    <t>sec/gl0</t>
  </si>
  <si>
    <t>sec=residuales suma</t>
  </si>
  <si>
    <t>Table 3.3</t>
  </si>
  <si>
    <t>Country</t>
  </si>
  <si>
    <t>Cellphone</t>
  </si>
  <si>
    <t>Pcapincome</t>
  </si>
  <si>
    <t>Argentina</t>
  </si>
  <si>
    <t>Australia</t>
  </si>
  <si>
    <t>Belgium</t>
  </si>
  <si>
    <t>Brazil</t>
  </si>
  <si>
    <t>Bulgaria</t>
  </si>
  <si>
    <t>Canada</t>
  </si>
  <si>
    <t>China</t>
  </si>
  <si>
    <t>Colombia</t>
  </si>
  <si>
    <t>CzechRep</t>
  </si>
  <si>
    <t>Ecuador</t>
  </si>
  <si>
    <t>Egypt</t>
  </si>
  <si>
    <t>France</t>
  </si>
  <si>
    <t>Germany</t>
  </si>
  <si>
    <t>Greece</t>
  </si>
  <si>
    <t>Guatemala</t>
  </si>
  <si>
    <t>Hungary</t>
  </si>
  <si>
    <t>India</t>
  </si>
  <si>
    <t>Indonesia</t>
  </si>
  <si>
    <t>Italy</t>
  </si>
  <si>
    <t>Japan</t>
  </si>
  <si>
    <t>Mexico</t>
  </si>
  <si>
    <t>Netherlands</t>
  </si>
  <si>
    <t>Pakistan</t>
  </si>
  <si>
    <t>Poland</t>
  </si>
  <si>
    <t>Russia</t>
  </si>
  <si>
    <t>SaudiaArabia</t>
  </si>
  <si>
    <t>SouthAfrica</t>
  </si>
  <si>
    <t>Spain</t>
  </si>
  <si>
    <t>Sweden</t>
  </si>
  <si>
    <t>Switzerland</t>
  </si>
  <si>
    <t>Thailand</t>
  </si>
  <si>
    <t>UK</t>
  </si>
  <si>
    <t>USA</t>
  </si>
  <si>
    <t>Venezuela</t>
  </si>
  <si>
    <t xml:space="preserve"> d) hacer un intervalo para el valor pronosticado de 9000 de confianza de 95</t>
  </si>
  <si>
    <t>sacar varianza,despues error y lueggo ttabla</t>
  </si>
  <si>
    <t>datos que tengo</t>
  </si>
  <si>
    <t>formula para la varianza</t>
  </si>
  <si>
    <t>sec/n-2</t>
  </si>
  <si>
    <t>yest</t>
  </si>
  <si>
    <t>a</t>
  </si>
  <si>
    <t>b</t>
  </si>
  <si>
    <t>residuales</t>
  </si>
  <si>
    <t>sec</t>
  </si>
  <si>
    <t>Xo</t>
  </si>
  <si>
    <t>v pronosticado</t>
  </si>
  <si>
    <t>se busca para un intervalo para el valor pronosticado, pero Xo es la a</t>
  </si>
  <si>
    <t>variacion de la independiente</t>
  </si>
  <si>
    <t>sumxcuad=var(x)*n-1</t>
  </si>
  <si>
    <t xml:space="preserve">sustitullendo </t>
  </si>
  <si>
    <t>xbar</t>
  </si>
  <si>
    <t>varianza del valor pronosticado</t>
  </si>
  <si>
    <t>error estandar del valor pronosticado</t>
  </si>
  <si>
    <t xml:space="preserve">valor pronosticado </t>
  </si>
  <si>
    <t>t tabla</t>
  </si>
  <si>
    <t>intervalo sup</t>
  </si>
  <si>
    <t>intervalo inf.</t>
  </si>
  <si>
    <t>&lt;</t>
  </si>
  <si>
    <t>el error es de 23</t>
  </si>
  <si>
    <t xml:space="preserve">bandaz de consianza </t>
  </si>
  <si>
    <t>interpretacion, el valor pronosticado puede estarn en una banda de confianza con 95% de probabilidad en promedio entre los valores dados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</si>
</sst>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7"/>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Alignment="1">
      <alignment horizontal="left" vertical="center" indent="5"/>
    </xf>
    <xf numFmtId="3"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714375</xdr:colOff>
      <xdr:row>26</xdr:row>
      <xdr:rowOff>38100</xdr:rowOff>
    </xdr:from>
    <xdr:to>
      <xdr:col>8</xdr:col>
      <xdr:colOff>622393</xdr:colOff>
      <xdr:row>30</xdr:row>
      <xdr:rowOff>54259</xdr:rowOff>
    </xdr:to>
    <xdr:pic>
      <xdr:nvPicPr>
        <xdr:cNvPr id="2" name="Imagen 3"/>
        <xdr:cNvPicPr>
          <a:picLocks noChangeAspect="1"/>
        </xdr:cNvPicPr>
      </xdr:nvPicPr>
      <xdr:blipFill rotWithShape="1">
        <a:blip xmlns:r="http://schemas.openxmlformats.org/officeDocument/2006/relationships" r:embed="rId1"/>
        <a:srcRect l="11528" t="29766" b="52664"/>
        <a:stretch/>
      </xdr:blipFill>
      <xdr:spPr>
        <a:xfrm>
          <a:off x="1476375" y="4991100"/>
          <a:ext cx="5270593" cy="778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13</xdr:col>
      <xdr:colOff>536668</xdr:colOff>
      <xdr:row>14</xdr:row>
      <xdr:rowOff>16159</xdr:rowOff>
    </xdr:to>
    <xdr:pic>
      <xdr:nvPicPr>
        <xdr:cNvPr id="2" name="Imagen 3"/>
        <xdr:cNvPicPr>
          <a:picLocks noChangeAspect="1"/>
        </xdr:cNvPicPr>
      </xdr:nvPicPr>
      <xdr:blipFill rotWithShape="1">
        <a:blip xmlns:r="http://schemas.openxmlformats.org/officeDocument/2006/relationships" r:embed="rId1"/>
        <a:srcRect l="11528" t="29766" b="52664"/>
        <a:stretch/>
      </xdr:blipFill>
      <xdr:spPr>
        <a:xfrm>
          <a:off x="5514975" y="1905000"/>
          <a:ext cx="5270593" cy="7781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4" workbookViewId="0">
      <selection activeCell="D4" sqref="D4"/>
    </sheetView>
  </sheetViews>
  <sheetFormatPr baseColWidth="10" defaultRowHeight="15" x14ac:dyDescent="0.25"/>
  <cols>
    <col min="3" max="3" width="11.85546875" bestFit="1" customWidth="1"/>
  </cols>
  <sheetData>
    <row r="1" spans="1:4" x14ac:dyDescent="0.25">
      <c r="A1" s="1" t="s">
        <v>0</v>
      </c>
    </row>
    <row r="2" spans="1:4" x14ac:dyDescent="0.25">
      <c r="A2" s="1" t="s">
        <v>1</v>
      </c>
    </row>
    <row r="3" spans="1:4" x14ac:dyDescent="0.25">
      <c r="A3" s="1" t="s">
        <v>2</v>
      </c>
    </row>
    <row r="4" spans="1:4" x14ac:dyDescent="0.25">
      <c r="A4" s="1" t="s">
        <v>3</v>
      </c>
      <c r="C4" t="s">
        <v>14</v>
      </c>
      <c r="D4">
        <v>34</v>
      </c>
    </row>
    <row r="5" spans="1:4" x14ac:dyDescent="0.25">
      <c r="A5" s="1" t="s">
        <v>4</v>
      </c>
    </row>
    <row r="6" spans="1:4" x14ac:dyDescent="0.25">
      <c r="A6" s="2" t="s">
        <v>5</v>
      </c>
    </row>
    <row r="7" spans="1:4" x14ac:dyDescent="0.25">
      <c r="A7" s="2" t="s">
        <v>17</v>
      </c>
      <c r="B7" t="s">
        <v>10</v>
      </c>
    </row>
    <row r="8" spans="1:4" x14ac:dyDescent="0.25">
      <c r="B8" t="s">
        <v>6</v>
      </c>
    </row>
    <row r="9" spans="1:4" x14ac:dyDescent="0.25">
      <c r="B9" t="s">
        <v>7</v>
      </c>
    </row>
    <row r="10" spans="1:4" x14ac:dyDescent="0.25">
      <c r="B10" t="s">
        <v>8</v>
      </c>
    </row>
    <row r="11" spans="1:4" x14ac:dyDescent="0.25">
      <c r="B11" t="s">
        <v>9</v>
      </c>
    </row>
    <row r="12" spans="1:4" x14ac:dyDescent="0.25">
      <c r="B12" t="s">
        <v>7</v>
      </c>
    </row>
    <row r="14" spans="1:4" x14ac:dyDescent="0.25">
      <c r="B14" t="s">
        <v>11</v>
      </c>
      <c r="C14" t="s">
        <v>15</v>
      </c>
    </row>
    <row r="15" spans="1:4" x14ac:dyDescent="0.25">
      <c r="B15" t="s">
        <v>12</v>
      </c>
      <c r="C15">
        <f>(4.4773/6.1523)</f>
        <v>0.72774409570404552</v>
      </c>
    </row>
    <row r="16" spans="1:4" x14ac:dyDescent="0.25">
      <c r="B16" t="s">
        <v>13</v>
      </c>
      <c r="C16">
        <f>_xlfn.T.INV.2T(0.05,n-1)</f>
        <v>2.0345152974493397</v>
      </c>
    </row>
    <row r="17" spans="1:10" x14ac:dyDescent="0.25">
      <c r="B17" t="s">
        <v>10</v>
      </c>
      <c r="C17" t="s">
        <v>16</v>
      </c>
    </row>
    <row r="18" spans="1:10" x14ac:dyDescent="0.25">
      <c r="B18" t="s">
        <v>12</v>
      </c>
      <c r="C18">
        <f>0.0022/0.00032</f>
        <v>6.875</v>
      </c>
    </row>
    <row r="19" spans="1:10" x14ac:dyDescent="0.25">
      <c r="B19" t="s">
        <v>13</v>
      </c>
      <c r="C19">
        <f>_xlfn.T.INV.2T(0.05,n-1)</f>
        <v>2.0345152974493397</v>
      </c>
    </row>
    <row r="20" spans="1:10" x14ac:dyDescent="0.25">
      <c r="I20" t="s">
        <v>27</v>
      </c>
    </row>
    <row r="21" spans="1:10" x14ac:dyDescent="0.25">
      <c r="A21" t="s">
        <v>18</v>
      </c>
      <c r="B21" t="s">
        <v>22</v>
      </c>
    </row>
    <row r="22" spans="1:10" x14ac:dyDescent="0.25">
      <c r="D22">
        <f>(0.0022+(C16*0.00032))</f>
        <v>2.8510448951837887E-3</v>
      </c>
      <c r="E22" t="s">
        <v>23</v>
      </c>
      <c r="G22">
        <f>(0.0022-(C16*0.00032))</f>
        <v>1.5489551048162113E-3</v>
      </c>
      <c r="H22" t="s">
        <v>24</v>
      </c>
      <c r="J22" t="s">
        <v>25</v>
      </c>
    </row>
    <row r="23" spans="1:10" x14ac:dyDescent="0.25">
      <c r="A23" t="s">
        <v>19</v>
      </c>
      <c r="B23" t="s">
        <v>20</v>
      </c>
    </row>
    <row r="24" spans="1:10" x14ac:dyDescent="0.25">
      <c r="B24">
        <f>4.4773+(0.0022*9000)</f>
        <v>24.2773</v>
      </c>
      <c r="C24" t="s">
        <v>21</v>
      </c>
    </row>
    <row r="26" spans="1:10" x14ac:dyDescent="0.25">
      <c r="B26" t="s">
        <v>26</v>
      </c>
    </row>
    <row r="29" spans="1:10" x14ac:dyDescent="0.25">
      <c r="J29" t="s">
        <v>28</v>
      </c>
    </row>
    <row r="32" spans="1:10" x14ac:dyDescent="0.25">
      <c r="B32" t="s">
        <v>29</v>
      </c>
    </row>
    <row r="33" spans="2:5" x14ac:dyDescent="0.25">
      <c r="B33" t="s">
        <v>30</v>
      </c>
    </row>
    <row r="34" spans="2:5" x14ac:dyDescent="0.25">
      <c r="B34" t="s">
        <v>31</v>
      </c>
      <c r="D34" t="s">
        <v>32</v>
      </c>
      <c r="E34" t="s">
        <v>33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tabSelected="1" topLeftCell="A8" workbookViewId="0">
      <selection activeCell="H15" sqref="H15"/>
    </sheetView>
  </sheetViews>
  <sheetFormatPr baseColWidth="10" defaultColWidth="8.85546875" defaultRowHeight="15" x14ac:dyDescent="0.25"/>
  <cols>
    <col min="1" max="1" width="27.42578125" customWidth="1"/>
    <col min="2" max="2" width="10.7109375" customWidth="1"/>
    <col min="3" max="3" width="8.85546875" customWidth="1"/>
    <col min="4" max="4" width="13.85546875" customWidth="1"/>
    <col min="5" max="5" width="11.140625" customWidth="1"/>
    <col min="6" max="6" width="10.7109375" customWidth="1"/>
    <col min="7" max="7" width="11.85546875" bestFit="1" customWidth="1"/>
    <col min="9" max="9" width="11.85546875" bestFit="1" customWidth="1"/>
    <col min="12" max="12" width="11.85546875" bestFit="1" customWidth="1"/>
    <col min="257" max="257" width="27.42578125" customWidth="1"/>
    <col min="258" max="258" width="10.7109375" customWidth="1"/>
    <col min="259" max="259" width="8.85546875" customWidth="1"/>
    <col min="260" max="260" width="13.85546875" customWidth="1"/>
    <col min="261" max="261" width="11.140625" customWidth="1"/>
    <col min="262" max="262" width="10.7109375" customWidth="1"/>
    <col min="513" max="513" width="27.42578125" customWidth="1"/>
    <col min="514" max="514" width="10.7109375" customWidth="1"/>
    <col min="515" max="515" width="8.85546875" customWidth="1"/>
    <col min="516" max="516" width="13.85546875" customWidth="1"/>
    <col min="517" max="517" width="11.140625" customWidth="1"/>
    <col min="518" max="518" width="10.7109375" customWidth="1"/>
    <col min="769" max="769" width="27.42578125" customWidth="1"/>
    <col min="770" max="770" width="10.7109375" customWidth="1"/>
    <col min="771" max="771" width="8.85546875" customWidth="1"/>
    <col min="772" max="772" width="13.85546875" customWidth="1"/>
    <col min="773" max="773" width="11.140625" customWidth="1"/>
    <col min="774" max="774" width="10.7109375" customWidth="1"/>
    <col min="1025" max="1025" width="27.42578125" customWidth="1"/>
    <col min="1026" max="1026" width="10.7109375" customWidth="1"/>
    <col min="1027" max="1027" width="8.85546875" customWidth="1"/>
    <col min="1028" max="1028" width="13.85546875" customWidth="1"/>
    <col min="1029" max="1029" width="11.140625" customWidth="1"/>
    <col min="1030" max="1030" width="10.7109375" customWidth="1"/>
    <col min="1281" max="1281" width="27.42578125" customWidth="1"/>
    <col min="1282" max="1282" width="10.7109375" customWidth="1"/>
    <col min="1283" max="1283" width="8.85546875" customWidth="1"/>
    <col min="1284" max="1284" width="13.85546875" customWidth="1"/>
    <col min="1285" max="1285" width="11.140625" customWidth="1"/>
    <col min="1286" max="1286" width="10.7109375" customWidth="1"/>
    <col min="1537" max="1537" width="27.42578125" customWidth="1"/>
    <col min="1538" max="1538" width="10.7109375" customWidth="1"/>
    <col min="1539" max="1539" width="8.85546875" customWidth="1"/>
    <col min="1540" max="1540" width="13.85546875" customWidth="1"/>
    <col min="1541" max="1541" width="11.140625" customWidth="1"/>
    <col min="1542" max="1542" width="10.7109375" customWidth="1"/>
    <col min="1793" max="1793" width="27.42578125" customWidth="1"/>
    <col min="1794" max="1794" width="10.7109375" customWidth="1"/>
    <col min="1795" max="1795" width="8.85546875" customWidth="1"/>
    <col min="1796" max="1796" width="13.85546875" customWidth="1"/>
    <col min="1797" max="1797" width="11.140625" customWidth="1"/>
    <col min="1798" max="1798" width="10.7109375" customWidth="1"/>
    <col min="2049" max="2049" width="27.42578125" customWidth="1"/>
    <col min="2050" max="2050" width="10.7109375" customWidth="1"/>
    <col min="2051" max="2051" width="8.85546875" customWidth="1"/>
    <col min="2052" max="2052" width="13.85546875" customWidth="1"/>
    <col min="2053" max="2053" width="11.140625" customWidth="1"/>
    <col min="2054" max="2054" width="10.7109375" customWidth="1"/>
    <col min="2305" max="2305" width="27.42578125" customWidth="1"/>
    <col min="2306" max="2306" width="10.7109375" customWidth="1"/>
    <col min="2307" max="2307" width="8.85546875" customWidth="1"/>
    <col min="2308" max="2308" width="13.85546875" customWidth="1"/>
    <col min="2309" max="2309" width="11.140625" customWidth="1"/>
    <col min="2310" max="2310" width="10.7109375" customWidth="1"/>
    <col min="2561" max="2561" width="27.42578125" customWidth="1"/>
    <col min="2562" max="2562" width="10.7109375" customWidth="1"/>
    <col min="2563" max="2563" width="8.85546875" customWidth="1"/>
    <col min="2564" max="2564" width="13.85546875" customWidth="1"/>
    <col min="2565" max="2565" width="11.140625" customWidth="1"/>
    <col min="2566" max="2566" width="10.7109375" customWidth="1"/>
    <col min="2817" max="2817" width="27.42578125" customWidth="1"/>
    <col min="2818" max="2818" width="10.7109375" customWidth="1"/>
    <col min="2819" max="2819" width="8.85546875" customWidth="1"/>
    <col min="2820" max="2820" width="13.85546875" customWidth="1"/>
    <col min="2821" max="2821" width="11.140625" customWidth="1"/>
    <col min="2822" max="2822" width="10.7109375" customWidth="1"/>
    <col min="3073" max="3073" width="27.42578125" customWidth="1"/>
    <col min="3074" max="3074" width="10.7109375" customWidth="1"/>
    <col min="3075" max="3075" width="8.85546875" customWidth="1"/>
    <col min="3076" max="3076" width="13.85546875" customWidth="1"/>
    <col min="3077" max="3077" width="11.140625" customWidth="1"/>
    <col min="3078" max="3078" width="10.7109375" customWidth="1"/>
    <col min="3329" max="3329" width="27.42578125" customWidth="1"/>
    <col min="3330" max="3330" width="10.7109375" customWidth="1"/>
    <col min="3331" max="3331" width="8.85546875" customWidth="1"/>
    <col min="3332" max="3332" width="13.85546875" customWidth="1"/>
    <col min="3333" max="3333" width="11.140625" customWidth="1"/>
    <col min="3334" max="3334" width="10.7109375" customWidth="1"/>
    <col min="3585" max="3585" width="27.42578125" customWidth="1"/>
    <col min="3586" max="3586" width="10.7109375" customWidth="1"/>
    <col min="3587" max="3587" width="8.85546875" customWidth="1"/>
    <col min="3588" max="3588" width="13.85546875" customWidth="1"/>
    <col min="3589" max="3589" width="11.140625" customWidth="1"/>
    <col min="3590" max="3590" width="10.7109375" customWidth="1"/>
    <col min="3841" max="3841" width="27.42578125" customWidth="1"/>
    <col min="3842" max="3842" width="10.7109375" customWidth="1"/>
    <col min="3843" max="3843" width="8.85546875" customWidth="1"/>
    <col min="3844" max="3844" width="13.85546875" customWidth="1"/>
    <col min="3845" max="3845" width="11.140625" customWidth="1"/>
    <col min="3846" max="3846" width="10.7109375" customWidth="1"/>
    <col min="4097" max="4097" width="27.42578125" customWidth="1"/>
    <col min="4098" max="4098" width="10.7109375" customWidth="1"/>
    <col min="4099" max="4099" width="8.85546875" customWidth="1"/>
    <col min="4100" max="4100" width="13.85546875" customWidth="1"/>
    <col min="4101" max="4101" width="11.140625" customWidth="1"/>
    <col min="4102" max="4102" width="10.7109375" customWidth="1"/>
    <col min="4353" max="4353" width="27.42578125" customWidth="1"/>
    <col min="4354" max="4354" width="10.7109375" customWidth="1"/>
    <col min="4355" max="4355" width="8.85546875" customWidth="1"/>
    <col min="4356" max="4356" width="13.85546875" customWidth="1"/>
    <col min="4357" max="4357" width="11.140625" customWidth="1"/>
    <col min="4358" max="4358" width="10.7109375" customWidth="1"/>
    <col min="4609" max="4609" width="27.42578125" customWidth="1"/>
    <col min="4610" max="4610" width="10.7109375" customWidth="1"/>
    <col min="4611" max="4611" width="8.85546875" customWidth="1"/>
    <col min="4612" max="4612" width="13.85546875" customWidth="1"/>
    <col min="4613" max="4613" width="11.140625" customWidth="1"/>
    <col min="4614" max="4614" width="10.7109375" customWidth="1"/>
    <col min="4865" max="4865" width="27.42578125" customWidth="1"/>
    <col min="4866" max="4866" width="10.7109375" customWidth="1"/>
    <col min="4867" max="4867" width="8.85546875" customWidth="1"/>
    <col min="4868" max="4868" width="13.85546875" customWidth="1"/>
    <col min="4869" max="4869" width="11.140625" customWidth="1"/>
    <col min="4870" max="4870" width="10.7109375" customWidth="1"/>
    <col min="5121" max="5121" width="27.42578125" customWidth="1"/>
    <col min="5122" max="5122" width="10.7109375" customWidth="1"/>
    <col min="5123" max="5123" width="8.85546875" customWidth="1"/>
    <col min="5124" max="5124" width="13.85546875" customWidth="1"/>
    <col min="5125" max="5125" width="11.140625" customWidth="1"/>
    <col min="5126" max="5126" width="10.7109375" customWidth="1"/>
    <col min="5377" max="5377" width="27.42578125" customWidth="1"/>
    <col min="5378" max="5378" width="10.7109375" customWidth="1"/>
    <col min="5379" max="5379" width="8.85546875" customWidth="1"/>
    <col min="5380" max="5380" width="13.85546875" customWidth="1"/>
    <col min="5381" max="5381" width="11.140625" customWidth="1"/>
    <col min="5382" max="5382" width="10.7109375" customWidth="1"/>
    <col min="5633" max="5633" width="27.42578125" customWidth="1"/>
    <col min="5634" max="5634" width="10.7109375" customWidth="1"/>
    <col min="5635" max="5635" width="8.85546875" customWidth="1"/>
    <col min="5636" max="5636" width="13.85546875" customWidth="1"/>
    <col min="5637" max="5637" width="11.140625" customWidth="1"/>
    <col min="5638" max="5638" width="10.7109375" customWidth="1"/>
    <col min="5889" max="5889" width="27.42578125" customWidth="1"/>
    <col min="5890" max="5890" width="10.7109375" customWidth="1"/>
    <col min="5891" max="5891" width="8.85546875" customWidth="1"/>
    <col min="5892" max="5892" width="13.85546875" customWidth="1"/>
    <col min="5893" max="5893" width="11.140625" customWidth="1"/>
    <col min="5894" max="5894" width="10.7109375" customWidth="1"/>
    <col min="6145" max="6145" width="27.42578125" customWidth="1"/>
    <col min="6146" max="6146" width="10.7109375" customWidth="1"/>
    <col min="6147" max="6147" width="8.85546875" customWidth="1"/>
    <col min="6148" max="6148" width="13.85546875" customWidth="1"/>
    <col min="6149" max="6149" width="11.140625" customWidth="1"/>
    <col min="6150" max="6150" width="10.7109375" customWidth="1"/>
    <col min="6401" max="6401" width="27.42578125" customWidth="1"/>
    <col min="6402" max="6402" width="10.7109375" customWidth="1"/>
    <col min="6403" max="6403" width="8.85546875" customWidth="1"/>
    <col min="6404" max="6404" width="13.85546875" customWidth="1"/>
    <col min="6405" max="6405" width="11.140625" customWidth="1"/>
    <col min="6406" max="6406" width="10.7109375" customWidth="1"/>
    <col min="6657" max="6657" width="27.42578125" customWidth="1"/>
    <col min="6658" max="6658" width="10.7109375" customWidth="1"/>
    <col min="6659" max="6659" width="8.85546875" customWidth="1"/>
    <col min="6660" max="6660" width="13.85546875" customWidth="1"/>
    <col min="6661" max="6661" width="11.140625" customWidth="1"/>
    <col min="6662" max="6662" width="10.7109375" customWidth="1"/>
    <col min="6913" max="6913" width="27.42578125" customWidth="1"/>
    <col min="6914" max="6914" width="10.7109375" customWidth="1"/>
    <col min="6915" max="6915" width="8.85546875" customWidth="1"/>
    <col min="6916" max="6916" width="13.85546875" customWidth="1"/>
    <col min="6917" max="6917" width="11.140625" customWidth="1"/>
    <col min="6918" max="6918" width="10.7109375" customWidth="1"/>
    <col min="7169" max="7169" width="27.42578125" customWidth="1"/>
    <col min="7170" max="7170" width="10.7109375" customWidth="1"/>
    <col min="7171" max="7171" width="8.85546875" customWidth="1"/>
    <col min="7172" max="7172" width="13.85546875" customWidth="1"/>
    <col min="7173" max="7173" width="11.140625" customWidth="1"/>
    <col min="7174" max="7174" width="10.7109375" customWidth="1"/>
    <col min="7425" max="7425" width="27.42578125" customWidth="1"/>
    <col min="7426" max="7426" width="10.7109375" customWidth="1"/>
    <col min="7427" max="7427" width="8.85546875" customWidth="1"/>
    <col min="7428" max="7428" width="13.85546875" customWidth="1"/>
    <col min="7429" max="7429" width="11.140625" customWidth="1"/>
    <col min="7430" max="7430" width="10.7109375" customWidth="1"/>
    <col min="7681" max="7681" width="27.42578125" customWidth="1"/>
    <col min="7682" max="7682" width="10.7109375" customWidth="1"/>
    <col min="7683" max="7683" width="8.85546875" customWidth="1"/>
    <col min="7684" max="7684" width="13.85546875" customWidth="1"/>
    <col min="7685" max="7685" width="11.140625" customWidth="1"/>
    <col min="7686" max="7686" width="10.7109375" customWidth="1"/>
    <col min="7937" max="7937" width="27.42578125" customWidth="1"/>
    <col min="7938" max="7938" width="10.7109375" customWidth="1"/>
    <col min="7939" max="7939" width="8.85546875" customWidth="1"/>
    <col min="7940" max="7940" width="13.85546875" customWidth="1"/>
    <col min="7941" max="7941" width="11.140625" customWidth="1"/>
    <col min="7942" max="7942" width="10.7109375" customWidth="1"/>
    <col min="8193" max="8193" width="27.42578125" customWidth="1"/>
    <col min="8194" max="8194" width="10.7109375" customWidth="1"/>
    <col min="8195" max="8195" width="8.85546875" customWidth="1"/>
    <col min="8196" max="8196" width="13.85546875" customWidth="1"/>
    <col min="8197" max="8197" width="11.140625" customWidth="1"/>
    <col min="8198" max="8198" width="10.7109375" customWidth="1"/>
    <col min="8449" max="8449" width="27.42578125" customWidth="1"/>
    <col min="8450" max="8450" width="10.7109375" customWidth="1"/>
    <col min="8451" max="8451" width="8.85546875" customWidth="1"/>
    <col min="8452" max="8452" width="13.85546875" customWidth="1"/>
    <col min="8453" max="8453" width="11.140625" customWidth="1"/>
    <col min="8454" max="8454" width="10.7109375" customWidth="1"/>
    <col min="8705" max="8705" width="27.42578125" customWidth="1"/>
    <col min="8706" max="8706" width="10.7109375" customWidth="1"/>
    <col min="8707" max="8707" width="8.85546875" customWidth="1"/>
    <col min="8708" max="8708" width="13.85546875" customWidth="1"/>
    <col min="8709" max="8709" width="11.140625" customWidth="1"/>
    <col min="8710" max="8710" width="10.7109375" customWidth="1"/>
    <col min="8961" max="8961" width="27.42578125" customWidth="1"/>
    <col min="8962" max="8962" width="10.7109375" customWidth="1"/>
    <col min="8963" max="8963" width="8.85546875" customWidth="1"/>
    <col min="8964" max="8964" width="13.85546875" customWidth="1"/>
    <col min="8965" max="8965" width="11.140625" customWidth="1"/>
    <col min="8966" max="8966" width="10.7109375" customWidth="1"/>
    <col min="9217" max="9217" width="27.42578125" customWidth="1"/>
    <col min="9218" max="9218" width="10.7109375" customWidth="1"/>
    <col min="9219" max="9219" width="8.85546875" customWidth="1"/>
    <col min="9220" max="9220" width="13.85546875" customWidth="1"/>
    <col min="9221" max="9221" width="11.140625" customWidth="1"/>
    <col min="9222" max="9222" width="10.7109375" customWidth="1"/>
    <col min="9473" max="9473" width="27.42578125" customWidth="1"/>
    <col min="9474" max="9474" width="10.7109375" customWidth="1"/>
    <col min="9475" max="9475" width="8.85546875" customWidth="1"/>
    <col min="9476" max="9476" width="13.85546875" customWidth="1"/>
    <col min="9477" max="9477" width="11.140625" customWidth="1"/>
    <col min="9478" max="9478" width="10.7109375" customWidth="1"/>
    <col min="9729" max="9729" width="27.42578125" customWidth="1"/>
    <col min="9730" max="9730" width="10.7109375" customWidth="1"/>
    <col min="9731" max="9731" width="8.85546875" customWidth="1"/>
    <col min="9732" max="9732" width="13.85546875" customWidth="1"/>
    <col min="9733" max="9733" width="11.140625" customWidth="1"/>
    <col min="9734" max="9734" width="10.7109375" customWidth="1"/>
    <col min="9985" max="9985" width="27.42578125" customWidth="1"/>
    <col min="9986" max="9986" width="10.7109375" customWidth="1"/>
    <col min="9987" max="9987" width="8.85546875" customWidth="1"/>
    <col min="9988" max="9988" width="13.85546875" customWidth="1"/>
    <col min="9989" max="9989" width="11.140625" customWidth="1"/>
    <col min="9990" max="9990" width="10.7109375" customWidth="1"/>
    <col min="10241" max="10241" width="27.42578125" customWidth="1"/>
    <col min="10242" max="10242" width="10.7109375" customWidth="1"/>
    <col min="10243" max="10243" width="8.85546875" customWidth="1"/>
    <col min="10244" max="10244" width="13.85546875" customWidth="1"/>
    <col min="10245" max="10245" width="11.140625" customWidth="1"/>
    <col min="10246" max="10246" width="10.7109375" customWidth="1"/>
    <col min="10497" max="10497" width="27.42578125" customWidth="1"/>
    <col min="10498" max="10498" width="10.7109375" customWidth="1"/>
    <col min="10499" max="10499" width="8.85546875" customWidth="1"/>
    <col min="10500" max="10500" width="13.85546875" customWidth="1"/>
    <col min="10501" max="10501" width="11.140625" customWidth="1"/>
    <col min="10502" max="10502" width="10.7109375" customWidth="1"/>
    <col min="10753" max="10753" width="27.42578125" customWidth="1"/>
    <col min="10754" max="10754" width="10.7109375" customWidth="1"/>
    <col min="10755" max="10755" width="8.85546875" customWidth="1"/>
    <col min="10756" max="10756" width="13.85546875" customWidth="1"/>
    <col min="10757" max="10757" width="11.140625" customWidth="1"/>
    <col min="10758" max="10758" width="10.7109375" customWidth="1"/>
    <col min="11009" max="11009" width="27.42578125" customWidth="1"/>
    <col min="11010" max="11010" width="10.7109375" customWidth="1"/>
    <col min="11011" max="11011" width="8.85546875" customWidth="1"/>
    <col min="11012" max="11012" width="13.85546875" customWidth="1"/>
    <col min="11013" max="11013" width="11.140625" customWidth="1"/>
    <col min="11014" max="11014" width="10.7109375" customWidth="1"/>
    <col min="11265" max="11265" width="27.42578125" customWidth="1"/>
    <col min="11266" max="11266" width="10.7109375" customWidth="1"/>
    <col min="11267" max="11267" width="8.85546875" customWidth="1"/>
    <col min="11268" max="11268" width="13.85546875" customWidth="1"/>
    <col min="11269" max="11269" width="11.140625" customWidth="1"/>
    <col min="11270" max="11270" width="10.7109375" customWidth="1"/>
    <col min="11521" max="11521" width="27.42578125" customWidth="1"/>
    <col min="11522" max="11522" width="10.7109375" customWidth="1"/>
    <col min="11523" max="11523" width="8.85546875" customWidth="1"/>
    <col min="11524" max="11524" width="13.85546875" customWidth="1"/>
    <col min="11525" max="11525" width="11.140625" customWidth="1"/>
    <col min="11526" max="11526" width="10.7109375" customWidth="1"/>
    <col min="11777" max="11777" width="27.42578125" customWidth="1"/>
    <col min="11778" max="11778" width="10.7109375" customWidth="1"/>
    <col min="11779" max="11779" width="8.85546875" customWidth="1"/>
    <col min="11780" max="11780" width="13.85546875" customWidth="1"/>
    <col min="11781" max="11781" width="11.140625" customWidth="1"/>
    <col min="11782" max="11782" width="10.7109375" customWidth="1"/>
    <col min="12033" max="12033" width="27.42578125" customWidth="1"/>
    <col min="12034" max="12034" width="10.7109375" customWidth="1"/>
    <col min="12035" max="12035" width="8.85546875" customWidth="1"/>
    <col min="12036" max="12036" width="13.85546875" customWidth="1"/>
    <col min="12037" max="12037" width="11.140625" customWidth="1"/>
    <col min="12038" max="12038" width="10.7109375" customWidth="1"/>
    <col min="12289" max="12289" width="27.42578125" customWidth="1"/>
    <col min="12290" max="12290" width="10.7109375" customWidth="1"/>
    <col min="12291" max="12291" width="8.85546875" customWidth="1"/>
    <col min="12292" max="12292" width="13.85546875" customWidth="1"/>
    <col min="12293" max="12293" width="11.140625" customWidth="1"/>
    <col min="12294" max="12294" width="10.7109375" customWidth="1"/>
    <col min="12545" max="12545" width="27.42578125" customWidth="1"/>
    <col min="12546" max="12546" width="10.7109375" customWidth="1"/>
    <col min="12547" max="12547" width="8.85546875" customWidth="1"/>
    <col min="12548" max="12548" width="13.85546875" customWidth="1"/>
    <col min="12549" max="12549" width="11.140625" customWidth="1"/>
    <col min="12550" max="12550" width="10.7109375" customWidth="1"/>
    <col min="12801" max="12801" width="27.42578125" customWidth="1"/>
    <col min="12802" max="12802" width="10.7109375" customWidth="1"/>
    <col min="12803" max="12803" width="8.85546875" customWidth="1"/>
    <col min="12804" max="12804" width="13.85546875" customWidth="1"/>
    <col min="12805" max="12805" width="11.140625" customWidth="1"/>
    <col min="12806" max="12806" width="10.7109375" customWidth="1"/>
    <col min="13057" max="13057" width="27.42578125" customWidth="1"/>
    <col min="13058" max="13058" width="10.7109375" customWidth="1"/>
    <col min="13059" max="13059" width="8.85546875" customWidth="1"/>
    <col min="13060" max="13060" width="13.85546875" customWidth="1"/>
    <col min="13061" max="13061" width="11.140625" customWidth="1"/>
    <col min="13062" max="13062" width="10.7109375" customWidth="1"/>
    <col min="13313" max="13313" width="27.42578125" customWidth="1"/>
    <col min="13314" max="13314" width="10.7109375" customWidth="1"/>
    <col min="13315" max="13315" width="8.85546875" customWidth="1"/>
    <col min="13316" max="13316" width="13.85546875" customWidth="1"/>
    <col min="13317" max="13317" width="11.140625" customWidth="1"/>
    <col min="13318" max="13318" width="10.7109375" customWidth="1"/>
    <col min="13569" max="13569" width="27.42578125" customWidth="1"/>
    <col min="13570" max="13570" width="10.7109375" customWidth="1"/>
    <col min="13571" max="13571" width="8.85546875" customWidth="1"/>
    <col min="13572" max="13572" width="13.85546875" customWidth="1"/>
    <col min="13573" max="13573" width="11.140625" customWidth="1"/>
    <col min="13574" max="13574" width="10.7109375" customWidth="1"/>
    <col min="13825" max="13825" width="27.42578125" customWidth="1"/>
    <col min="13826" max="13826" width="10.7109375" customWidth="1"/>
    <col min="13827" max="13827" width="8.85546875" customWidth="1"/>
    <col min="13828" max="13828" width="13.85546875" customWidth="1"/>
    <col min="13829" max="13829" width="11.140625" customWidth="1"/>
    <col min="13830" max="13830" width="10.7109375" customWidth="1"/>
    <col min="14081" max="14081" width="27.42578125" customWidth="1"/>
    <col min="14082" max="14082" width="10.7109375" customWidth="1"/>
    <col min="14083" max="14083" width="8.85546875" customWidth="1"/>
    <col min="14084" max="14084" width="13.85546875" customWidth="1"/>
    <col min="14085" max="14085" width="11.140625" customWidth="1"/>
    <col min="14086" max="14086" width="10.7109375" customWidth="1"/>
    <col min="14337" max="14337" width="27.42578125" customWidth="1"/>
    <col min="14338" max="14338" width="10.7109375" customWidth="1"/>
    <col min="14339" max="14339" width="8.85546875" customWidth="1"/>
    <col min="14340" max="14340" width="13.85546875" customWidth="1"/>
    <col min="14341" max="14341" width="11.140625" customWidth="1"/>
    <col min="14342" max="14342" width="10.7109375" customWidth="1"/>
    <col min="14593" max="14593" width="27.42578125" customWidth="1"/>
    <col min="14594" max="14594" width="10.7109375" customWidth="1"/>
    <col min="14595" max="14595" width="8.85546875" customWidth="1"/>
    <col min="14596" max="14596" width="13.85546875" customWidth="1"/>
    <col min="14597" max="14597" width="11.140625" customWidth="1"/>
    <col min="14598" max="14598" width="10.7109375" customWidth="1"/>
    <col min="14849" max="14849" width="27.42578125" customWidth="1"/>
    <col min="14850" max="14850" width="10.7109375" customWidth="1"/>
    <col min="14851" max="14851" width="8.85546875" customWidth="1"/>
    <col min="14852" max="14852" width="13.85546875" customWidth="1"/>
    <col min="14853" max="14853" width="11.140625" customWidth="1"/>
    <col min="14854" max="14854" width="10.7109375" customWidth="1"/>
    <col min="15105" max="15105" width="27.42578125" customWidth="1"/>
    <col min="15106" max="15106" width="10.7109375" customWidth="1"/>
    <col min="15107" max="15107" width="8.85546875" customWidth="1"/>
    <col min="15108" max="15108" width="13.85546875" customWidth="1"/>
    <col min="15109" max="15109" width="11.140625" customWidth="1"/>
    <col min="15110" max="15110" width="10.7109375" customWidth="1"/>
    <col min="15361" max="15361" width="27.42578125" customWidth="1"/>
    <col min="15362" max="15362" width="10.7109375" customWidth="1"/>
    <col min="15363" max="15363" width="8.85546875" customWidth="1"/>
    <col min="15364" max="15364" width="13.85546875" customWidth="1"/>
    <col min="15365" max="15365" width="11.140625" customWidth="1"/>
    <col min="15366" max="15366" width="10.7109375" customWidth="1"/>
    <col min="15617" max="15617" width="27.42578125" customWidth="1"/>
    <col min="15618" max="15618" width="10.7109375" customWidth="1"/>
    <col min="15619" max="15619" width="8.85546875" customWidth="1"/>
    <col min="15620" max="15620" width="13.85546875" customWidth="1"/>
    <col min="15621" max="15621" width="11.140625" customWidth="1"/>
    <col min="15622" max="15622" width="10.7109375" customWidth="1"/>
    <col min="15873" max="15873" width="27.42578125" customWidth="1"/>
    <col min="15874" max="15874" width="10.7109375" customWidth="1"/>
    <col min="15875" max="15875" width="8.85546875" customWidth="1"/>
    <col min="15876" max="15876" width="13.85546875" customWidth="1"/>
    <col min="15877" max="15877" width="11.140625" customWidth="1"/>
    <col min="15878" max="15878" width="10.7109375" customWidth="1"/>
    <col min="16129" max="16129" width="27.42578125" customWidth="1"/>
    <col min="16130" max="16130" width="10.7109375" customWidth="1"/>
    <col min="16131" max="16131" width="8.85546875" customWidth="1"/>
    <col min="16132" max="16132" width="13.85546875" customWidth="1"/>
    <col min="16133" max="16133" width="11.140625" customWidth="1"/>
    <col min="16134" max="16134" width="10.7109375" customWidth="1"/>
  </cols>
  <sheetData>
    <row r="1" spans="1:12" x14ac:dyDescent="0.25">
      <c r="A1" t="s">
        <v>34</v>
      </c>
    </row>
    <row r="3" spans="1:12" x14ac:dyDescent="0.25">
      <c r="D3" t="s">
        <v>72</v>
      </c>
    </row>
    <row r="4" spans="1:12" x14ac:dyDescent="0.25">
      <c r="A4" t="s">
        <v>35</v>
      </c>
      <c r="B4" t="s">
        <v>36</v>
      </c>
      <c r="C4" t="s">
        <v>37</v>
      </c>
      <c r="D4" t="s">
        <v>77</v>
      </c>
      <c r="E4" t="s">
        <v>80</v>
      </c>
      <c r="G4" t="s">
        <v>73</v>
      </c>
    </row>
    <row r="5" spans="1:12" x14ac:dyDescent="0.25">
      <c r="A5" t="s">
        <v>38</v>
      </c>
      <c r="B5">
        <v>17.760000000000002</v>
      </c>
      <c r="C5">
        <v>11410</v>
      </c>
      <c r="D5">
        <f>a+(b*x)</f>
        <v>29.5793</v>
      </c>
      <c r="E5">
        <f>(y-yest)^2</f>
        <v>139.69585248999996</v>
      </c>
      <c r="G5" t="s">
        <v>74</v>
      </c>
    </row>
    <row r="6" spans="1:12" x14ac:dyDescent="0.25">
      <c r="A6" t="s">
        <v>39</v>
      </c>
      <c r="B6">
        <v>71.95</v>
      </c>
      <c r="C6">
        <v>28780</v>
      </c>
      <c r="D6">
        <f>a+(b*x)</f>
        <v>67.793300000000002</v>
      </c>
      <c r="E6">
        <f>(y-yest)^2</f>
        <v>17.278154890000007</v>
      </c>
      <c r="G6" s="1" t="s">
        <v>1</v>
      </c>
      <c r="J6" t="s">
        <v>78</v>
      </c>
      <c r="K6">
        <v>4.4772999999999996</v>
      </c>
    </row>
    <row r="7" spans="1:12" x14ac:dyDescent="0.25">
      <c r="A7" t="s">
        <v>40</v>
      </c>
      <c r="B7">
        <v>79.28</v>
      </c>
      <c r="C7">
        <v>28920</v>
      </c>
      <c r="D7">
        <f>a+(b*x)</f>
        <v>68.101300000000009</v>
      </c>
      <c r="E7">
        <f>(y-yest)^2</f>
        <v>124.96333368999983</v>
      </c>
      <c r="G7" s="1" t="s">
        <v>2</v>
      </c>
      <c r="J7" t="s">
        <v>79</v>
      </c>
      <c r="K7">
        <v>2.2000000000000001E-3</v>
      </c>
    </row>
    <row r="8" spans="1:12" x14ac:dyDescent="0.25">
      <c r="A8" t="s">
        <v>41</v>
      </c>
      <c r="B8">
        <v>26.36</v>
      </c>
      <c r="C8">
        <v>7510</v>
      </c>
      <c r="D8">
        <f>a+(b*x)</f>
        <v>20.999300000000002</v>
      </c>
      <c r="E8">
        <f>(y-yest)^2</f>
        <v>28.737104489999975</v>
      </c>
      <c r="G8" s="1" t="s">
        <v>3</v>
      </c>
      <c r="I8" t="s">
        <v>14</v>
      </c>
      <c r="J8">
        <v>34</v>
      </c>
    </row>
    <row r="9" spans="1:12" x14ac:dyDescent="0.25">
      <c r="A9" t="s">
        <v>42</v>
      </c>
      <c r="B9">
        <v>46.64</v>
      </c>
      <c r="C9">
        <v>75.400000000000006</v>
      </c>
      <c r="D9">
        <f>a+(b*x)</f>
        <v>4.6431799999999992</v>
      </c>
      <c r="E9">
        <f>(y-yest)^2</f>
        <v>1763.7328901123999</v>
      </c>
      <c r="G9" s="1" t="s">
        <v>91</v>
      </c>
      <c r="I9">
        <f>a+(b*9000)</f>
        <v>24.2773</v>
      </c>
    </row>
    <row r="10" spans="1:12" x14ac:dyDescent="0.25">
      <c r="A10" t="s">
        <v>43</v>
      </c>
      <c r="B10">
        <v>41.9</v>
      </c>
      <c r="C10">
        <v>30040</v>
      </c>
      <c r="D10">
        <f>a+(b*x)</f>
        <v>70.565300000000008</v>
      </c>
      <c r="E10">
        <f>(y-yest)^2</f>
        <v>821.69942409000055</v>
      </c>
      <c r="G10" s="1" t="s">
        <v>75</v>
      </c>
    </row>
    <row r="11" spans="1:12" x14ac:dyDescent="0.25">
      <c r="A11" t="s">
        <v>44</v>
      </c>
      <c r="B11">
        <v>21.48</v>
      </c>
      <c r="C11">
        <v>4980</v>
      </c>
      <c r="D11">
        <f>a+(b*x)</f>
        <v>15.433300000000001</v>
      </c>
      <c r="E11">
        <f>(y-yest)^2</f>
        <v>36.562580889999992</v>
      </c>
    </row>
    <row r="12" spans="1:12" x14ac:dyDescent="0.25">
      <c r="A12" t="s">
        <v>45</v>
      </c>
      <c r="B12">
        <v>14.13</v>
      </c>
      <c r="C12">
        <v>6410</v>
      </c>
      <c r="D12">
        <f>a+(b*x)</f>
        <v>18.5793</v>
      </c>
      <c r="E12">
        <f>(y-yest)^2</f>
        <v>19.796270489999991</v>
      </c>
    </row>
    <row r="13" spans="1:12" x14ac:dyDescent="0.25">
      <c r="A13" t="s">
        <v>46</v>
      </c>
      <c r="B13">
        <v>96.46</v>
      </c>
      <c r="C13">
        <v>15600</v>
      </c>
      <c r="D13">
        <f>a+(b*x)</f>
        <v>38.7973</v>
      </c>
      <c r="E13">
        <f>(y-yest)^2</f>
        <v>3324.9869712899995</v>
      </c>
    </row>
    <row r="14" spans="1:12" x14ac:dyDescent="0.25">
      <c r="A14" t="s">
        <v>47</v>
      </c>
      <c r="B14">
        <v>18.920000000000002</v>
      </c>
      <c r="C14">
        <v>3940</v>
      </c>
      <c r="D14">
        <f>a+(b*x)</f>
        <v>13.145300000000001</v>
      </c>
      <c r="E14">
        <f>(y-yest)^2</f>
        <v>33.34716009000001</v>
      </c>
    </row>
    <row r="15" spans="1:12" x14ac:dyDescent="0.25">
      <c r="A15" t="s">
        <v>48</v>
      </c>
      <c r="B15">
        <v>8.4499999999999993</v>
      </c>
      <c r="C15">
        <v>3940</v>
      </c>
      <c r="D15">
        <f>a+(b*x)</f>
        <v>13.145300000000001</v>
      </c>
      <c r="E15">
        <f>(y-yest)^2</f>
        <v>22.045842090000011</v>
      </c>
    </row>
    <row r="16" spans="1:12" x14ac:dyDescent="0.25">
      <c r="A16" t="s">
        <v>49</v>
      </c>
      <c r="B16">
        <v>69.59</v>
      </c>
      <c r="C16">
        <v>27640</v>
      </c>
      <c r="D16">
        <f>a+(b*x)</f>
        <v>65.285300000000007</v>
      </c>
      <c r="E16">
        <f>(y-yest)^2</f>
        <v>18.530442089999973</v>
      </c>
      <c r="G16" s="4" t="s">
        <v>31</v>
      </c>
      <c r="H16" t="s">
        <v>76</v>
      </c>
      <c r="I16" s="4">
        <f>sec/(ene-2)</f>
        <v>535.13745552132502</v>
      </c>
      <c r="K16" t="s">
        <v>88</v>
      </c>
      <c r="L16">
        <f>AVERAGE(x)</f>
        <v>15819.864705882354</v>
      </c>
    </row>
    <row r="17" spans="1:22" x14ac:dyDescent="0.25">
      <c r="A17" t="s">
        <v>50</v>
      </c>
      <c r="B17">
        <v>78.52</v>
      </c>
      <c r="C17">
        <v>27610</v>
      </c>
      <c r="D17">
        <f>a+(b*x)</f>
        <v>65.219300000000004</v>
      </c>
      <c r="E17">
        <f>(y-yest)^2</f>
        <v>176.90862048999978</v>
      </c>
      <c r="G17" t="s">
        <v>81</v>
      </c>
      <c r="H17">
        <f>SUM(resid)</f>
        <v>17124.398576682401</v>
      </c>
    </row>
    <row r="18" spans="1:22" x14ac:dyDescent="0.25">
      <c r="A18" t="s">
        <v>51</v>
      </c>
      <c r="B18">
        <v>90.23</v>
      </c>
      <c r="C18">
        <v>19900</v>
      </c>
      <c r="D18">
        <f>a+(b*x)</f>
        <v>48.257300000000001</v>
      </c>
      <c r="E18">
        <f>(y-yest)^2</f>
        <v>1761.7075452900003</v>
      </c>
      <c r="G18" t="s">
        <v>82</v>
      </c>
      <c r="H18" t="s">
        <v>83</v>
      </c>
      <c r="J18" s="4">
        <v>9000</v>
      </c>
    </row>
    <row r="19" spans="1:22" x14ac:dyDescent="0.25">
      <c r="A19" t="s">
        <v>52</v>
      </c>
      <c r="B19">
        <v>13.15</v>
      </c>
      <c r="C19">
        <v>4090</v>
      </c>
      <c r="D19">
        <f>a+(b*x)</f>
        <v>13.475300000000001</v>
      </c>
      <c r="E19">
        <f>(y-yest)^2</f>
        <v>0.10582009000000024</v>
      </c>
      <c r="G19" t="s">
        <v>84</v>
      </c>
    </row>
    <row r="20" spans="1:22" x14ac:dyDescent="0.25">
      <c r="A20" t="s">
        <v>53</v>
      </c>
      <c r="B20">
        <v>76.88</v>
      </c>
      <c r="C20">
        <v>13840</v>
      </c>
      <c r="D20">
        <f>a+(b*x)</f>
        <v>34.9253</v>
      </c>
      <c r="E20">
        <f>(y-yest)^2</f>
        <v>1760.1968520899995</v>
      </c>
      <c r="G20" t="s">
        <v>85</v>
      </c>
    </row>
    <row r="21" spans="1:22" x14ac:dyDescent="0.25">
      <c r="A21" t="s">
        <v>54</v>
      </c>
      <c r="B21">
        <v>2.4700000000000002</v>
      </c>
      <c r="C21">
        <v>2880</v>
      </c>
      <c r="D21">
        <f>a+(b*x)</f>
        <v>10.8133</v>
      </c>
      <c r="E21">
        <f>(y-yest)^2</f>
        <v>69.610654889999992</v>
      </c>
      <c r="G21" t="s">
        <v>86</v>
      </c>
    </row>
    <row r="22" spans="1:22" x14ac:dyDescent="0.25">
      <c r="A22" t="s">
        <v>55</v>
      </c>
      <c r="B22">
        <v>8.74</v>
      </c>
      <c r="C22">
        <v>3210</v>
      </c>
      <c r="D22">
        <f>a+(b*x)</f>
        <v>11.539300000000001</v>
      </c>
      <c r="E22">
        <f>(y-yest)^2</f>
        <v>7.8360804900000032</v>
      </c>
      <c r="G22" s="4">
        <f>_xlfn.VAR.S(x)*(n-1)</f>
        <v>4159175828.5376463</v>
      </c>
    </row>
    <row r="23" spans="1:22" x14ac:dyDescent="0.25">
      <c r="A23" t="s">
        <v>56</v>
      </c>
      <c r="B23">
        <v>101.76</v>
      </c>
      <c r="C23" s="3">
        <v>26830</v>
      </c>
      <c r="D23">
        <f>a+(b*x)</f>
        <v>63.503300000000003</v>
      </c>
      <c r="E23">
        <f>(y-yest)^2</f>
        <v>1463.5750948900002</v>
      </c>
      <c r="G23" t="s">
        <v>87</v>
      </c>
    </row>
    <row r="24" spans="1:22" x14ac:dyDescent="0.25">
      <c r="A24" t="s">
        <v>57</v>
      </c>
      <c r="B24">
        <v>67.900000000000006</v>
      </c>
      <c r="C24">
        <v>28450</v>
      </c>
      <c r="D24">
        <f>a+(b*x)</f>
        <v>67.067300000000003</v>
      </c>
      <c r="E24">
        <f>(y-yest)^2</f>
        <v>0.69338929000000438</v>
      </c>
      <c r="G24">
        <f>(I16*(1+(1/n)+((J18-xbar)^2/G22)))</f>
        <v>556.86104049974415</v>
      </c>
      <c r="H24" t="s">
        <v>89</v>
      </c>
    </row>
    <row r="25" spans="1:22" x14ac:dyDescent="0.25">
      <c r="A25" t="s">
        <v>58</v>
      </c>
      <c r="B25">
        <v>29.47</v>
      </c>
      <c r="C25">
        <v>8980</v>
      </c>
      <c r="D25">
        <f>a+(b*x)</f>
        <v>24.2333</v>
      </c>
      <c r="E25">
        <f>(y-yest)^2</f>
        <v>27.423026889999988</v>
      </c>
      <c r="G25">
        <f>SQRT(G24)</f>
        <v>23.597903307280166</v>
      </c>
      <c r="H25" t="s">
        <v>90</v>
      </c>
    </row>
    <row r="26" spans="1:22" x14ac:dyDescent="0.25">
      <c r="A26" t="s">
        <v>59</v>
      </c>
      <c r="B26">
        <v>76.760000000000005</v>
      </c>
      <c r="C26">
        <v>28560</v>
      </c>
      <c r="D26">
        <f>a+(b*x)</f>
        <v>67.309300000000007</v>
      </c>
      <c r="E26">
        <f>(y-yest)^2</f>
        <v>89.31573048999995</v>
      </c>
      <c r="G26" t="s">
        <v>92</v>
      </c>
    </row>
    <row r="27" spans="1:22" x14ac:dyDescent="0.25">
      <c r="A27" t="s">
        <v>60</v>
      </c>
      <c r="B27">
        <v>1.75</v>
      </c>
      <c r="C27">
        <v>2040</v>
      </c>
      <c r="D27">
        <f>a+(b*x)</f>
        <v>8.9652999999999992</v>
      </c>
      <c r="E27">
        <f>(y-yest)^2</f>
        <v>52.060554089999989</v>
      </c>
      <c r="G27">
        <f>_xlfn.T.INV.2T(0.05,n-1)</f>
        <v>2.0345152974493397</v>
      </c>
      <c r="I27" s="5"/>
      <c r="J27" s="5" t="s">
        <v>97</v>
      </c>
      <c r="K27" s="5"/>
      <c r="L27" s="5"/>
      <c r="M27" s="5"/>
      <c r="N27" s="5"/>
      <c r="O27" s="5"/>
      <c r="P27" s="5"/>
      <c r="Q27" s="5"/>
      <c r="R27" s="5"/>
      <c r="S27" s="5"/>
      <c r="T27" s="5"/>
      <c r="U27" s="5"/>
      <c r="V27" s="5"/>
    </row>
    <row r="28" spans="1:22" x14ac:dyDescent="0.25">
      <c r="A28" t="s">
        <v>61</v>
      </c>
      <c r="B28">
        <v>45.09</v>
      </c>
      <c r="C28">
        <v>11210</v>
      </c>
      <c r="D28">
        <f>a+(b*x)</f>
        <v>29.139300000000002</v>
      </c>
      <c r="E28">
        <f>(y-yest)^2</f>
        <v>254.42483049000003</v>
      </c>
      <c r="G28" t="s">
        <v>93</v>
      </c>
      <c r="I28" s="5">
        <v>-23.73</v>
      </c>
      <c r="J28" s="5" t="s">
        <v>95</v>
      </c>
      <c r="K28" s="5">
        <v>24.2773</v>
      </c>
      <c r="L28" s="5" t="s">
        <v>95</v>
      </c>
      <c r="M28" s="5">
        <v>72.287800000000004</v>
      </c>
      <c r="N28" s="5"/>
      <c r="O28" s="5"/>
      <c r="P28" s="5"/>
      <c r="Q28" s="5"/>
      <c r="R28" s="5"/>
      <c r="S28" s="5"/>
      <c r="T28" s="5"/>
      <c r="U28" s="5"/>
      <c r="V28" s="5"/>
    </row>
    <row r="29" spans="1:22" x14ac:dyDescent="0.25">
      <c r="A29" t="s">
        <v>62</v>
      </c>
      <c r="B29">
        <v>24.93</v>
      </c>
      <c r="C29">
        <v>8950</v>
      </c>
      <c r="D29">
        <f>a+(b*x)</f>
        <v>24.167300000000001</v>
      </c>
      <c r="E29">
        <f>(y-yest)^2</f>
        <v>0.58171128999999822</v>
      </c>
      <c r="G29">
        <f>I9+(G25*G27)</f>
        <v>72.287595266391861</v>
      </c>
      <c r="I29" s="5" t="s">
        <v>96</v>
      </c>
      <c r="J29" s="5"/>
      <c r="K29" s="5"/>
      <c r="L29" s="5"/>
      <c r="M29" s="5"/>
      <c r="N29" s="5"/>
      <c r="O29" s="5"/>
      <c r="P29" s="5"/>
      <c r="Q29" s="5"/>
      <c r="R29" s="5"/>
      <c r="S29" s="5"/>
      <c r="T29" s="5"/>
      <c r="U29" s="5"/>
      <c r="V29" s="5"/>
    </row>
    <row r="30" spans="1:22" x14ac:dyDescent="0.25">
      <c r="A30" t="s">
        <v>63</v>
      </c>
      <c r="B30">
        <v>32.11</v>
      </c>
      <c r="C30">
        <v>13230</v>
      </c>
      <c r="D30">
        <f>a+(b*x)</f>
        <v>33.583300000000001</v>
      </c>
      <c r="E30">
        <f>(y-yest)^2</f>
        <v>2.1706128900000055</v>
      </c>
      <c r="G30" t="s">
        <v>94</v>
      </c>
      <c r="I30" s="5" t="s">
        <v>98</v>
      </c>
      <c r="J30" s="5"/>
      <c r="K30" s="5"/>
      <c r="L30" s="5"/>
      <c r="M30" s="5"/>
      <c r="N30" s="5"/>
      <c r="O30" s="5"/>
      <c r="P30" s="5"/>
      <c r="Q30" s="5"/>
      <c r="R30" s="5"/>
      <c r="S30" s="5"/>
      <c r="T30" s="5"/>
      <c r="U30" s="5"/>
      <c r="V30" s="5"/>
    </row>
    <row r="31" spans="1:22" x14ac:dyDescent="0.25">
      <c r="A31" t="s">
        <v>64</v>
      </c>
      <c r="B31">
        <v>36.36</v>
      </c>
      <c r="C31">
        <v>10130</v>
      </c>
      <c r="D31">
        <f>a+(b*x)</f>
        <v>26.763300000000001</v>
      </c>
      <c r="E31">
        <f>(y-yest)^2</f>
        <v>92.096650889999964</v>
      </c>
      <c r="G31">
        <f>I9-(G27*G25)</f>
        <v>-23.732995266391864</v>
      </c>
    </row>
    <row r="32" spans="1:22" x14ac:dyDescent="0.25">
      <c r="A32" t="s">
        <v>65</v>
      </c>
      <c r="B32">
        <v>91.61</v>
      </c>
      <c r="C32">
        <v>22150</v>
      </c>
      <c r="D32">
        <f>a+(b*x)</f>
        <v>53.207300000000004</v>
      </c>
      <c r="E32">
        <f>(y-yest)^2</f>
        <v>1474.7673672899996</v>
      </c>
    </row>
    <row r="33" spans="1:5" x14ac:dyDescent="0.25">
      <c r="A33" t="s">
        <v>66</v>
      </c>
      <c r="B33">
        <v>98.05</v>
      </c>
      <c r="C33">
        <v>26710</v>
      </c>
      <c r="D33">
        <f>a+(b*x)</f>
        <v>63.2393</v>
      </c>
      <c r="E33">
        <f>(y-yest)^2</f>
        <v>1211.7848344899999</v>
      </c>
    </row>
    <row r="34" spans="1:5" x14ac:dyDescent="0.25">
      <c r="A34" t="s">
        <v>67</v>
      </c>
      <c r="B34">
        <v>84.34</v>
      </c>
      <c r="C34">
        <v>32220</v>
      </c>
      <c r="D34">
        <f>a+(b*x)</f>
        <v>75.3613</v>
      </c>
      <c r="E34">
        <f>(y-yest)^2</f>
        <v>80.617053690000063</v>
      </c>
    </row>
    <row r="35" spans="1:5" x14ac:dyDescent="0.25">
      <c r="A35" t="s">
        <v>68</v>
      </c>
      <c r="B35">
        <v>39.42</v>
      </c>
      <c r="C35">
        <v>7450</v>
      </c>
      <c r="D35">
        <f>a+(b*x)</f>
        <v>20.8673</v>
      </c>
      <c r="E35">
        <f>(y-yest)^2</f>
        <v>344.20267729000005</v>
      </c>
    </row>
    <row r="36" spans="1:5" x14ac:dyDescent="0.25">
      <c r="A36" t="s">
        <v>69</v>
      </c>
      <c r="B36">
        <v>91.17</v>
      </c>
      <c r="C36">
        <v>27690</v>
      </c>
      <c r="D36">
        <f>a+(b*x)</f>
        <v>65.395300000000006</v>
      </c>
      <c r="E36">
        <f>(y-yest)^2</f>
        <v>664.33516008999982</v>
      </c>
    </row>
    <row r="37" spans="1:5" x14ac:dyDescent="0.25">
      <c r="A37" t="s">
        <v>70</v>
      </c>
      <c r="B37">
        <v>54.58</v>
      </c>
      <c r="C37">
        <v>37750</v>
      </c>
      <c r="D37">
        <f>a+(b*x)</f>
        <v>87.527300000000011</v>
      </c>
      <c r="E37">
        <f>(y-yest)^2</f>
        <v>1085.5245772900009</v>
      </c>
    </row>
    <row r="38" spans="1:5" x14ac:dyDescent="0.25">
      <c r="A38" t="s">
        <v>71</v>
      </c>
      <c r="B38">
        <v>27.3</v>
      </c>
      <c r="C38">
        <v>4750</v>
      </c>
      <c r="D38">
        <f>a+(b*x)</f>
        <v>14.927300000000001</v>
      </c>
      <c r="E38">
        <f>(y-yest)^2</f>
        <v>153.08370529000001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10</vt:i4>
      </vt:variant>
    </vt:vector>
  </HeadingPairs>
  <TitlesOfParts>
    <vt:vector size="13" baseType="lpstr">
      <vt:lpstr>EJE.5.3</vt:lpstr>
      <vt:lpstr>pregunata D</vt:lpstr>
      <vt:lpstr>Hoja3</vt:lpstr>
      <vt:lpstr>a</vt:lpstr>
      <vt:lpstr>b</vt:lpstr>
      <vt:lpstr>ene</vt:lpstr>
      <vt:lpstr>n</vt:lpstr>
      <vt:lpstr>resid</vt:lpstr>
      <vt:lpstr>sec</vt:lpstr>
      <vt:lpstr>x</vt:lpstr>
      <vt:lpstr>xbar</vt:lpstr>
      <vt:lpstr>y</vt:lpstr>
      <vt:lpstr>yest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Hairo</dc:creator>
  <cp:lastModifiedBy>Hairo</cp:lastModifiedBy>
  <dcterms:created xsi:type="dcterms:W3CDTF">2015-02-23T06:38:24Z</dcterms:created>
  <dcterms:modified xsi:type="dcterms:W3CDTF">2015-02-25T06:06:40Z</dcterms:modified>
</cp:coreProperties>
</file>