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ejer.1.1" sheetId="1" r:id="rId1"/>
    <sheet name="ejer.5.12" sheetId="2" r:id="rId2"/>
    <sheet name="Hoja3" sheetId="3" r:id="rId3"/>
  </sheets>
  <definedNames>
    <definedName name="a">ejer.5.12!$V$5</definedName>
    <definedName name="b">ejer.5.12!$V$4</definedName>
    <definedName name="desvy">ejer.5.12!$Q:$Q</definedName>
    <definedName name="desvyest">ejer.5.12!$R:$R</definedName>
    <definedName name="n">ejer.5.12!$V$9</definedName>
    <definedName name="residual">ejer.5.12!$O:$O</definedName>
    <definedName name="sec">ejer.5.12!$V$7</definedName>
    <definedName name="src">ejer.5.12!$V$19</definedName>
    <definedName name="stc">ejer.5.12!$V$18</definedName>
    <definedName name="sum.xcuad">ejer.5.12!$X$8</definedName>
    <definedName name="var.a">ejer.5.12!$V$12</definedName>
    <definedName name="var.error">ejer.5.12!$V$8</definedName>
    <definedName name="x">ejer.5.12!$L:$L</definedName>
    <definedName name="xcuad">ejer.5.12!$P:$P</definedName>
    <definedName name="xprom">ejer.5.12!$V$3</definedName>
    <definedName name="y">ejer.5.12!$M:$M</definedName>
    <definedName name="yest">ejer.5.12!$N:$N</definedName>
    <definedName name="yprom">ejer.5.12!$V$2</definedName>
  </definedNames>
  <calcPr calcId="145621"/>
</workbook>
</file>

<file path=xl/calcChain.xml><?xml version="1.0" encoding="utf-8"?>
<calcChain xmlns="http://schemas.openxmlformats.org/spreadsheetml/2006/main">
  <c r="W33" i="2" l="1"/>
  <c r="W31" i="2"/>
  <c r="W30" i="2"/>
  <c r="V9" i="2"/>
  <c r="P24" i="2" s="1"/>
  <c r="V4" i="2"/>
  <c r="V3" i="2"/>
  <c r="V2" i="2"/>
  <c r="Q31" i="2" s="1"/>
  <c r="Q6" i="2" l="1"/>
  <c r="Q8" i="2"/>
  <c r="Q10" i="2"/>
  <c r="Q12" i="2"/>
  <c r="Q14" i="2"/>
  <c r="Q16" i="2"/>
  <c r="Q18" i="2"/>
  <c r="Q20" i="2"/>
  <c r="Q22" i="2"/>
  <c r="Q24" i="2"/>
  <c r="Q26" i="2"/>
  <c r="Q28" i="2"/>
  <c r="Q30" i="2"/>
  <c r="Q7" i="2"/>
  <c r="Q9" i="2"/>
  <c r="Q11" i="2"/>
  <c r="Q13" i="2"/>
  <c r="Q15" i="2"/>
  <c r="Q17" i="2"/>
  <c r="Q19" i="2"/>
  <c r="Q21" i="2"/>
  <c r="Q23" i="2"/>
  <c r="Q25" i="2"/>
  <c r="Q27" i="2"/>
  <c r="Q29" i="2"/>
  <c r="P6" i="2"/>
  <c r="P8" i="2"/>
  <c r="P10" i="2"/>
  <c r="P12" i="2"/>
  <c r="P14" i="2"/>
  <c r="P16" i="2"/>
  <c r="P18" i="2"/>
  <c r="P20" i="2"/>
  <c r="P22" i="2"/>
  <c r="P25" i="2"/>
  <c r="P27" i="2"/>
  <c r="P29" i="2"/>
  <c r="P31" i="2"/>
  <c r="P7" i="2"/>
  <c r="P9" i="2"/>
  <c r="P11" i="2"/>
  <c r="P13" i="2"/>
  <c r="P15" i="2"/>
  <c r="P17" i="2"/>
  <c r="P19" i="2"/>
  <c r="P21" i="2"/>
  <c r="P23" i="2"/>
  <c r="P26" i="2"/>
  <c r="P28" i="2"/>
  <c r="P30" i="2"/>
  <c r="V5" i="2"/>
  <c r="N9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8" i="1"/>
  <c r="P7" i="1"/>
  <c r="N7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J7" i="1"/>
  <c r="K7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X7" i="2" l="1"/>
  <c r="V18" i="2"/>
  <c r="N31" i="2"/>
  <c r="N29" i="2"/>
  <c r="N27" i="2"/>
  <c r="N25" i="2"/>
  <c r="N23" i="2"/>
  <c r="N21" i="2"/>
  <c r="N19" i="2"/>
  <c r="N17" i="2"/>
  <c r="N15" i="2"/>
  <c r="N13" i="2"/>
  <c r="N11" i="2"/>
  <c r="N9" i="2"/>
  <c r="N7" i="2"/>
  <c r="N30" i="2"/>
  <c r="N28" i="2"/>
  <c r="N26" i="2"/>
  <c r="N24" i="2"/>
  <c r="N22" i="2"/>
  <c r="N20" i="2"/>
  <c r="N18" i="2"/>
  <c r="N16" i="2"/>
  <c r="N14" i="2"/>
  <c r="N12" i="2"/>
  <c r="N10" i="2"/>
  <c r="N8" i="2"/>
  <c r="N6" i="2"/>
  <c r="O8" i="2" l="1"/>
  <c r="R8" i="2"/>
  <c r="O16" i="2"/>
  <c r="R16" i="2"/>
  <c r="O24" i="2"/>
  <c r="R24" i="2"/>
  <c r="O7" i="2"/>
  <c r="R7" i="2"/>
  <c r="O6" i="2"/>
  <c r="R6" i="2"/>
  <c r="O10" i="2"/>
  <c r="R10" i="2"/>
  <c r="O14" i="2"/>
  <c r="R14" i="2"/>
  <c r="O18" i="2"/>
  <c r="R18" i="2"/>
  <c r="O22" i="2"/>
  <c r="R22" i="2"/>
  <c r="O26" i="2"/>
  <c r="R26" i="2"/>
  <c r="O30" i="2"/>
  <c r="R30" i="2"/>
  <c r="O9" i="2"/>
  <c r="R9" i="2"/>
  <c r="O13" i="2"/>
  <c r="R13" i="2"/>
  <c r="O17" i="2"/>
  <c r="R17" i="2"/>
  <c r="O21" i="2"/>
  <c r="R21" i="2"/>
  <c r="O25" i="2"/>
  <c r="R25" i="2"/>
  <c r="O29" i="2"/>
  <c r="R29" i="2"/>
  <c r="O12" i="2"/>
  <c r="R12" i="2"/>
  <c r="O20" i="2"/>
  <c r="R20" i="2"/>
  <c r="O28" i="2"/>
  <c r="R28" i="2"/>
  <c r="O11" i="2"/>
  <c r="R11" i="2"/>
  <c r="O15" i="2"/>
  <c r="R15" i="2"/>
  <c r="O19" i="2"/>
  <c r="R19" i="2"/>
  <c r="O23" i="2"/>
  <c r="R23" i="2"/>
  <c r="O27" i="2"/>
  <c r="R27" i="2"/>
  <c r="O31" i="2"/>
  <c r="R31" i="2"/>
  <c r="V7" i="2" l="1"/>
  <c r="V8" i="2" s="1"/>
  <c r="V17" i="2"/>
  <c r="V19" i="2"/>
  <c r="W17" i="2" s="1"/>
  <c r="V10" i="2" l="1"/>
  <c r="V12" i="2"/>
  <c r="V13" i="2" s="1"/>
  <c r="V14" i="2"/>
  <c r="V15" i="2" s="1"/>
  <c r="W29" i="2" s="1"/>
</calcChain>
</file>

<file path=xl/sharedStrings.xml><?xml version="1.0" encoding="utf-8"?>
<sst xmlns="http://schemas.openxmlformats.org/spreadsheetml/2006/main" count="80" uniqueCount="67">
  <si>
    <t>en la tabla nos proporciona datos sobre el indice de precios al consumidor de siete países industrilizados, cuya base es 1982-1984=100</t>
  </si>
  <si>
    <t>año</t>
  </si>
  <si>
    <t>us</t>
  </si>
  <si>
    <t>canadá</t>
  </si>
  <si>
    <t>japón</t>
  </si>
  <si>
    <t>francia</t>
  </si>
  <si>
    <t>alemania</t>
  </si>
  <si>
    <t>italia</t>
  </si>
  <si>
    <t>gran bretaña</t>
  </si>
  <si>
    <t>a partir de estos datos, calcule la tasa de inflacion en cada país.  Reste ipc año en cuestion el ipc del año anterior, divida entre ipc año anterior y multiplique por 100</t>
  </si>
  <si>
    <r>
      <t>ipc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-ipc</t>
    </r>
    <r>
      <rPr>
        <vertAlign val="subscript"/>
        <sz val="11"/>
        <color theme="1"/>
        <rFont val="Calibri"/>
        <family val="2"/>
        <scheme val="minor"/>
      </rPr>
      <t>t-1</t>
    </r>
    <r>
      <rPr>
        <sz val="11"/>
        <color theme="1"/>
        <rFont val="Calibri"/>
        <family val="2"/>
        <scheme val="minor"/>
      </rPr>
      <t>/ipc</t>
    </r>
    <r>
      <rPr>
        <vertAlign val="subscript"/>
        <sz val="11"/>
        <color theme="1"/>
        <rFont val="Calibri"/>
        <family val="2"/>
        <scheme val="minor"/>
      </rPr>
      <t>t-1</t>
    </r>
  </si>
  <si>
    <t xml:space="preserve">ipc indice de precios al consumidor </t>
  </si>
  <si>
    <t>niveles inflacionarios</t>
  </si>
  <si>
    <t>a)</t>
  </si>
  <si>
    <t xml:space="preserve">b)grafique la taza de inflacion de cada nacion en funcion del tiempo(es decir, asigne el eje horixontal tiempo y el vertical inflacion </t>
  </si>
  <si>
    <t>c) que conclusiones generales surgen respecto de la inflacion en los siete países?</t>
  </si>
  <si>
    <t>que conforme el tiempo tienden a convergir los países a su un nivel inflacionario entre 2 y 1 porciento, se trata de mantener niveles inflacionarios controlados</t>
  </si>
  <si>
    <t>d)qué país tiene, al parecer, la tasa de inflación más variable?¿ puedes explicarlo?</t>
  </si>
  <si>
    <t>us ha tenido la tasa inflacionaria más elevada, por que dado a el mercados de capitales que hace muy atrativa la economía us, tiene a inyectar y a extraer capital.</t>
  </si>
  <si>
    <t>us (X)</t>
  </si>
  <si>
    <t>canadá (Y)</t>
  </si>
  <si>
    <t>us (y)</t>
  </si>
  <si>
    <t>canadá (x)</t>
  </si>
  <si>
    <t>yprom</t>
  </si>
  <si>
    <t>xprom</t>
  </si>
  <si>
    <t>b</t>
  </si>
  <si>
    <t>a</t>
  </si>
  <si>
    <t>puede ser positivo (lo que indica un incremento de los precios) o negativo (que refleja una caída de los precios).</t>
  </si>
  <si>
    <t>ipc</t>
  </si>
  <si>
    <t xml:space="preserve">es en promedio el cambio el ipc eu cuando aumentan los precios y afectan  ipc canadiense </t>
  </si>
  <si>
    <t>si el ipc de canada es 0 este sera el valor en promedio de el ipc eu tenriamos una baja de precios una desinflación de -7 en promedio</t>
  </si>
  <si>
    <t>yest</t>
  </si>
  <si>
    <t>residual</t>
  </si>
  <si>
    <t>sec</t>
  </si>
  <si>
    <t>s2</t>
  </si>
  <si>
    <t>n</t>
  </si>
  <si>
    <t>s</t>
  </si>
  <si>
    <t>error y desv de estimadores</t>
  </si>
  <si>
    <t>var(a)</t>
  </si>
  <si>
    <t>es(a)</t>
  </si>
  <si>
    <t>var(b)</t>
  </si>
  <si>
    <t>es(b)</t>
  </si>
  <si>
    <t>xcuad</t>
  </si>
  <si>
    <t>xcuad/n-1</t>
  </si>
  <si>
    <t>medida de bondad de ajuste</t>
  </si>
  <si>
    <t>r2</t>
  </si>
  <si>
    <t>stc</t>
  </si>
  <si>
    <t>src</t>
  </si>
  <si>
    <t>desvy</t>
  </si>
  <si>
    <t>desvyest</t>
  </si>
  <si>
    <t>srt</t>
  </si>
  <si>
    <t>prueba de hipotesis</t>
  </si>
  <si>
    <t>beta</t>
  </si>
  <si>
    <t>si beta es cero, el ipc de canada no expplica el ipc cahadience</t>
  </si>
  <si>
    <t>Ho=O</t>
  </si>
  <si>
    <t>Ha no es cero</t>
  </si>
  <si>
    <t>alpha</t>
  </si>
  <si>
    <t>si alpha es cero el intecepto no significa nada no parte de ningunpunto el ipc us y crece confome va creciendo ipc candience comienza de el valor estimado promedio</t>
  </si>
  <si>
    <t>tcalculada</t>
  </si>
  <si>
    <t>ttabla 95%confianza</t>
  </si>
  <si>
    <t>es estadisticamente significativo por que si se tiene evidencias suficientes para rechazar la Ho nula</t>
  </si>
  <si>
    <t xml:space="preserve">ttabla 90% confianza </t>
  </si>
  <si>
    <t xml:space="preserve">alpha </t>
  </si>
  <si>
    <t>es estadisticamente insignificantes por que no se tiene eb¿videncias suficientes para rechazar Ho</t>
  </si>
  <si>
    <t>tcalculada siempre con valor absoluto</t>
  </si>
  <si>
    <t>tcalculada beta&gt; ttabala en 90 y 95%</t>
  </si>
  <si>
    <t>t calculada en alpha &lt; t tabla en 90 y 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</si>
</sst>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25252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0" fontId="0" fillId="5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inflacion en us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6365507436570428"/>
          <c:y val="0.15557840226577271"/>
          <c:w val="0.75733048993875762"/>
          <c:h val="0.67058253135024792"/>
        </c:manualLayout>
      </c:layout>
      <c:scatterChart>
        <c:scatterStyle val="lineMarker"/>
        <c:varyColors val="0"/>
        <c:ser>
          <c:idx val="0"/>
          <c:order val="0"/>
          <c:xVal>
            <c:numRef>
              <c:f>ejer.1.1!$I$6:$I$31</c:f>
              <c:numCache>
                <c:formatCode>General</c:formatCode>
                <c:ptCount val="2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</c:numCache>
            </c:numRef>
          </c:xVal>
          <c:yVal>
            <c:numRef>
              <c:f>ejer.1.1!$J$6:$J$31</c:f>
              <c:numCache>
                <c:formatCode>0.0</c:formatCode>
                <c:ptCount val="26"/>
                <c:pt idx="0" formatCode="General">
                  <c:v>0</c:v>
                </c:pt>
                <c:pt idx="1">
                  <c:v>10.315533980582524</c:v>
                </c:pt>
                <c:pt idx="2">
                  <c:v>6.160616061606154</c:v>
                </c:pt>
                <c:pt idx="3">
                  <c:v>3.2124352331606163</c:v>
                </c:pt>
                <c:pt idx="4">
                  <c:v>4.3172690763052319</c:v>
                </c:pt>
                <c:pt idx="5">
                  <c:v>3.5611164581328092</c:v>
                </c:pt>
                <c:pt idx="6">
                  <c:v>1.8587360594795539</c:v>
                </c:pt>
                <c:pt idx="7">
                  <c:v>3.6496350364963508</c:v>
                </c:pt>
                <c:pt idx="8">
                  <c:v>4.1373239436619746</c:v>
                </c:pt>
                <c:pt idx="9">
                  <c:v>4.8182586644125127</c:v>
                </c:pt>
                <c:pt idx="10">
                  <c:v>5.4032258064516041</c:v>
                </c:pt>
                <c:pt idx="11">
                  <c:v>4.2081101759755173</c:v>
                </c:pt>
                <c:pt idx="12">
                  <c:v>3.0102790014684455</c:v>
                </c:pt>
                <c:pt idx="13">
                  <c:v>2.9935851746257933</c:v>
                </c:pt>
                <c:pt idx="14">
                  <c:v>2.5605536332179852</c:v>
                </c:pt>
                <c:pt idx="15">
                  <c:v>2.8340080971660035</c:v>
                </c:pt>
                <c:pt idx="16">
                  <c:v>2.9527559055118111</c:v>
                </c:pt>
                <c:pt idx="17">
                  <c:v>2.2944550669216026</c:v>
                </c:pt>
                <c:pt idx="18">
                  <c:v>1.557632398753894</c:v>
                </c:pt>
                <c:pt idx="19">
                  <c:v>2.2085889570552113</c:v>
                </c:pt>
                <c:pt idx="20">
                  <c:v>3.3613445378151225</c:v>
                </c:pt>
                <c:pt idx="21">
                  <c:v>2.8455284552845561</c:v>
                </c:pt>
                <c:pt idx="22">
                  <c:v>0</c:v>
                </c:pt>
                <c:pt idx="23">
                  <c:v>1.5810276679841961</c:v>
                </c:pt>
                <c:pt idx="24">
                  <c:v>5.0027793218454697</c:v>
                </c:pt>
                <c:pt idx="25">
                  <c:v>3.3880359978824806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ejer.1.1!$I$6:$I$31</c:f>
              <c:numCache>
                <c:formatCode>General</c:formatCode>
                <c:ptCount val="2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</c:numCache>
            </c:numRef>
          </c:xVal>
          <c:yVal>
            <c:numRef>
              <c:f>ejer.1.1!$J$6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19360"/>
        <c:axId val="79929728"/>
      </c:scatterChart>
      <c:valAx>
        <c:axId val="7991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años (t)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29728"/>
        <c:crosses val="autoZero"/>
        <c:crossBetween val="midCat"/>
      </c:valAx>
      <c:valAx>
        <c:axId val="79929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inflacion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19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Inflación Canadá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179418197725283"/>
          <c:y val="0.17177092446777487"/>
          <c:w val="0.8033724846894138"/>
          <c:h val="0.7344480898221055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ejer.1.1!$I$6:$I$31</c:f>
              <c:numCache>
                <c:formatCode>General</c:formatCode>
                <c:ptCount val="2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</c:numCache>
            </c:numRef>
          </c:xVal>
          <c:yVal>
            <c:numRef>
              <c:f>ejer.1.1!$K$6:$K$31</c:f>
              <c:numCache>
                <c:formatCode>0.0</c:formatCode>
                <c:ptCount val="26"/>
                <c:pt idx="0" formatCode="General">
                  <c:v>0</c:v>
                </c:pt>
                <c:pt idx="1">
                  <c:v>1.4781021582708969</c:v>
                </c:pt>
                <c:pt idx="2">
                  <c:v>1.2951458642676219</c:v>
                </c:pt>
                <c:pt idx="3">
                  <c:v>1.1148111094702313</c:v>
                </c:pt>
                <c:pt idx="4">
                  <c:v>1.0386739893017571</c:v>
                </c:pt>
                <c:pt idx="5">
                  <c:v>0.99433593411475363</c:v>
                </c:pt>
                <c:pt idx="6">
                  <c:v>0.95530679235754579</c:v>
                </c:pt>
                <c:pt idx="7">
                  <c:v>0.91909410235013289</c:v>
                </c:pt>
                <c:pt idx="8">
                  <c:v>0.87883491599707819</c:v>
                </c:pt>
                <c:pt idx="9">
                  <c:v>0.85187742452352855</c:v>
                </c:pt>
                <c:pt idx="10">
                  <c:v>0.81047989381816177</c:v>
                </c:pt>
                <c:pt idx="11">
                  <c:v>0.77940115194509874</c:v>
                </c:pt>
                <c:pt idx="12">
                  <c:v>0.70955546081793741</c:v>
                </c:pt>
                <c:pt idx="13">
                  <c:v>0.70054646413500499</c:v>
                </c:pt>
                <c:pt idx="14">
                  <c:v>0.67750398753612084</c:v>
                </c:pt>
                <c:pt idx="15">
                  <c:v>0.68933363201422038</c:v>
                </c:pt>
                <c:pt idx="16">
                  <c:v>0.67097229032770322</c:v>
                </c:pt>
                <c:pt idx="17">
                  <c:v>0.6607638988705713</c:v>
                </c:pt>
                <c:pt idx="18">
                  <c:v>0.64593533524166702</c:v>
                </c:pt>
                <c:pt idx="19">
                  <c:v>0.64455656917597959</c:v>
                </c:pt>
                <c:pt idx="20">
                  <c:v>0.64013353907667825</c:v>
                </c:pt>
                <c:pt idx="21">
                  <c:v>0.6218738519145881</c:v>
                </c:pt>
                <c:pt idx="22">
                  <c:v>0.60465518043309263</c:v>
                </c:pt>
                <c:pt idx="23">
                  <c:v>0.59442551299724589</c:v>
                </c:pt>
                <c:pt idx="24">
                  <c:v>0.5731967499427596</c:v>
                </c:pt>
                <c:pt idx="25">
                  <c:v>0.56439058636793749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40320"/>
        <c:axId val="80042240"/>
      </c:scatterChart>
      <c:valAx>
        <c:axId val="8004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años (t)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042240"/>
        <c:crosses val="autoZero"/>
        <c:crossBetween val="midCat"/>
      </c:valAx>
      <c:valAx>
        <c:axId val="80042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inflacion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040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Inflación Japon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30796150481191"/>
          <c:y val="0.12547462817147856"/>
          <c:w val="0.81596981627296583"/>
          <c:h val="0.7532057451151938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ejer.1.1!$I$6:$I$31</c:f>
              <c:numCache>
                <c:formatCode>General</c:formatCode>
                <c:ptCount val="2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</c:numCache>
            </c:numRef>
          </c:xVal>
          <c:yVal>
            <c:numRef>
              <c:f>ejer.1.1!$L$6:$L$31</c:f>
              <c:numCache>
                <c:formatCode>0.0</c:formatCode>
                <c:ptCount val="26"/>
                <c:pt idx="0" formatCode="General">
                  <c:v>0</c:v>
                </c:pt>
                <c:pt idx="1">
                  <c:v>4.7252747252747227</c:v>
                </c:pt>
                <c:pt idx="2">
                  <c:v>2.938090241343124</c:v>
                </c:pt>
                <c:pt idx="3">
                  <c:v>1.7329255861365984</c:v>
                </c:pt>
                <c:pt idx="4">
                  <c:v>2.3046092184368709</c:v>
                </c:pt>
                <c:pt idx="5">
                  <c:v>2.0568070519099009</c:v>
                </c:pt>
                <c:pt idx="6">
                  <c:v>0.67178502879078961</c:v>
                </c:pt>
                <c:pt idx="7">
                  <c:v>0</c:v>
                </c:pt>
                <c:pt idx="8">
                  <c:v>0.66730219256433609</c:v>
                </c:pt>
                <c:pt idx="9">
                  <c:v>2.2727272727272783</c:v>
                </c:pt>
                <c:pt idx="10">
                  <c:v>3.1481481481481532</c:v>
                </c:pt>
                <c:pt idx="11">
                  <c:v>3.2315978456014314</c:v>
                </c:pt>
                <c:pt idx="12">
                  <c:v>1.7391304347826086</c:v>
                </c:pt>
                <c:pt idx="13">
                  <c:v>1.2820512820512819</c:v>
                </c:pt>
                <c:pt idx="14">
                  <c:v>0.67510548523206504</c:v>
                </c:pt>
                <c:pt idx="15">
                  <c:v>-8.3822296730925672E-2</c:v>
                </c:pt>
                <c:pt idx="16">
                  <c:v>8.3892617449659659E-2</c:v>
                </c:pt>
                <c:pt idx="17">
                  <c:v>1.8440905280804716</c:v>
                </c:pt>
                <c:pt idx="18">
                  <c:v>0.57613168724280073</c:v>
                </c:pt>
                <c:pt idx="19">
                  <c:v>-0.32733224222586388</c:v>
                </c:pt>
                <c:pt idx="20">
                  <c:v>-0.65681444991789595</c:v>
                </c:pt>
                <c:pt idx="21">
                  <c:v>-0.74380165289256672</c:v>
                </c:pt>
                <c:pt idx="22">
                  <c:v>-0.91590341382181051</c:v>
                </c:pt>
                <c:pt idx="23">
                  <c:v>-0.25210084033613206</c:v>
                </c:pt>
                <c:pt idx="24">
                  <c:v>0</c:v>
                </c:pt>
                <c:pt idx="25">
                  <c:v>-0.33698399326032491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54528"/>
        <c:axId val="80064896"/>
      </c:scatterChart>
      <c:valAx>
        <c:axId val="8005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AÑOS (T)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064896"/>
        <c:crosses val="autoZero"/>
        <c:crossBetween val="midCat"/>
      </c:valAx>
      <c:valAx>
        <c:axId val="80064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INFLACIÓN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054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Inflación Francia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863598291116515"/>
          <c:y val="0.12606482891968593"/>
          <c:w val="0.84262627377498489"/>
          <c:h val="0.6977751042938603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ejer.1.1!$I$6:$I$31</c:f>
              <c:numCache>
                <c:formatCode>General</c:formatCode>
                <c:ptCount val="2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</c:numCache>
            </c:numRef>
          </c:xVal>
          <c:yVal>
            <c:numRef>
              <c:f>ejer.1.1!$M$6:$M$31</c:f>
              <c:numCache>
                <c:formatCode>0.0</c:formatCode>
                <c:ptCount val="26"/>
                <c:pt idx="0" formatCode="General">
                  <c:v>0</c:v>
                </c:pt>
                <c:pt idx="1">
                  <c:v>13.296398891966751</c:v>
                </c:pt>
                <c:pt idx="2">
                  <c:v>12.102689486552574</c:v>
                </c:pt>
                <c:pt idx="3">
                  <c:v>9.3784078516902873</c:v>
                </c:pt>
                <c:pt idx="4">
                  <c:v>7.676969092721837</c:v>
                </c:pt>
                <c:pt idx="5">
                  <c:v>5.8333333333333304</c:v>
                </c:pt>
                <c:pt idx="6">
                  <c:v>2.5371828521434869</c:v>
                </c:pt>
                <c:pt idx="7">
                  <c:v>3.3276450511945317</c:v>
                </c:pt>
                <c:pt idx="8">
                  <c:v>2.6424442609413732</c:v>
                </c:pt>
                <c:pt idx="9">
                  <c:v>3.5398230088495506</c:v>
                </c:pt>
                <c:pt idx="10">
                  <c:v>3.2634032634032772</c:v>
                </c:pt>
                <c:pt idx="11">
                  <c:v>3.0850263355906655</c:v>
                </c:pt>
                <c:pt idx="12">
                  <c:v>2.4817518248175223</c:v>
                </c:pt>
                <c:pt idx="13">
                  <c:v>2.1367521367521367</c:v>
                </c:pt>
                <c:pt idx="14">
                  <c:v>1.6736401673640207</c:v>
                </c:pt>
                <c:pt idx="15">
                  <c:v>1.7832647462277049</c:v>
                </c:pt>
                <c:pt idx="16">
                  <c:v>2.0215633423180592</c:v>
                </c:pt>
                <c:pt idx="17">
                  <c:v>1.1889035667106889</c:v>
                </c:pt>
                <c:pt idx="18">
                  <c:v>0.65274151436031336</c:v>
                </c:pt>
                <c:pt idx="19">
                  <c:v>0.51880674448768582</c:v>
                </c:pt>
                <c:pt idx="20">
                  <c:v>1.6774193548387062</c:v>
                </c:pt>
                <c:pt idx="21">
                  <c:v>1.6497461928933976</c:v>
                </c:pt>
                <c:pt idx="22">
                  <c:v>1.9350811485643091</c:v>
                </c:pt>
                <c:pt idx="23">
                  <c:v>2.0820575627678979</c:v>
                </c:pt>
                <c:pt idx="24">
                  <c:v>2.1595680863827371</c:v>
                </c:pt>
                <c:pt idx="25">
                  <c:v>1.7028772753963459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14592"/>
        <c:axId val="82016512"/>
      </c:scatterChart>
      <c:valAx>
        <c:axId val="8201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años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016512"/>
        <c:crosses val="autoZero"/>
        <c:crossBetween val="midCat"/>
      </c:valAx>
      <c:valAx>
        <c:axId val="82016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inflación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014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inflación alemania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30796150481191"/>
          <c:y val="0.17177092446777487"/>
          <c:w val="0.67072069116360455"/>
          <c:h val="0.7069094488188976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ejer.1.1!$I$6:$I$31</c:f>
              <c:numCache>
                <c:formatCode>General</c:formatCode>
                <c:ptCount val="2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</c:numCache>
            </c:numRef>
          </c:xVal>
          <c:yVal>
            <c:numRef>
              <c:f>ejer.1.1!$N$6:$N$31</c:f>
              <c:numCache>
                <c:formatCode>0.0</c:formatCode>
                <c:ptCount val="26"/>
                <c:pt idx="0" formatCode="General">
                  <c:v>0</c:v>
                </c:pt>
                <c:pt idx="1">
                  <c:v>6.3437139561707028</c:v>
                </c:pt>
                <c:pt idx="2">
                  <c:v>5.206073752711494</c:v>
                </c:pt>
                <c:pt idx="3">
                  <c:v>3.4020618556700999</c:v>
                </c:pt>
                <c:pt idx="4">
                  <c:v>2.392821535393824</c:v>
                </c:pt>
                <c:pt idx="5">
                  <c:v>2.0447906523855837</c:v>
                </c:pt>
                <c:pt idx="6">
                  <c:v>-0.19083969465649128</c:v>
                </c:pt>
                <c:pt idx="7">
                  <c:v>0.28680688336521165</c:v>
                </c:pt>
                <c:pt idx="8">
                  <c:v>1.3346043851286857</c:v>
                </c:pt>
                <c:pt idx="9">
                  <c:v>2.728127939793044</c:v>
                </c:pt>
                <c:pt idx="10">
                  <c:v>2.7472527472527473</c:v>
                </c:pt>
                <c:pt idx="11">
                  <c:v>3.6541889483065901</c:v>
                </c:pt>
                <c:pt idx="12">
                  <c:v>5.073086844368019</c:v>
                </c:pt>
                <c:pt idx="13">
                  <c:v>4.4189852700490935</c:v>
                </c:pt>
                <c:pt idx="14">
                  <c:v>2.7429467084639501</c:v>
                </c:pt>
                <c:pt idx="15">
                  <c:v>1.6781083142639337</c:v>
                </c:pt>
                <c:pt idx="16">
                  <c:v>1.5003750937734432</c:v>
                </c:pt>
                <c:pt idx="17">
                  <c:v>1.8477457501847743</c:v>
                </c:pt>
                <c:pt idx="18">
                  <c:v>0.94339622641508181</c:v>
                </c:pt>
                <c:pt idx="19">
                  <c:v>0.64701653486700628</c:v>
                </c:pt>
                <c:pt idx="20">
                  <c:v>1.4285714285714286</c:v>
                </c:pt>
                <c:pt idx="21">
                  <c:v>1.971830985915501</c:v>
                </c:pt>
                <c:pt idx="22">
                  <c:v>1.312154696132581</c:v>
                </c:pt>
                <c:pt idx="23">
                  <c:v>1.0906612133606155</c:v>
                </c:pt>
                <c:pt idx="24">
                  <c:v>1.6857720836142953</c:v>
                </c:pt>
                <c:pt idx="25">
                  <c:v>1.9230769230769078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41088"/>
        <c:axId val="82047360"/>
      </c:scatterChart>
      <c:valAx>
        <c:axId val="8204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años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047360"/>
        <c:crosses val="autoZero"/>
        <c:crossBetween val="midCat"/>
      </c:valAx>
      <c:valAx>
        <c:axId val="82047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inflación%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041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inflación italia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8274396981854737E-2"/>
          <c:y val="0.15761130132524531"/>
          <c:w val="0.87603296527543972"/>
          <c:h val="0.7387623834612718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ejer.1.1!$I$6:$I$31</c:f>
              <c:numCache>
                <c:formatCode>General</c:formatCode>
                <c:ptCount val="2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</c:numCache>
            </c:numRef>
          </c:xVal>
          <c:yVal>
            <c:numRef>
              <c:f>ejer.1.1!$O$6:$O$31</c:f>
              <c:numCache>
                <c:formatCode>0.0</c:formatCode>
                <c:ptCount val="26"/>
                <c:pt idx="0" formatCode="General">
                  <c:v>0</c:v>
                </c:pt>
                <c:pt idx="1">
                  <c:v>18.153364632237874</c:v>
                </c:pt>
                <c:pt idx="2">
                  <c:v>16.291390728476816</c:v>
                </c:pt>
                <c:pt idx="3">
                  <c:v>14.806378132118454</c:v>
                </c:pt>
                <c:pt idx="4">
                  <c:v>10.515873015873025</c:v>
                </c:pt>
                <c:pt idx="5">
                  <c:v>9.245960502692995</c:v>
                </c:pt>
                <c:pt idx="6">
                  <c:v>5.9161873459326237</c:v>
                </c:pt>
                <c:pt idx="7">
                  <c:v>4.809930178432885</c:v>
                </c:pt>
                <c:pt idx="8">
                  <c:v>4.9592894152479774</c:v>
                </c:pt>
                <c:pt idx="9">
                  <c:v>6.2764456981664152</c:v>
                </c:pt>
                <c:pt idx="10">
                  <c:v>6.4366290643663016</c:v>
                </c:pt>
                <c:pt idx="11">
                  <c:v>6.2967581047381511</c:v>
                </c:pt>
                <c:pt idx="12">
                  <c:v>5.2785923753665687</c:v>
                </c:pt>
                <c:pt idx="13">
                  <c:v>4.5682451253481835</c:v>
                </c:pt>
                <c:pt idx="14">
                  <c:v>4.0490143846563793</c:v>
                </c:pt>
                <c:pt idx="15">
                  <c:v>5.273937532002039</c:v>
                </c:pt>
                <c:pt idx="16">
                  <c:v>3.9883268482490362</c:v>
                </c:pt>
                <c:pt idx="17">
                  <c:v>2.0579981290925993</c:v>
                </c:pt>
                <c:pt idx="18">
                  <c:v>1.9706691109074297</c:v>
                </c:pt>
                <c:pt idx="19">
                  <c:v>1.6629213483146017</c:v>
                </c:pt>
                <c:pt idx="20">
                  <c:v>2.5198938992042517</c:v>
                </c:pt>
                <c:pt idx="21">
                  <c:v>2.7598102630444181</c:v>
                </c:pt>
                <c:pt idx="22">
                  <c:v>2.5178346621905159</c:v>
                </c:pt>
                <c:pt idx="23">
                  <c:v>2.6606631191158412</c:v>
                </c:pt>
                <c:pt idx="24">
                  <c:v>2.1929824561403506</c:v>
                </c:pt>
                <c:pt idx="25">
                  <c:v>1.950838860710105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41632"/>
        <c:axId val="81943552"/>
      </c:scatterChart>
      <c:valAx>
        <c:axId val="8194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años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943552"/>
        <c:crosses val="autoZero"/>
        <c:crossBetween val="midCat"/>
      </c:valAx>
      <c:valAx>
        <c:axId val="81943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inflación%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941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inflación Gran Bretaña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089129483814524"/>
          <c:y val="0.13010425780110821"/>
          <c:w val="0.75402624671916008"/>
          <c:h val="0.6557443861184019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ejer.1.1!$I$6:$I$31</c:f>
              <c:numCache>
                <c:formatCode>General</c:formatCode>
                <c:ptCount val="2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</c:numCache>
            </c:numRef>
          </c:xVal>
          <c:yVal>
            <c:numRef>
              <c:f>ejer.1.1!$P$6:$P$31</c:f>
              <c:numCache>
                <c:formatCode>0.0</c:formatCode>
                <c:ptCount val="26"/>
                <c:pt idx="0" formatCode="General">
                  <c:v>0</c:v>
                </c:pt>
                <c:pt idx="1">
                  <c:v>11.974522292993637</c:v>
                </c:pt>
                <c:pt idx="2">
                  <c:v>8.5324232081911262</c:v>
                </c:pt>
                <c:pt idx="3">
                  <c:v>4.6121593291404519</c:v>
                </c:pt>
                <c:pt idx="4">
                  <c:v>5.0100200400801604</c:v>
                </c:pt>
                <c:pt idx="5">
                  <c:v>6.0114503816793867</c:v>
                </c:pt>
                <c:pt idx="6">
                  <c:v>3.420342034203431</c:v>
                </c:pt>
                <c:pt idx="7">
                  <c:v>4.1775456919060021</c:v>
                </c:pt>
                <c:pt idx="8">
                  <c:v>4.9289891395154477</c:v>
                </c:pt>
                <c:pt idx="9">
                  <c:v>7.8025477707006461</c:v>
                </c:pt>
                <c:pt idx="10">
                  <c:v>9.4534711964549345</c:v>
                </c:pt>
                <c:pt idx="11">
                  <c:v>5.8704453441295668</c:v>
                </c:pt>
                <c:pt idx="12">
                  <c:v>3.6966220522625761</c:v>
                </c:pt>
                <c:pt idx="13">
                  <c:v>1.5980331899201123</c:v>
                </c:pt>
                <c:pt idx="14">
                  <c:v>2.4198427102238353</c:v>
                </c:pt>
                <c:pt idx="15">
                  <c:v>3.484937979917293</c:v>
                </c:pt>
                <c:pt idx="16">
                  <c:v>2.3972602739726128</c:v>
                </c:pt>
                <c:pt idx="17">
                  <c:v>3.1772575250836059</c:v>
                </c:pt>
                <c:pt idx="18">
                  <c:v>3.4035656401944956</c:v>
                </c:pt>
                <c:pt idx="19">
                  <c:v>1.5151515151515182</c:v>
                </c:pt>
                <c:pt idx="20">
                  <c:v>2.9850746268656625</c:v>
                </c:pt>
                <c:pt idx="21">
                  <c:v>1.7491254372813594</c:v>
                </c:pt>
                <c:pt idx="22">
                  <c:v>1.6699410609037357</c:v>
                </c:pt>
                <c:pt idx="23">
                  <c:v>2.8985507246376812</c:v>
                </c:pt>
                <c:pt idx="24">
                  <c:v>3.0046948356807537</c:v>
                </c:pt>
                <c:pt idx="25">
                  <c:v>2.8258887876025471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72224"/>
        <c:axId val="81978496"/>
      </c:scatterChart>
      <c:valAx>
        <c:axId val="8197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años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978496"/>
        <c:crosses val="autoZero"/>
        <c:crossBetween val="midCat"/>
      </c:valAx>
      <c:valAx>
        <c:axId val="81978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inflación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972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IPC US VS CANADÁ</a:t>
            </a:r>
          </a:p>
        </c:rich>
      </c:tx>
      <c:layout>
        <c:manualLayout>
          <c:xMode val="edge"/>
          <c:yMode val="edge"/>
          <c:x val="0.31229477084595197"/>
          <c:y val="1.034928989203055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25517340130439"/>
          <c:y val="0.12799491064841426"/>
          <c:w val="0.63376103842093823"/>
          <c:h val="0.785582814420119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ejer.5.12!$B$6:$B$31</c:f>
              <c:numCache>
                <c:formatCode>General</c:formatCode>
                <c:ptCount val="26"/>
                <c:pt idx="0">
                  <c:v>82.4</c:v>
                </c:pt>
                <c:pt idx="1">
                  <c:v>90.9</c:v>
                </c:pt>
                <c:pt idx="2">
                  <c:v>96.5</c:v>
                </c:pt>
                <c:pt idx="3">
                  <c:v>99.6</c:v>
                </c:pt>
                <c:pt idx="4">
                  <c:v>103.9</c:v>
                </c:pt>
                <c:pt idx="5">
                  <c:v>107.6</c:v>
                </c:pt>
                <c:pt idx="6">
                  <c:v>109.6</c:v>
                </c:pt>
                <c:pt idx="7">
                  <c:v>113.6</c:v>
                </c:pt>
                <c:pt idx="8">
                  <c:v>118.3</c:v>
                </c:pt>
                <c:pt idx="9">
                  <c:v>124</c:v>
                </c:pt>
                <c:pt idx="10">
                  <c:v>130.69999999999999</c:v>
                </c:pt>
                <c:pt idx="11">
                  <c:v>136.19999999999999</c:v>
                </c:pt>
                <c:pt idx="12">
                  <c:v>140.30000000000001</c:v>
                </c:pt>
                <c:pt idx="13">
                  <c:v>144.5</c:v>
                </c:pt>
                <c:pt idx="14">
                  <c:v>148.19999999999999</c:v>
                </c:pt>
                <c:pt idx="15">
                  <c:v>152.4</c:v>
                </c:pt>
                <c:pt idx="16">
                  <c:v>156.9</c:v>
                </c:pt>
                <c:pt idx="17">
                  <c:v>160.5</c:v>
                </c:pt>
                <c:pt idx="18">
                  <c:v>163</c:v>
                </c:pt>
                <c:pt idx="19">
                  <c:v>166.6</c:v>
                </c:pt>
                <c:pt idx="20">
                  <c:v>172.2</c:v>
                </c:pt>
                <c:pt idx="21">
                  <c:v>177.1</c:v>
                </c:pt>
                <c:pt idx="22">
                  <c:v>177.1</c:v>
                </c:pt>
                <c:pt idx="23">
                  <c:v>179.9</c:v>
                </c:pt>
                <c:pt idx="24">
                  <c:v>188.9</c:v>
                </c:pt>
                <c:pt idx="25">
                  <c:v>195.3</c:v>
                </c:pt>
              </c:numCache>
            </c:numRef>
          </c:xVal>
          <c:yVal>
            <c:numRef>
              <c:f>ejer.5.12!$C$6:$C$31</c:f>
              <c:numCache>
                <c:formatCode>General</c:formatCode>
                <c:ptCount val="26"/>
                <c:pt idx="0">
                  <c:v>76.099999999999994</c:v>
                </c:pt>
                <c:pt idx="1">
                  <c:v>85.6</c:v>
                </c:pt>
                <c:pt idx="2">
                  <c:v>94.9</c:v>
                </c:pt>
                <c:pt idx="3">
                  <c:v>100.4</c:v>
                </c:pt>
                <c:pt idx="4">
                  <c:v>104.7</c:v>
                </c:pt>
                <c:pt idx="5">
                  <c:v>109</c:v>
                </c:pt>
                <c:pt idx="6">
                  <c:v>113.5</c:v>
                </c:pt>
                <c:pt idx="7">
                  <c:v>118.4</c:v>
                </c:pt>
                <c:pt idx="8">
                  <c:v>123.2</c:v>
                </c:pt>
                <c:pt idx="9">
                  <c:v>129.30000000000001</c:v>
                </c:pt>
                <c:pt idx="10">
                  <c:v>135.5</c:v>
                </c:pt>
                <c:pt idx="11">
                  <c:v>143.1</c:v>
                </c:pt>
                <c:pt idx="12">
                  <c:v>145.30000000000001</c:v>
                </c:pt>
                <c:pt idx="13">
                  <c:v>147.9</c:v>
                </c:pt>
                <c:pt idx="14">
                  <c:v>148.19999999999999</c:v>
                </c:pt>
                <c:pt idx="15">
                  <c:v>151.4</c:v>
                </c:pt>
                <c:pt idx="16">
                  <c:v>153.80000000000001</c:v>
                </c:pt>
                <c:pt idx="17">
                  <c:v>156.30000000000001</c:v>
                </c:pt>
                <c:pt idx="18">
                  <c:v>157.80000000000001</c:v>
                </c:pt>
                <c:pt idx="19">
                  <c:v>160.5</c:v>
                </c:pt>
                <c:pt idx="20">
                  <c:v>164.9</c:v>
                </c:pt>
                <c:pt idx="21">
                  <c:v>169.1</c:v>
                </c:pt>
                <c:pt idx="22">
                  <c:v>172.9</c:v>
                </c:pt>
                <c:pt idx="23">
                  <c:v>177.7</c:v>
                </c:pt>
                <c:pt idx="24">
                  <c:v>181</c:v>
                </c:pt>
                <c:pt idx="25">
                  <c:v>184.9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5360"/>
        <c:axId val="84577280"/>
      </c:scatterChart>
      <c:valAx>
        <c:axId val="8457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ipc us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577280"/>
        <c:crosses val="autoZero"/>
        <c:crossBetween val="midCat"/>
      </c:valAx>
      <c:valAx>
        <c:axId val="84577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ipc canadá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575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estimacion ipc us</a:t>
            </a:r>
          </a:p>
          <a:p>
            <a:pPr>
              <a:defRPr/>
            </a:pPr>
            <a:endParaRPr lang="es-MX"/>
          </a:p>
        </c:rich>
      </c:tx>
      <c:layout>
        <c:manualLayout>
          <c:xMode val="edge"/>
          <c:yMode val="edge"/>
          <c:x val="0.35393744531933508"/>
          <c:y val="1.929855425250191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ejer.5.12!$L$6:$L$31</c:f>
              <c:numCache>
                <c:formatCode>General</c:formatCode>
                <c:ptCount val="26"/>
                <c:pt idx="0">
                  <c:v>76.099999999999994</c:v>
                </c:pt>
                <c:pt idx="1">
                  <c:v>85.6</c:v>
                </c:pt>
                <c:pt idx="2">
                  <c:v>94.9</c:v>
                </c:pt>
                <c:pt idx="3">
                  <c:v>100.4</c:v>
                </c:pt>
                <c:pt idx="4">
                  <c:v>104.7</c:v>
                </c:pt>
                <c:pt idx="5">
                  <c:v>109</c:v>
                </c:pt>
                <c:pt idx="6">
                  <c:v>113.5</c:v>
                </c:pt>
                <c:pt idx="7">
                  <c:v>118.4</c:v>
                </c:pt>
                <c:pt idx="8">
                  <c:v>123.2</c:v>
                </c:pt>
                <c:pt idx="9">
                  <c:v>129.30000000000001</c:v>
                </c:pt>
                <c:pt idx="10">
                  <c:v>135.5</c:v>
                </c:pt>
                <c:pt idx="11">
                  <c:v>143.1</c:v>
                </c:pt>
                <c:pt idx="12">
                  <c:v>145.30000000000001</c:v>
                </c:pt>
                <c:pt idx="13">
                  <c:v>147.9</c:v>
                </c:pt>
                <c:pt idx="14">
                  <c:v>148.19999999999999</c:v>
                </c:pt>
                <c:pt idx="15">
                  <c:v>151.4</c:v>
                </c:pt>
                <c:pt idx="16">
                  <c:v>153.80000000000001</c:v>
                </c:pt>
                <c:pt idx="17">
                  <c:v>156.30000000000001</c:v>
                </c:pt>
                <c:pt idx="18">
                  <c:v>157.80000000000001</c:v>
                </c:pt>
                <c:pt idx="19">
                  <c:v>160.5</c:v>
                </c:pt>
                <c:pt idx="20">
                  <c:v>164.9</c:v>
                </c:pt>
                <c:pt idx="21">
                  <c:v>169.1</c:v>
                </c:pt>
                <c:pt idx="22">
                  <c:v>172.9</c:v>
                </c:pt>
                <c:pt idx="23">
                  <c:v>177.7</c:v>
                </c:pt>
                <c:pt idx="24">
                  <c:v>181</c:v>
                </c:pt>
                <c:pt idx="25">
                  <c:v>184.9</c:v>
                </c:pt>
              </c:numCache>
            </c:numRef>
          </c:xVal>
          <c:yVal>
            <c:numRef>
              <c:f>ejer.5.12!$M$6:$M$31</c:f>
              <c:numCache>
                <c:formatCode>General</c:formatCode>
                <c:ptCount val="26"/>
                <c:pt idx="0">
                  <c:v>82.4</c:v>
                </c:pt>
                <c:pt idx="1">
                  <c:v>90.9</c:v>
                </c:pt>
                <c:pt idx="2">
                  <c:v>96.5</c:v>
                </c:pt>
                <c:pt idx="3">
                  <c:v>99.6</c:v>
                </c:pt>
                <c:pt idx="4">
                  <c:v>103.9</c:v>
                </c:pt>
                <c:pt idx="5">
                  <c:v>107.6</c:v>
                </c:pt>
                <c:pt idx="6">
                  <c:v>109.6</c:v>
                </c:pt>
                <c:pt idx="7">
                  <c:v>113.6</c:v>
                </c:pt>
                <c:pt idx="8">
                  <c:v>118.3</c:v>
                </c:pt>
                <c:pt idx="9">
                  <c:v>124</c:v>
                </c:pt>
                <c:pt idx="10">
                  <c:v>130.69999999999999</c:v>
                </c:pt>
                <c:pt idx="11">
                  <c:v>136.19999999999999</c:v>
                </c:pt>
                <c:pt idx="12">
                  <c:v>140.30000000000001</c:v>
                </c:pt>
                <c:pt idx="13">
                  <c:v>144.5</c:v>
                </c:pt>
                <c:pt idx="14">
                  <c:v>148.19999999999999</c:v>
                </c:pt>
                <c:pt idx="15">
                  <c:v>152.4</c:v>
                </c:pt>
                <c:pt idx="16">
                  <c:v>156.9</c:v>
                </c:pt>
                <c:pt idx="17">
                  <c:v>160.5</c:v>
                </c:pt>
                <c:pt idx="18">
                  <c:v>163</c:v>
                </c:pt>
                <c:pt idx="19">
                  <c:v>166.6</c:v>
                </c:pt>
                <c:pt idx="20">
                  <c:v>172.2</c:v>
                </c:pt>
                <c:pt idx="21">
                  <c:v>177.1</c:v>
                </c:pt>
                <c:pt idx="22">
                  <c:v>177.1</c:v>
                </c:pt>
                <c:pt idx="23">
                  <c:v>179.9</c:v>
                </c:pt>
                <c:pt idx="24">
                  <c:v>188.9</c:v>
                </c:pt>
                <c:pt idx="25">
                  <c:v>195.3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80832"/>
        <c:axId val="85882752"/>
      </c:scatterChart>
      <c:valAx>
        <c:axId val="8588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ipc canadá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882752"/>
        <c:crosses val="autoZero"/>
        <c:crossBetween val="midCat"/>
      </c:valAx>
      <c:valAx>
        <c:axId val="8588275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ipc eus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880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jp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555624</xdr:colOff>
      <xdr:row>6</xdr:row>
      <xdr:rowOff>73025</xdr:rowOff>
    </xdr:from>
    <xdr:to>
      <xdr:col>22</xdr:col>
      <xdr:colOff>555624</xdr:colOff>
      <xdr:row>23</xdr:row>
      <xdr:rowOff>127000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650874</xdr:colOff>
      <xdr:row>24</xdr:row>
      <xdr:rowOff>20108</xdr:rowOff>
    </xdr:from>
    <xdr:to>
      <xdr:col>22</xdr:col>
      <xdr:colOff>650874</xdr:colOff>
      <xdr:row>38</xdr:row>
      <xdr:rowOff>96308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238125</xdr:colOff>
      <xdr:row>6</xdr:row>
      <xdr:rowOff>52917</xdr:rowOff>
    </xdr:from>
    <xdr:to>
      <xdr:col>29</xdr:col>
      <xdr:colOff>238125</xdr:colOff>
      <xdr:row>23</xdr:row>
      <xdr:rowOff>1058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259291</xdr:colOff>
      <xdr:row>23</xdr:row>
      <xdr:rowOff>158750</xdr:rowOff>
    </xdr:from>
    <xdr:to>
      <xdr:col>30</xdr:col>
      <xdr:colOff>433917</xdr:colOff>
      <xdr:row>41</xdr:row>
      <xdr:rowOff>64558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545041</xdr:colOff>
      <xdr:row>6</xdr:row>
      <xdr:rowOff>115358</xdr:rowOff>
    </xdr:from>
    <xdr:to>
      <xdr:col>35</xdr:col>
      <xdr:colOff>545041</xdr:colOff>
      <xdr:row>21</xdr:row>
      <xdr:rowOff>1058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703790</xdr:colOff>
      <xdr:row>23</xdr:row>
      <xdr:rowOff>95251</xdr:rowOff>
    </xdr:from>
    <xdr:to>
      <xdr:col>37</xdr:col>
      <xdr:colOff>190499</xdr:colOff>
      <xdr:row>39</xdr:row>
      <xdr:rowOff>117475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216957</xdr:colOff>
      <xdr:row>6</xdr:row>
      <xdr:rowOff>104775</xdr:rowOff>
    </xdr:from>
    <xdr:to>
      <xdr:col>42</xdr:col>
      <xdr:colOff>216957</xdr:colOff>
      <xdr:row>20</xdr:row>
      <xdr:rowOff>180975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17</xdr:col>
      <xdr:colOff>0</xdr:colOff>
      <xdr:row>42</xdr:row>
      <xdr:rowOff>0</xdr:rowOff>
    </xdr:from>
    <xdr:to>
      <xdr:col>25</xdr:col>
      <xdr:colOff>308636</xdr:colOff>
      <xdr:row>66</xdr:row>
      <xdr:rowOff>6052</xdr:rowOff>
    </xdr:to>
    <xdr:pic>
      <xdr:nvPicPr>
        <xdr:cNvPr id="16" name="15 Imagen"/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1444"/>
        <a:stretch/>
      </xdr:blipFill>
      <xdr:spPr>
        <a:xfrm>
          <a:off x="12954000" y="8043333"/>
          <a:ext cx="6404636" cy="45780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123825</xdr:rowOff>
    </xdr:from>
    <xdr:to>
      <xdr:col>8</xdr:col>
      <xdr:colOff>285750</xdr:colOff>
      <xdr:row>3</xdr:row>
      <xdr:rowOff>0</xdr:rowOff>
    </xdr:to>
    <xdr:sp macro="" textlink="">
      <xdr:nvSpPr>
        <xdr:cNvPr id="2" name="1 CuadroTexto"/>
        <xdr:cNvSpPr txBox="1"/>
      </xdr:nvSpPr>
      <xdr:spPr>
        <a:xfrm>
          <a:off x="247650" y="123825"/>
          <a:ext cx="613410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consulte 1.1</a:t>
          </a:r>
        </a:p>
        <a:p>
          <a:r>
            <a:rPr lang="es-MX" sz="1100"/>
            <a:t>a)grafique</a:t>
          </a:r>
          <a:r>
            <a:rPr lang="es-MX" sz="1100" baseline="0"/>
            <a:t> el indice de precios al consumidor US en relacion con el canadiense. ¿ que revela la gráfica?</a:t>
          </a:r>
        </a:p>
        <a:p>
          <a:endParaRPr lang="es-MX" sz="1100"/>
        </a:p>
      </xdr:txBody>
    </xdr:sp>
    <xdr:clientData/>
  </xdr:twoCellAnchor>
  <xdr:twoCellAnchor>
    <xdr:from>
      <xdr:col>3</xdr:col>
      <xdr:colOff>304800</xdr:colOff>
      <xdr:row>3</xdr:row>
      <xdr:rowOff>76200</xdr:rowOff>
    </xdr:from>
    <xdr:to>
      <xdr:col>9</xdr:col>
      <xdr:colOff>685800</xdr:colOff>
      <xdr:row>22</xdr:row>
      <xdr:rowOff>138112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1</xdr:row>
      <xdr:rowOff>38100</xdr:rowOff>
    </xdr:from>
    <xdr:to>
      <xdr:col>15</xdr:col>
      <xdr:colOff>476250</xdr:colOff>
      <xdr:row>3</xdr:row>
      <xdr:rowOff>47625</xdr:rowOff>
    </xdr:to>
    <xdr:sp macro="" textlink="">
      <xdr:nvSpPr>
        <xdr:cNvPr id="4" name="3 CuadroTexto"/>
        <xdr:cNvSpPr txBox="1"/>
      </xdr:nvSpPr>
      <xdr:spPr>
        <a:xfrm>
          <a:off x="8001000" y="228600"/>
          <a:ext cx="3905250" cy="390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b) suponga  que desea predecir el ipc de EU con base en el de canadá</a:t>
          </a:r>
          <a:r>
            <a:rPr lang="es-MX" sz="1100" baseline="0"/>
            <a:t>. elabore un modelo apropiado.</a:t>
          </a:r>
          <a:endParaRPr lang="es-MX" sz="1100"/>
        </a:p>
      </xdr:txBody>
    </xdr:sp>
    <xdr:clientData/>
  </xdr:twoCellAnchor>
  <xdr:twoCellAnchor>
    <xdr:from>
      <xdr:col>27</xdr:col>
      <xdr:colOff>252412</xdr:colOff>
      <xdr:row>3</xdr:row>
      <xdr:rowOff>90486</xdr:rowOff>
    </xdr:from>
    <xdr:to>
      <xdr:col>33</xdr:col>
      <xdr:colOff>252412</xdr:colOff>
      <xdr:row>19</xdr:row>
      <xdr:rowOff>38099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400050</xdr:colOff>
      <xdr:row>34</xdr:row>
      <xdr:rowOff>171450</xdr:rowOff>
    </xdr:from>
    <xdr:to>
      <xdr:col>26</xdr:col>
      <xdr:colOff>638175</xdr:colOff>
      <xdr:row>40</xdr:row>
      <xdr:rowOff>171450</xdr:rowOff>
    </xdr:to>
    <xdr:sp macro="" textlink="">
      <xdr:nvSpPr>
        <xdr:cNvPr id="5" name="4 CuadroTexto"/>
        <xdr:cNvSpPr txBox="1"/>
      </xdr:nvSpPr>
      <xdr:spPr>
        <a:xfrm>
          <a:off x="15668625" y="6648450"/>
          <a:ext cx="4838700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c) pruebe la hipótesis</a:t>
          </a:r>
          <a:r>
            <a:rPr lang="es-MX" sz="1100" baseline="0"/>
            <a:t> de que no existe relación entre ambas ipc. (como cuando Ho= 0). utilice un nivel de significancia del .05. si se rechaza la hipótesis nul.¿significa que el ipc condiciona al ipc eu?¿por qué?</a:t>
          </a:r>
        </a:p>
        <a:p>
          <a:r>
            <a:rPr lang="es-MX" sz="1100" baseline="0">
              <a:solidFill>
                <a:srgbClr val="FF0000"/>
              </a:solidFill>
            </a:rPr>
            <a:t> si al rechazar la Ho en el analisis  hay una relacion muy estrecha dado a que son países vecinos y por todos los tratados el nivel inflcionario tiene a converger en los dos países</a:t>
          </a:r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D5" zoomScale="90" zoomScaleNormal="90" workbookViewId="0">
      <selection activeCell="C31" sqref="A5:C31"/>
    </sheetView>
  </sheetViews>
  <sheetFormatPr baseColWidth="10" defaultRowHeight="15" x14ac:dyDescent="0.25"/>
  <sheetData>
    <row r="1" spans="1:18" x14ac:dyDescent="0.25">
      <c r="A1" t="s">
        <v>0</v>
      </c>
    </row>
    <row r="2" spans="1:18" x14ac:dyDescent="0.25">
      <c r="A2" t="s">
        <v>9</v>
      </c>
    </row>
    <row r="3" spans="1:18" ht="18" x14ac:dyDescent="0.35">
      <c r="A3" t="s">
        <v>10</v>
      </c>
      <c r="J3" t="s">
        <v>12</v>
      </c>
      <c r="L3" s="5"/>
      <c r="M3" s="5"/>
      <c r="N3" s="5"/>
      <c r="O3" s="5"/>
      <c r="P3" s="5"/>
      <c r="Q3" s="5"/>
      <c r="R3" s="5"/>
    </row>
    <row r="4" spans="1:18" x14ac:dyDescent="0.25">
      <c r="B4" t="s">
        <v>11</v>
      </c>
      <c r="J4" t="s">
        <v>13</v>
      </c>
      <c r="L4" s="5"/>
      <c r="M4" s="5"/>
      <c r="N4" s="5"/>
      <c r="O4" s="5"/>
      <c r="P4" s="5"/>
      <c r="Q4" s="5"/>
      <c r="R4" s="5"/>
    </row>
    <row r="5" spans="1:18" x14ac:dyDescent="0.25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J5" s="4" t="s">
        <v>2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  <c r="P5" s="4" t="s">
        <v>8</v>
      </c>
      <c r="Q5" s="4"/>
      <c r="R5" s="5" t="s">
        <v>14</v>
      </c>
    </row>
    <row r="6" spans="1:18" x14ac:dyDescent="0.25">
      <c r="A6">
        <v>1980</v>
      </c>
      <c r="B6">
        <v>82.4</v>
      </c>
      <c r="C6">
        <v>76.099999999999994</v>
      </c>
      <c r="D6">
        <v>91</v>
      </c>
      <c r="E6">
        <v>72.2</v>
      </c>
      <c r="F6">
        <v>86.7</v>
      </c>
      <c r="G6">
        <v>63.9</v>
      </c>
      <c r="H6">
        <v>78.5</v>
      </c>
      <c r="I6" s="1">
        <v>1980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8" x14ac:dyDescent="0.25">
      <c r="A7">
        <v>1981</v>
      </c>
      <c r="B7">
        <v>90.9</v>
      </c>
      <c r="C7">
        <v>85.6</v>
      </c>
      <c r="D7">
        <v>95.3</v>
      </c>
      <c r="E7">
        <v>81.8</v>
      </c>
      <c r="F7">
        <v>92.2</v>
      </c>
      <c r="G7">
        <v>75.5</v>
      </c>
      <c r="H7">
        <v>87.9</v>
      </c>
      <c r="I7" s="1">
        <v>1981</v>
      </c>
      <c r="J7" s="3">
        <f t="shared" ref="J7:J31" si="0">((B7-B6)/B6)*100</f>
        <v>10.315533980582524</v>
      </c>
      <c r="K7" s="3">
        <f>((C7/C6)/C6)*100</f>
        <v>1.4781021582708969</v>
      </c>
      <c r="L7" s="3">
        <f>((D7-D6)/D6)*100</f>
        <v>4.7252747252747227</v>
      </c>
      <c r="M7" s="3">
        <f>((E7-E6)/E6)*100</f>
        <v>13.296398891966751</v>
      </c>
      <c r="N7" s="3">
        <f>((F7-F6)/F6)*100</f>
        <v>6.3437139561707028</v>
      </c>
      <c r="O7" s="3">
        <f>((G7-G6)/G6)*100</f>
        <v>18.153364632237874</v>
      </c>
      <c r="P7" s="3">
        <f>((H7-H6)/H6)*100</f>
        <v>11.974522292993637</v>
      </c>
    </row>
    <row r="8" spans="1:18" x14ac:dyDescent="0.25">
      <c r="A8">
        <v>1982</v>
      </c>
      <c r="B8">
        <v>96.5</v>
      </c>
      <c r="C8">
        <v>94.9</v>
      </c>
      <c r="D8">
        <v>98.1</v>
      </c>
      <c r="E8">
        <v>91.7</v>
      </c>
      <c r="F8">
        <v>97</v>
      </c>
      <c r="G8">
        <v>87.8</v>
      </c>
      <c r="H8">
        <v>95.4</v>
      </c>
      <c r="I8" s="1">
        <v>1982</v>
      </c>
      <c r="J8" s="3">
        <f t="shared" si="0"/>
        <v>6.160616061606154</v>
      </c>
      <c r="K8" s="3">
        <f t="shared" ref="K8:K31" si="1">((C8/C7)/C7)*100</f>
        <v>1.2951458642676219</v>
      </c>
      <c r="L8" s="3">
        <f t="shared" ref="L8:L31" si="2">((D8-D7)/D7)*100</f>
        <v>2.938090241343124</v>
      </c>
      <c r="M8" s="3">
        <f t="shared" ref="M8:M31" si="3">((E8-E7)/E7)*100</f>
        <v>12.102689486552574</v>
      </c>
      <c r="N8" s="3">
        <f t="shared" ref="N8:N31" si="4">((F8-F7)/F7)*100</f>
        <v>5.206073752711494</v>
      </c>
      <c r="O8" s="3">
        <f t="shared" ref="O8:O31" si="5">((G8-G7)/G7)*100</f>
        <v>16.291390728476816</v>
      </c>
      <c r="P8" s="3">
        <f t="shared" ref="P8:P31" si="6">((H8-H7)/H7)*100</f>
        <v>8.5324232081911262</v>
      </c>
    </row>
    <row r="9" spans="1:18" x14ac:dyDescent="0.25">
      <c r="A9">
        <v>1983</v>
      </c>
      <c r="B9">
        <v>99.6</v>
      </c>
      <c r="C9">
        <v>100.4</v>
      </c>
      <c r="D9">
        <v>99.8</v>
      </c>
      <c r="E9">
        <v>100.3</v>
      </c>
      <c r="F9">
        <v>100.3</v>
      </c>
      <c r="G9">
        <v>100.8</v>
      </c>
      <c r="H9">
        <v>99.8</v>
      </c>
      <c r="I9" s="1">
        <v>1983</v>
      </c>
      <c r="J9" s="3">
        <f t="shared" si="0"/>
        <v>3.2124352331606163</v>
      </c>
      <c r="K9" s="3">
        <f t="shared" si="1"/>
        <v>1.1148111094702313</v>
      </c>
      <c r="L9" s="3">
        <f t="shared" si="2"/>
        <v>1.7329255861365984</v>
      </c>
      <c r="M9" s="3">
        <f t="shared" si="3"/>
        <v>9.3784078516902873</v>
      </c>
      <c r="N9" s="3">
        <f>((F9-F8)/F8)*100</f>
        <v>3.4020618556700999</v>
      </c>
      <c r="O9" s="3">
        <f t="shared" si="5"/>
        <v>14.806378132118454</v>
      </c>
      <c r="P9" s="3">
        <f t="shared" si="6"/>
        <v>4.6121593291404519</v>
      </c>
    </row>
    <row r="10" spans="1:18" x14ac:dyDescent="0.25">
      <c r="A10">
        <v>1984</v>
      </c>
      <c r="B10">
        <v>103.9</v>
      </c>
      <c r="C10">
        <v>104.7</v>
      </c>
      <c r="D10">
        <v>102.1</v>
      </c>
      <c r="E10">
        <v>108</v>
      </c>
      <c r="F10">
        <v>102.7</v>
      </c>
      <c r="G10">
        <v>111.4</v>
      </c>
      <c r="H10">
        <v>104.8</v>
      </c>
      <c r="I10" s="1">
        <v>1984</v>
      </c>
      <c r="J10" s="3">
        <f t="shared" si="0"/>
        <v>4.3172690763052319</v>
      </c>
      <c r="K10" s="3">
        <f t="shared" si="1"/>
        <v>1.0386739893017571</v>
      </c>
      <c r="L10" s="3">
        <f t="shared" si="2"/>
        <v>2.3046092184368709</v>
      </c>
      <c r="M10" s="3">
        <f t="shared" si="3"/>
        <v>7.676969092721837</v>
      </c>
      <c r="N10" s="3">
        <f t="shared" si="4"/>
        <v>2.392821535393824</v>
      </c>
      <c r="O10" s="3">
        <f t="shared" si="5"/>
        <v>10.515873015873025</v>
      </c>
      <c r="P10" s="3">
        <f t="shared" si="6"/>
        <v>5.0100200400801604</v>
      </c>
    </row>
    <row r="11" spans="1:18" x14ac:dyDescent="0.25">
      <c r="A11">
        <v>1985</v>
      </c>
      <c r="B11">
        <v>107.6</v>
      </c>
      <c r="C11">
        <v>109</v>
      </c>
      <c r="D11">
        <v>104.2</v>
      </c>
      <c r="E11">
        <v>114.3</v>
      </c>
      <c r="F11">
        <v>104.8</v>
      </c>
      <c r="G11">
        <v>121.7</v>
      </c>
      <c r="H11">
        <v>111.1</v>
      </c>
      <c r="I11" s="1">
        <v>1985</v>
      </c>
      <c r="J11" s="3">
        <f t="shared" si="0"/>
        <v>3.5611164581328092</v>
      </c>
      <c r="K11" s="3">
        <f t="shared" si="1"/>
        <v>0.99433593411475363</v>
      </c>
      <c r="L11" s="3">
        <f t="shared" si="2"/>
        <v>2.0568070519099009</v>
      </c>
      <c r="M11" s="3">
        <f t="shared" si="3"/>
        <v>5.8333333333333304</v>
      </c>
      <c r="N11" s="3">
        <f t="shared" si="4"/>
        <v>2.0447906523855837</v>
      </c>
      <c r="O11" s="3">
        <f t="shared" si="5"/>
        <v>9.245960502692995</v>
      </c>
      <c r="P11" s="3">
        <f t="shared" si="6"/>
        <v>6.0114503816793867</v>
      </c>
    </row>
    <row r="12" spans="1:18" x14ac:dyDescent="0.25">
      <c r="A12">
        <v>1986</v>
      </c>
      <c r="B12">
        <v>109.6</v>
      </c>
      <c r="C12">
        <v>113.5</v>
      </c>
      <c r="D12">
        <v>104.9</v>
      </c>
      <c r="E12">
        <v>117.2</v>
      </c>
      <c r="F12">
        <v>104.6</v>
      </c>
      <c r="G12">
        <v>128.9</v>
      </c>
      <c r="H12">
        <v>114.9</v>
      </c>
      <c r="I12" s="1">
        <v>1986</v>
      </c>
      <c r="J12" s="3">
        <f t="shared" si="0"/>
        <v>1.8587360594795539</v>
      </c>
      <c r="K12" s="3">
        <f t="shared" si="1"/>
        <v>0.95530679235754579</v>
      </c>
      <c r="L12" s="3">
        <f t="shared" si="2"/>
        <v>0.67178502879078961</v>
      </c>
      <c r="M12" s="3">
        <f t="shared" si="3"/>
        <v>2.5371828521434869</v>
      </c>
      <c r="N12" s="3">
        <f t="shared" si="4"/>
        <v>-0.19083969465649128</v>
      </c>
      <c r="O12" s="3">
        <f t="shared" si="5"/>
        <v>5.9161873459326237</v>
      </c>
      <c r="P12" s="3">
        <f t="shared" si="6"/>
        <v>3.420342034203431</v>
      </c>
    </row>
    <row r="13" spans="1:18" x14ac:dyDescent="0.25">
      <c r="A13">
        <v>1987</v>
      </c>
      <c r="B13">
        <v>113.6</v>
      </c>
      <c r="C13">
        <v>118.4</v>
      </c>
      <c r="D13">
        <v>104.9</v>
      </c>
      <c r="E13">
        <v>121.1</v>
      </c>
      <c r="F13">
        <v>104.9</v>
      </c>
      <c r="G13">
        <v>135.1</v>
      </c>
      <c r="H13">
        <v>119.7</v>
      </c>
      <c r="I13" s="1">
        <v>1987</v>
      </c>
      <c r="J13" s="3">
        <f t="shared" si="0"/>
        <v>3.6496350364963508</v>
      </c>
      <c r="K13" s="3">
        <f t="shared" si="1"/>
        <v>0.91909410235013289</v>
      </c>
      <c r="L13" s="3">
        <f t="shared" si="2"/>
        <v>0</v>
      </c>
      <c r="M13" s="3">
        <f t="shared" si="3"/>
        <v>3.3276450511945317</v>
      </c>
      <c r="N13" s="3">
        <f t="shared" si="4"/>
        <v>0.28680688336521165</v>
      </c>
      <c r="O13" s="3">
        <f t="shared" si="5"/>
        <v>4.809930178432885</v>
      </c>
      <c r="P13" s="3">
        <f t="shared" si="6"/>
        <v>4.1775456919060021</v>
      </c>
    </row>
    <row r="14" spans="1:18" x14ac:dyDescent="0.25">
      <c r="A14">
        <v>1988</v>
      </c>
      <c r="B14">
        <v>118.3</v>
      </c>
      <c r="C14">
        <v>123.2</v>
      </c>
      <c r="D14">
        <v>105.6</v>
      </c>
      <c r="E14">
        <v>124.3</v>
      </c>
      <c r="F14">
        <v>106.3</v>
      </c>
      <c r="G14">
        <v>141.80000000000001</v>
      </c>
      <c r="H14">
        <v>125.6</v>
      </c>
      <c r="I14" s="1">
        <v>1988</v>
      </c>
      <c r="J14" s="3">
        <f t="shared" si="0"/>
        <v>4.1373239436619746</v>
      </c>
      <c r="K14" s="3">
        <f t="shared" si="1"/>
        <v>0.87883491599707819</v>
      </c>
      <c r="L14" s="3">
        <f t="shared" si="2"/>
        <v>0.66730219256433609</v>
      </c>
      <c r="M14" s="3">
        <f t="shared" si="3"/>
        <v>2.6424442609413732</v>
      </c>
      <c r="N14" s="3">
        <f t="shared" si="4"/>
        <v>1.3346043851286857</v>
      </c>
      <c r="O14" s="3">
        <f t="shared" si="5"/>
        <v>4.9592894152479774</v>
      </c>
      <c r="P14" s="3">
        <f t="shared" si="6"/>
        <v>4.9289891395154477</v>
      </c>
    </row>
    <row r="15" spans="1:18" x14ac:dyDescent="0.25">
      <c r="A15">
        <v>1989</v>
      </c>
      <c r="B15">
        <v>124</v>
      </c>
      <c r="C15">
        <v>129.30000000000001</v>
      </c>
      <c r="D15">
        <v>108</v>
      </c>
      <c r="E15">
        <v>128.69999999999999</v>
      </c>
      <c r="F15">
        <v>109.2</v>
      </c>
      <c r="G15">
        <v>150.69999999999999</v>
      </c>
      <c r="H15">
        <v>135.4</v>
      </c>
      <c r="I15" s="1">
        <v>1989</v>
      </c>
      <c r="J15" s="3">
        <f t="shared" si="0"/>
        <v>4.8182586644125127</v>
      </c>
      <c r="K15" s="3">
        <f t="shared" si="1"/>
        <v>0.85187742452352855</v>
      </c>
      <c r="L15" s="3">
        <f t="shared" si="2"/>
        <v>2.2727272727272783</v>
      </c>
      <c r="M15" s="3">
        <f t="shared" si="3"/>
        <v>3.5398230088495506</v>
      </c>
      <c r="N15" s="3">
        <f t="shared" si="4"/>
        <v>2.728127939793044</v>
      </c>
      <c r="O15" s="3">
        <f t="shared" si="5"/>
        <v>6.2764456981664152</v>
      </c>
      <c r="P15" s="3">
        <f t="shared" si="6"/>
        <v>7.8025477707006461</v>
      </c>
    </row>
    <row r="16" spans="1:18" x14ac:dyDescent="0.25">
      <c r="A16">
        <v>1990</v>
      </c>
      <c r="B16">
        <v>130.69999999999999</v>
      </c>
      <c r="C16">
        <v>135.5</v>
      </c>
      <c r="D16">
        <v>111.4</v>
      </c>
      <c r="E16">
        <v>132.9</v>
      </c>
      <c r="F16">
        <v>112.2</v>
      </c>
      <c r="G16">
        <v>160.4</v>
      </c>
      <c r="H16">
        <v>148.19999999999999</v>
      </c>
      <c r="I16" s="1">
        <v>1990</v>
      </c>
      <c r="J16" s="3">
        <f t="shared" si="0"/>
        <v>5.4032258064516041</v>
      </c>
      <c r="K16" s="3">
        <f t="shared" si="1"/>
        <v>0.81047989381816177</v>
      </c>
      <c r="L16" s="3">
        <f t="shared" si="2"/>
        <v>3.1481481481481532</v>
      </c>
      <c r="M16" s="3">
        <f t="shared" si="3"/>
        <v>3.2634032634032772</v>
      </c>
      <c r="N16" s="3">
        <f t="shared" si="4"/>
        <v>2.7472527472527473</v>
      </c>
      <c r="O16" s="3">
        <f t="shared" si="5"/>
        <v>6.4366290643663016</v>
      </c>
      <c r="P16" s="3">
        <f t="shared" si="6"/>
        <v>9.4534711964549345</v>
      </c>
    </row>
    <row r="17" spans="1:16" x14ac:dyDescent="0.25">
      <c r="A17">
        <v>1991</v>
      </c>
      <c r="B17">
        <v>136.19999999999999</v>
      </c>
      <c r="C17">
        <v>143.1</v>
      </c>
      <c r="D17">
        <v>115</v>
      </c>
      <c r="E17">
        <v>137</v>
      </c>
      <c r="F17">
        <v>116.3</v>
      </c>
      <c r="G17">
        <v>170.5</v>
      </c>
      <c r="H17">
        <v>156.9</v>
      </c>
      <c r="I17" s="1">
        <v>1991</v>
      </c>
      <c r="J17" s="3">
        <f t="shared" si="0"/>
        <v>4.2081101759755173</v>
      </c>
      <c r="K17" s="3">
        <f t="shared" si="1"/>
        <v>0.77940115194509874</v>
      </c>
      <c r="L17" s="3">
        <f t="shared" si="2"/>
        <v>3.2315978456014314</v>
      </c>
      <c r="M17" s="3">
        <f t="shared" si="3"/>
        <v>3.0850263355906655</v>
      </c>
      <c r="N17" s="3">
        <f t="shared" si="4"/>
        <v>3.6541889483065901</v>
      </c>
      <c r="O17" s="3">
        <f t="shared" si="5"/>
        <v>6.2967581047381511</v>
      </c>
      <c r="P17" s="3">
        <f t="shared" si="6"/>
        <v>5.8704453441295668</v>
      </c>
    </row>
    <row r="18" spans="1:16" x14ac:dyDescent="0.25">
      <c r="A18">
        <v>1992</v>
      </c>
      <c r="B18">
        <v>140.30000000000001</v>
      </c>
      <c r="C18">
        <v>145.30000000000001</v>
      </c>
      <c r="D18">
        <v>117</v>
      </c>
      <c r="E18">
        <v>140.4</v>
      </c>
      <c r="F18">
        <v>122.2</v>
      </c>
      <c r="G18">
        <v>179.5</v>
      </c>
      <c r="H18">
        <v>162.69999999999999</v>
      </c>
      <c r="I18" s="1">
        <v>1992</v>
      </c>
      <c r="J18" s="3">
        <f t="shared" si="0"/>
        <v>3.0102790014684455</v>
      </c>
      <c r="K18" s="3">
        <f t="shared" si="1"/>
        <v>0.70955546081793741</v>
      </c>
      <c r="L18" s="3">
        <f t="shared" si="2"/>
        <v>1.7391304347826086</v>
      </c>
      <c r="M18" s="3">
        <f t="shared" si="3"/>
        <v>2.4817518248175223</v>
      </c>
      <c r="N18" s="3">
        <f t="shared" si="4"/>
        <v>5.073086844368019</v>
      </c>
      <c r="O18" s="3">
        <f t="shared" si="5"/>
        <v>5.2785923753665687</v>
      </c>
      <c r="P18" s="3">
        <f t="shared" si="6"/>
        <v>3.6966220522625761</v>
      </c>
    </row>
    <row r="19" spans="1:16" x14ac:dyDescent="0.25">
      <c r="A19">
        <v>1993</v>
      </c>
      <c r="B19">
        <v>144.5</v>
      </c>
      <c r="C19">
        <v>147.9</v>
      </c>
      <c r="D19">
        <v>118.5</v>
      </c>
      <c r="E19">
        <v>143.4</v>
      </c>
      <c r="F19">
        <v>127.6</v>
      </c>
      <c r="G19">
        <v>187.7</v>
      </c>
      <c r="H19">
        <v>165.3</v>
      </c>
      <c r="I19" s="1">
        <v>1993</v>
      </c>
      <c r="J19" s="3">
        <f t="shared" si="0"/>
        <v>2.9935851746257933</v>
      </c>
      <c r="K19" s="3">
        <f t="shared" si="1"/>
        <v>0.70054646413500499</v>
      </c>
      <c r="L19" s="3">
        <f t="shared" si="2"/>
        <v>1.2820512820512819</v>
      </c>
      <c r="M19" s="3">
        <f t="shared" si="3"/>
        <v>2.1367521367521367</v>
      </c>
      <c r="N19" s="3">
        <f t="shared" si="4"/>
        <v>4.4189852700490935</v>
      </c>
      <c r="O19" s="3">
        <f t="shared" si="5"/>
        <v>4.5682451253481835</v>
      </c>
      <c r="P19" s="3">
        <f t="shared" si="6"/>
        <v>1.5980331899201123</v>
      </c>
    </row>
    <row r="20" spans="1:16" x14ac:dyDescent="0.25">
      <c r="A20">
        <v>1994</v>
      </c>
      <c r="B20">
        <v>148.19999999999999</v>
      </c>
      <c r="C20">
        <v>148.19999999999999</v>
      </c>
      <c r="D20">
        <v>119.3</v>
      </c>
      <c r="E20">
        <v>145.80000000000001</v>
      </c>
      <c r="F20">
        <v>131.1</v>
      </c>
      <c r="G20">
        <v>195.3</v>
      </c>
      <c r="H20">
        <v>169.3</v>
      </c>
      <c r="I20" s="1">
        <v>1994</v>
      </c>
      <c r="J20" s="3">
        <f t="shared" si="0"/>
        <v>2.5605536332179852</v>
      </c>
      <c r="K20" s="3">
        <f t="shared" si="1"/>
        <v>0.67750398753612084</v>
      </c>
      <c r="L20" s="3">
        <f t="shared" si="2"/>
        <v>0.67510548523206504</v>
      </c>
      <c r="M20" s="3">
        <f t="shared" si="3"/>
        <v>1.6736401673640207</v>
      </c>
      <c r="N20" s="3">
        <f t="shared" si="4"/>
        <v>2.7429467084639501</v>
      </c>
      <c r="O20" s="3">
        <f t="shared" si="5"/>
        <v>4.0490143846563793</v>
      </c>
      <c r="P20" s="3">
        <f t="shared" si="6"/>
        <v>2.4198427102238353</v>
      </c>
    </row>
    <row r="21" spans="1:16" x14ac:dyDescent="0.25">
      <c r="A21">
        <v>1995</v>
      </c>
      <c r="B21">
        <v>152.4</v>
      </c>
      <c r="C21">
        <v>151.4</v>
      </c>
      <c r="D21">
        <v>119.2</v>
      </c>
      <c r="E21">
        <v>148.4</v>
      </c>
      <c r="F21">
        <v>133.30000000000001</v>
      </c>
      <c r="G21">
        <v>205.6</v>
      </c>
      <c r="H21">
        <v>175.2</v>
      </c>
      <c r="I21" s="1">
        <v>1995</v>
      </c>
      <c r="J21" s="3">
        <f t="shared" si="0"/>
        <v>2.8340080971660035</v>
      </c>
      <c r="K21" s="3">
        <f t="shared" si="1"/>
        <v>0.68933363201422038</v>
      </c>
      <c r="L21" s="3">
        <f t="shared" si="2"/>
        <v>-8.3822296730925672E-2</v>
      </c>
      <c r="M21" s="3">
        <f t="shared" si="3"/>
        <v>1.7832647462277049</v>
      </c>
      <c r="N21" s="3">
        <f t="shared" si="4"/>
        <v>1.6781083142639337</v>
      </c>
      <c r="O21" s="3">
        <f t="shared" si="5"/>
        <v>5.273937532002039</v>
      </c>
      <c r="P21" s="3">
        <f t="shared" si="6"/>
        <v>3.484937979917293</v>
      </c>
    </row>
    <row r="22" spans="1:16" x14ac:dyDescent="0.25">
      <c r="A22">
        <v>1996</v>
      </c>
      <c r="B22">
        <v>156.9</v>
      </c>
      <c r="C22">
        <v>153.80000000000001</v>
      </c>
      <c r="D22">
        <v>119.3</v>
      </c>
      <c r="E22">
        <v>151.4</v>
      </c>
      <c r="F22">
        <v>135.30000000000001</v>
      </c>
      <c r="G22">
        <v>213.8</v>
      </c>
      <c r="H22">
        <v>179.4</v>
      </c>
      <c r="I22" s="1">
        <v>1996</v>
      </c>
      <c r="J22" s="3">
        <f t="shared" si="0"/>
        <v>2.9527559055118111</v>
      </c>
      <c r="K22" s="3">
        <f t="shared" si="1"/>
        <v>0.67097229032770322</v>
      </c>
      <c r="L22" s="3">
        <f t="shared" si="2"/>
        <v>8.3892617449659659E-2</v>
      </c>
      <c r="M22" s="3">
        <f t="shared" si="3"/>
        <v>2.0215633423180592</v>
      </c>
      <c r="N22" s="3">
        <f t="shared" si="4"/>
        <v>1.5003750937734432</v>
      </c>
      <c r="O22" s="3">
        <f t="shared" si="5"/>
        <v>3.9883268482490362</v>
      </c>
      <c r="P22" s="3">
        <f t="shared" si="6"/>
        <v>2.3972602739726128</v>
      </c>
    </row>
    <row r="23" spans="1:16" x14ac:dyDescent="0.25">
      <c r="A23">
        <v>1997</v>
      </c>
      <c r="B23">
        <v>160.5</v>
      </c>
      <c r="C23">
        <v>156.30000000000001</v>
      </c>
      <c r="D23">
        <v>121.5</v>
      </c>
      <c r="E23">
        <v>153.19999999999999</v>
      </c>
      <c r="F23">
        <v>137.80000000000001</v>
      </c>
      <c r="G23">
        <v>218.2</v>
      </c>
      <c r="H23">
        <v>185.1</v>
      </c>
      <c r="I23" s="1">
        <v>1997</v>
      </c>
      <c r="J23" s="3">
        <f t="shared" si="0"/>
        <v>2.2944550669216026</v>
      </c>
      <c r="K23" s="3">
        <f t="shared" si="1"/>
        <v>0.6607638988705713</v>
      </c>
      <c r="L23" s="3">
        <f t="shared" si="2"/>
        <v>1.8440905280804716</v>
      </c>
      <c r="M23" s="3">
        <f t="shared" si="3"/>
        <v>1.1889035667106889</v>
      </c>
      <c r="N23" s="3">
        <f t="shared" si="4"/>
        <v>1.8477457501847743</v>
      </c>
      <c r="O23" s="3">
        <f t="shared" si="5"/>
        <v>2.0579981290925993</v>
      </c>
      <c r="P23" s="3">
        <f t="shared" si="6"/>
        <v>3.1772575250836059</v>
      </c>
    </row>
    <row r="24" spans="1:16" x14ac:dyDescent="0.25">
      <c r="A24">
        <v>1998</v>
      </c>
      <c r="B24">
        <v>163</v>
      </c>
      <c r="C24">
        <v>157.80000000000001</v>
      </c>
      <c r="D24">
        <v>122.2</v>
      </c>
      <c r="E24">
        <v>154.19999999999999</v>
      </c>
      <c r="F24">
        <v>139.1</v>
      </c>
      <c r="G24">
        <v>222.5</v>
      </c>
      <c r="H24">
        <v>191.4</v>
      </c>
      <c r="I24" s="1">
        <v>1998</v>
      </c>
      <c r="J24" s="3">
        <f t="shared" si="0"/>
        <v>1.557632398753894</v>
      </c>
      <c r="K24" s="3">
        <f t="shared" si="1"/>
        <v>0.64593533524166702</v>
      </c>
      <c r="L24" s="3">
        <f t="shared" si="2"/>
        <v>0.57613168724280073</v>
      </c>
      <c r="M24" s="3">
        <f t="shared" si="3"/>
        <v>0.65274151436031336</v>
      </c>
      <c r="N24" s="3">
        <f t="shared" si="4"/>
        <v>0.94339622641508181</v>
      </c>
      <c r="O24" s="3">
        <f t="shared" si="5"/>
        <v>1.9706691109074297</v>
      </c>
      <c r="P24" s="3">
        <f t="shared" si="6"/>
        <v>3.4035656401944956</v>
      </c>
    </row>
    <row r="25" spans="1:16" x14ac:dyDescent="0.25">
      <c r="A25">
        <v>1999</v>
      </c>
      <c r="B25">
        <v>166.6</v>
      </c>
      <c r="C25">
        <v>160.5</v>
      </c>
      <c r="D25">
        <v>121.8</v>
      </c>
      <c r="E25">
        <v>155</v>
      </c>
      <c r="F25">
        <v>140</v>
      </c>
      <c r="G25">
        <v>226.2</v>
      </c>
      <c r="H25">
        <v>194.3</v>
      </c>
      <c r="I25" s="1">
        <v>1999</v>
      </c>
      <c r="J25" s="3">
        <f t="shared" si="0"/>
        <v>2.2085889570552113</v>
      </c>
      <c r="K25" s="3">
        <f t="shared" si="1"/>
        <v>0.64455656917597959</v>
      </c>
      <c r="L25" s="3">
        <f t="shared" si="2"/>
        <v>-0.32733224222586388</v>
      </c>
      <c r="M25" s="3">
        <f t="shared" si="3"/>
        <v>0.51880674448768582</v>
      </c>
      <c r="N25" s="3">
        <f t="shared" si="4"/>
        <v>0.64701653486700628</v>
      </c>
      <c r="O25" s="3">
        <f t="shared" si="5"/>
        <v>1.6629213483146017</v>
      </c>
      <c r="P25" s="3">
        <f t="shared" si="6"/>
        <v>1.5151515151515182</v>
      </c>
    </row>
    <row r="26" spans="1:16" x14ac:dyDescent="0.25">
      <c r="A26">
        <v>2000</v>
      </c>
      <c r="B26">
        <v>172.2</v>
      </c>
      <c r="C26">
        <v>164.9</v>
      </c>
      <c r="D26">
        <v>121</v>
      </c>
      <c r="E26">
        <v>157.6</v>
      </c>
      <c r="F26">
        <v>142</v>
      </c>
      <c r="G26">
        <v>231.9</v>
      </c>
      <c r="H26">
        <v>200.1</v>
      </c>
      <c r="I26" s="1">
        <v>2000</v>
      </c>
      <c r="J26" s="3">
        <f t="shared" si="0"/>
        <v>3.3613445378151225</v>
      </c>
      <c r="K26" s="3">
        <f t="shared" si="1"/>
        <v>0.64013353907667825</v>
      </c>
      <c r="L26" s="3">
        <f t="shared" si="2"/>
        <v>-0.65681444991789595</v>
      </c>
      <c r="M26" s="3">
        <f t="shared" si="3"/>
        <v>1.6774193548387062</v>
      </c>
      <c r="N26" s="3">
        <f t="shared" si="4"/>
        <v>1.4285714285714286</v>
      </c>
      <c r="O26" s="3">
        <f t="shared" si="5"/>
        <v>2.5198938992042517</v>
      </c>
      <c r="P26" s="3">
        <f t="shared" si="6"/>
        <v>2.9850746268656625</v>
      </c>
    </row>
    <row r="27" spans="1:16" x14ac:dyDescent="0.25">
      <c r="A27">
        <v>2001</v>
      </c>
      <c r="B27">
        <v>177.1</v>
      </c>
      <c r="C27">
        <v>169.1</v>
      </c>
      <c r="D27">
        <v>120.1</v>
      </c>
      <c r="E27">
        <v>160.19999999999999</v>
      </c>
      <c r="F27">
        <v>144.80000000000001</v>
      </c>
      <c r="G27">
        <v>238.3</v>
      </c>
      <c r="H27">
        <v>203.6</v>
      </c>
      <c r="I27" s="1">
        <v>2001</v>
      </c>
      <c r="J27" s="3">
        <f t="shared" si="0"/>
        <v>2.8455284552845561</v>
      </c>
      <c r="K27" s="3">
        <f t="shared" si="1"/>
        <v>0.6218738519145881</v>
      </c>
      <c r="L27" s="3">
        <f t="shared" si="2"/>
        <v>-0.74380165289256672</v>
      </c>
      <c r="M27" s="3">
        <f t="shared" si="3"/>
        <v>1.6497461928933976</v>
      </c>
      <c r="N27" s="3">
        <f t="shared" si="4"/>
        <v>1.971830985915501</v>
      </c>
      <c r="O27" s="3">
        <f t="shared" si="5"/>
        <v>2.7598102630444181</v>
      </c>
      <c r="P27" s="3">
        <f t="shared" si="6"/>
        <v>1.7491254372813594</v>
      </c>
    </row>
    <row r="28" spans="1:16" x14ac:dyDescent="0.25">
      <c r="A28">
        <v>2002</v>
      </c>
      <c r="B28">
        <v>177.1</v>
      </c>
      <c r="C28">
        <v>172.9</v>
      </c>
      <c r="D28">
        <v>119</v>
      </c>
      <c r="E28">
        <v>163.30000000000001</v>
      </c>
      <c r="F28">
        <v>146.69999999999999</v>
      </c>
      <c r="G28">
        <v>244.3</v>
      </c>
      <c r="H28">
        <v>207</v>
      </c>
      <c r="I28" s="1">
        <v>2002</v>
      </c>
      <c r="J28" s="3">
        <f t="shared" si="0"/>
        <v>0</v>
      </c>
      <c r="K28" s="3">
        <f t="shared" si="1"/>
        <v>0.60465518043309263</v>
      </c>
      <c r="L28" s="3">
        <f t="shared" si="2"/>
        <v>-0.91590341382181051</v>
      </c>
      <c r="M28" s="3">
        <f t="shared" si="3"/>
        <v>1.9350811485643091</v>
      </c>
      <c r="N28" s="3">
        <f t="shared" si="4"/>
        <v>1.312154696132581</v>
      </c>
      <c r="O28" s="3">
        <f t="shared" si="5"/>
        <v>2.5178346621905159</v>
      </c>
      <c r="P28" s="3">
        <f t="shared" si="6"/>
        <v>1.6699410609037357</v>
      </c>
    </row>
    <row r="29" spans="1:16" x14ac:dyDescent="0.25">
      <c r="A29">
        <v>2003</v>
      </c>
      <c r="B29">
        <v>179.9</v>
      </c>
      <c r="C29">
        <v>177.7</v>
      </c>
      <c r="D29">
        <v>118.7</v>
      </c>
      <c r="E29">
        <v>166.7</v>
      </c>
      <c r="F29">
        <v>148.30000000000001</v>
      </c>
      <c r="G29">
        <v>250.8</v>
      </c>
      <c r="H29">
        <v>213</v>
      </c>
      <c r="I29" s="1">
        <v>2003</v>
      </c>
      <c r="J29" s="3">
        <f t="shared" si="0"/>
        <v>1.5810276679841961</v>
      </c>
      <c r="K29" s="3">
        <f t="shared" si="1"/>
        <v>0.59442551299724589</v>
      </c>
      <c r="L29" s="3">
        <f t="shared" si="2"/>
        <v>-0.25210084033613206</v>
      </c>
      <c r="M29" s="3">
        <f t="shared" si="3"/>
        <v>2.0820575627678979</v>
      </c>
      <c r="N29" s="3">
        <f t="shared" si="4"/>
        <v>1.0906612133606155</v>
      </c>
      <c r="O29" s="3">
        <f t="shared" si="5"/>
        <v>2.6606631191158412</v>
      </c>
      <c r="P29" s="3">
        <f t="shared" si="6"/>
        <v>2.8985507246376812</v>
      </c>
    </row>
    <row r="30" spans="1:16" x14ac:dyDescent="0.25">
      <c r="A30">
        <v>2004</v>
      </c>
      <c r="B30">
        <v>188.9</v>
      </c>
      <c r="C30">
        <v>181</v>
      </c>
      <c r="D30">
        <v>118.7</v>
      </c>
      <c r="E30">
        <v>170.3</v>
      </c>
      <c r="F30">
        <v>150.80000000000001</v>
      </c>
      <c r="G30">
        <v>256.3</v>
      </c>
      <c r="H30">
        <v>219.4</v>
      </c>
      <c r="I30" s="1">
        <v>2004</v>
      </c>
      <c r="J30" s="3">
        <f t="shared" si="0"/>
        <v>5.0027793218454697</v>
      </c>
      <c r="K30" s="3">
        <f t="shared" si="1"/>
        <v>0.5731967499427596</v>
      </c>
      <c r="L30" s="3">
        <f t="shared" si="2"/>
        <v>0</v>
      </c>
      <c r="M30" s="3">
        <f t="shared" si="3"/>
        <v>2.1595680863827371</v>
      </c>
      <c r="N30" s="3">
        <f t="shared" si="4"/>
        <v>1.6857720836142953</v>
      </c>
      <c r="O30" s="3">
        <f t="shared" si="5"/>
        <v>2.1929824561403506</v>
      </c>
      <c r="P30" s="3">
        <f t="shared" si="6"/>
        <v>3.0046948356807537</v>
      </c>
    </row>
    <row r="31" spans="1:16" x14ac:dyDescent="0.25">
      <c r="A31">
        <v>2005</v>
      </c>
      <c r="B31">
        <v>195.3</v>
      </c>
      <c r="C31">
        <v>184.9</v>
      </c>
      <c r="D31">
        <v>118.3</v>
      </c>
      <c r="E31">
        <v>173.2</v>
      </c>
      <c r="F31">
        <v>153.69999999999999</v>
      </c>
      <c r="G31">
        <v>261.3</v>
      </c>
      <c r="H31">
        <v>225.6</v>
      </c>
      <c r="I31" s="1">
        <v>2005</v>
      </c>
      <c r="J31" s="3">
        <f t="shared" si="0"/>
        <v>3.3880359978824806</v>
      </c>
      <c r="K31" s="3">
        <f t="shared" si="1"/>
        <v>0.56439058636793749</v>
      </c>
      <c r="L31" s="3">
        <f t="shared" si="2"/>
        <v>-0.33698399326032491</v>
      </c>
      <c r="M31" s="3">
        <f t="shared" si="3"/>
        <v>1.7028772753963459</v>
      </c>
      <c r="N31" s="3">
        <f t="shared" si="4"/>
        <v>1.9230769230769078</v>
      </c>
      <c r="O31" s="3">
        <f t="shared" si="5"/>
        <v>1.950838860710105</v>
      </c>
      <c r="P31" s="3">
        <f t="shared" si="6"/>
        <v>2.8258887876025471</v>
      </c>
    </row>
    <row r="34" spans="1:1" x14ac:dyDescent="0.25">
      <c r="A34" t="s">
        <v>15</v>
      </c>
    </row>
    <row r="35" spans="1:1" x14ac:dyDescent="0.25">
      <c r="A35" s="7" t="s">
        <v>16</v>
      </c>
    </row>
    <row r="36" spans="1:1" x14ac:dyDescent="0.25">
      <c r="A36" s="6" t="s">
        <v>17</v>
      </c>
    </row>
    <row r="37" spans="1:1" x14ac:dyDescent="0.25">
      <c r="A37" s="7" t="s">
        <v>18</v>
      </c>
    </row>
  </sheetData>
  <pageMargins left="0.7" right="0.7" top="0.75" bottom="0.75" header="0.3" footer="0.3"/>
  <pageSetup orientation="portrait" r:id="rId1"/>
  <ignoredErrors>
    <ignoredError sqref="K7:K3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4"/>
  <sheetViews>
    <sheetView tabSelected="1" topLeftCell="O18" workbookViewId="0">
      <selection activeCell="I32" sqref="I32"/>
    </sheetView>
  </sheetViews>
  <sheetFormatPr baseColWidth="10" defaultRowHeight="15" x14ac:dyDescent="0.25"/>
  <cols>
    <col min="19" max="19" width="11.85546875" bestFit="1" customWidth="1"/>
    <col min="22" max="22" width="11.85546875" bestFit="1" customWidth="1"/>
  </cols>
  <sheetData>
    <row r="2" spans="1:24" x14ac:dyDescent="0.25">
      <c r="U2" t="s">
        <v>23</v>
      </c>
      <c r="V2">
        <f>AVERAGE(y)</f>
        <v>139.85384615384618</v>
      </c>
    </row>
    <row r="3" spans="1:24" x14ac:dyDescent="0.25">
      <c r="U3" t="s">
        <v>24</v>
      </c>
      <c r="V3">
        <f>AVERAGE(x)</f>
        <v>138.66923076923078</v>
      </c>
    </row>
    <row r="4" spans="1:24" x14ac:dyDescent="0.25">
      <c r="Q4" t="s">
        <v>46</v>
      </c>
      <c r="R4" t="s">
        <v>50</v>
      </c>
      <c r="U4" t="s">
        <v>25</v>
      </c>
      <c r="V4">
        <f>_xlfn.COVARIANCE.S(x,y)/_xlfn.VAR.S(x)</f>
        <v>1.0611885351417891</v>
      </c>
      <c r="W4" t="s">
        <v>29</v>
      </c>
    </row>
    <row r="5" spans="1:24" x14ac:dyDescent="0.25">
      <c r="A5" t="s">
        <v>1</v>
      </c>
      <c r="B5" t="s">
        <v>19</v>
      </c>
      <c r="C5" t="s">
        <v>20</v>
      </c>
      <c r="L5" t="s">
        <v>22</v>
      </c>
      <c r="M5" t="s">
        <v>21</v>
      </c>
      <c r="N5" t="s">
        <v>31</v>
      </c>
      <c r="O5" t="s">
        <v>32</v>
      </c>
      <c r="P5" t="s">
        <v>42</v>
      </c>
      <c r="Q5" t="s">
        <v>48</v>
      </c>
      <c r="R5" t="s">
        <v>49</v>
      </c>
      <c r="U5" t="s">
        <v>26</v>
      </c>
      <c r="V5">
        <f>yprom-(b*xprom)</f>
        <v>-7.3003517153925372</v>
      </c>
      <c r="W5" t="s">
        <v>30</v>
      </c>
    </row>
    <row r="6" spans="1:24" x14ac:dyDescent="0.25">
      <c r="A6">
        <v>1980</v>
      </c>
      <c r="B6">
        <v>82.4</v>
      </c>
      <c r="C6">
        <v>76.099999999999994</v>
      </c>
      <c r="L6">
        <v>76.099999999999994</v>
      </c>
      <c r="M6">
        <v>82.4</v>
      </c>
      <c r="N6">
        <f t="shared" ref="N6:N31" si="0">a+(b*x)</f>
        <v>73.456095808897615</v>
      </c>
      <c r="O6">
        <f t="shared" ref="O6:O31" si="1">(y-yest)^2</f>
        <v>79.993422179618904</v>
      </c>
      <c r="P6">
        <f t="shared" ref="P6:P31" si="2">(x)^2/n-1</f>
        <v>221.73884615384611</v>
      </c>
      <c r="Q6">
        <f t="shared" ref="Q6:Q31" si="3">(y-yprom)^2</f>
        <v>3300.9444378698245</v>
      </c>
      <c r="R6">
        <f t="shared" ref="R6:R31" si="4">(yest-yprom)^2</f>
        <v>4408.6612508701173</v>
      </c>
      <c r="T6" t="s">
        <v>28</v>
      </c>
      <c r="U6" s="8" t="s">
        <v>27</v>
      </c>
    </row>
    <row r="7" spans="1:24" x14ac:dyDescent="0.25">
      <c r="A7">
        <v>1981</v>
      </c>
      <c r="B7">
        <v>90.9</v>
      </c>
      <c r="C7">
        <v>85.6</v>
      </c>
      <c r="L7">
        <v>85.6</v>
      </c>
      <c r="M7">
        <v>90.9</v>
      </c>
      <c r="N7">
        <f t="shared" si="0"/>
        <v>83.537386892744607</v>
      </c>
      <c r="O7">
        <f t="shared" si="1"/>
        <v>54.208071767128999</v>
      </c>
      <c r="P7">
        <f t="shared" si="2"/>
        <v>280.82153846153841</v>
      </c>
      <c r="Q7">
        <f t="shared" si="3"/>
        <v>2396.4790532544398</v>
      </c>
      <c r="R7">
        <f t="shared" si="4"/>
        <v>3171.5435837073128</v>
      </c>
      <c r="U7" t="s">
        <v>33</v>
      </c>
      <c r="V7">
        <f>SUM(residual)</f>
        <v>549.32314387490533</v>
      </c>
      <c r="W7" t="s">
        <v>43</v>
      </c>
      <c r="X7">
        <f>SUM(xcuad)</f>
        <v>20108.910769230773</v>
      </c>
    </row>
    <row r="8" spans="1:24" x14ac:dyDescent="0.25">
      <c r="A8">
        <v>1982</v>
      </c>
      <c r="B8">
        <v>96.5</v>
      </c>
      <c r="C8">
        <v>94.9</v>
      </c>
      <c r="L8">
        <v>94.9</v>
      </c>
      <c r="M8">
        <v>96.5</v>
      </c>
      <c r="N8">
        <f t="shared" si="0"/>
        <v>93.406440269563262</v>
      </c>
      <c r="O8">
        <f t="shared" si="1"/>
        <v>9.5701118057798205</v>
      </c>
      <c r="P8">
        <f t="shared" si="2"/>
        <v>345.38499999999999</v>
      </c>
      <c r="Q8">
        <f t="shared" si="3"/>
        <v>1879.5559763313629</v>
      </c>
      <c r="R8">
        <f t="shared" si="4"/>
        <v>2157.3615133793191</v>
      </c>
      <c r="U8" t="s">
        <v>34</v>
      </c>
      <c r="V8">
        <f>sec/(n-2)</f>
        <v>22.888464328121056</v>
      </c>
    </row>
    <row r="9" spans="1:24" x14ac:dyDescent="0.25">
      <c r="A9">
        <v>1983</v>
      </c>
      <c r="B9">
        <v>99.6</v>
      </c>
      <c r="C9">
        <v>100.4</v>
      </c>
      <c r="L9">
        <v>100.4</v>
      </c>
      <c r="M9">
        <v>99.6</v>
      </c>
      <c r="N9">
        <f t="shared" si="0"/>
        <v>99.242977212843101</v>
      </c>
      <c r="O9">
        <f t="shared" si="1"/>
        <v>0.12746527054927625</v>
      </c>
      <c r="P9">
        <f t="shared" si="2"/>
        <v>386.69846153846163</v>
      </c>
      <c r="Q9">
        <f t="shared" si="3"/>
        <v>1620.3721301775172</v>
      </c>
      <c r="R9">
        <f t="shared" si="4"/>
        <v>1649.2426761433283</v>
      </c>
      <c r="U9" t="s">
        <v>35</v>
      </c>
      <c r="V9">
        <f>COUNT(x)</f>
        <v>26</v>
      </c>
    </row>
    <row r="10" spans="1:24" x14ac:dyDescent="0.25">
      <c r="A10">
        <v>1984</v>
      </c>
      <c r="B10">
        <v>103.9</v>
      </c>
      <c r="C10">
        <v>104.7</v>
      </c>
      <c r="L10">
        <v>104.7</v>
      </c>
      <c r="M10">
        <v>103.9</v>
      </c>
      <c r="N10">
        <f t="shared" si="0"/>
        <v>103.80608791395279</v>
      </c>
      <c r="O10">
        <f t="shared" si="1"/>
        <v>8.8194799057388709E-3</v>
      </c>
      <c r="P10">
        <f t="shared" si="2"/>
        <v>420.61884615384616</v>
      </c>
      <c r="Q10">
        <f t="shared" si="3"/>
        <v>1292.6790532544392</v>
      </c>
      <c r="R10">
        <f t="shared" si="4"/>
        <v>1299.4408741218012</v>
      </c>
      <c r="U10" t="s">
        <v>36</v>
      </c>
      <c r="V10">
        <f>SQRT(var.error)</f>
        <v>4.7841889937711546</v>
      </c>
    </row>
    <row r="11" spans="1:24" x14ac:dyDescent="0.25">
      <c r="A11">
        <v>1985</v>
      </c>
      <c r="B11">
        <v>107.6</v>
      </c>
      <c r="C11">
        <v>109</v>
      </c>
      <c r="L11">
        <v>109</v>
      </c>
      <c r="M11">
        <v>107.6</v>
      </c>
      <c r="N11">
        <f t="shared" si="0"/>
        <v>108.36919861506247</v>
      </c>
      <c r="O11">
        <f t="shared" si="1"/>
        <v>0.59166650941403509</v>
      </c>
      <c r="P11">
        <f t="shared" si="2"/>
        <v>455.96153846153845</v>
      </c>
      <c r="Q11">
        <f t="shared" si="3"/>
        <v>1040.3105917159783</v>
      </c>
      <c r="R11">
        <f t="shared" si="4"/>
        <v>991.28303064143881</v>
      </c>
      <c r="U11" t="s">
        <v>37</v>
      </c>
    </row>
    <row r="12" spans="1:24" x14ac:dyDescent="0.25">
      <c r="A12">
        <v>1986</v>
      </c>
      <c r="B12">
        <v>109.6</v>
      </c>
      <c r="C12">
        <v>113.5</v>
      </c>
      <c r="L12">
        <v>113.5</v>
      </c>
      <c r="M12">
        <v>109.6</v>
      </c>
      <c r="N12">
        <f t="shared" si="0"/>
        <v>113.14454702320053</v>
      </c>
      <c r="O12">
        <f t="shared" si="1"/>
        <v>12.563813599679783</v>
      </c>
      <c r="P12">
        <f t="shared" si="2"/>
        <v>494.47115384615387</v>
      </c>
      <c r="Q12">
        <f t="shared" si="3"/>
        <v>915.29520710059353</v>
      </c>
      <c r="R12">
        <f t="shared" si="4"/>
        <v>713.38666005030825</v>
      </c>
      <c r="U12" t="s">
        <v>38</v>
      </c>
      <c r="V12">
        <f>(var.error*X7)/((_xlfn.VAR.S(x))*(n-1))</f>
        <v>19.544340254184714</v>
      </c>
    </row>
    <row r="13" spans="1:24" x14ac:dyDescent="0.25">
      <c r="A13">
        <v>1987</v>
      </c>
      <c r="B13">
        <v>113.6</v>
      </c>
      <c r="C13">
        <v>118.4</v>
      </c>
      <c r="L13">
        <v>118.4</v>
      </c>
      <c r="M13">
        <v>113.6</v>
      </c>
      <c r="N13">
        <f t="shared" si="0"/>
        <v>118.3443708453953</v>
      </c>
      <c r="O13">
        <f t="shared" si="1"/>
        <v>22.509054718637003</v>
      </c>
      <c r="P13">
        <f t="shared" si="2"/>
        <v>538.1753846153847</v>
      </c>
      <c r="Q13">
        <f t="shared" si="3"/>
        <v>689.26443786982406</v>
      </c>
      <c r="R13">
        <f t="shared" si="4"/>
        <v>462.65752804485783</v>
      </c>
      <c r="U13" t="s">
        <v>39</v>
      </c>
      <c r="V13">
        <f>SQRT(var.a)</f>
        <v>4.4208981275510881</v>
      </c>
    </row>
    <row r="14" spans="1:24" x14ac:dyDescent="0.25">
      <c r="A14">
        <v>1988</v>
      </c>
      <c r="B14">
        <v>118.3</v>
      </c>
      <c r="C14">
        <v>123.2</v>
      </c>
      <c r="L14">
        <v>123.2</v>
      </c>
      <c r="M14">
        <v>118.3</v>
      </c>
      <c r="N14">
        <f t="shared" si="0"/>
        <v>123.43807581407589</v>
      </c>
      <c r="O14">
        <f t="shared" si="1"/>
        <v>26.399823071191619</v>
      </c>
      <c r="P14">
        <f t="shared" si="2"/>
        <v>582.77846153846156</v>
      </c>
      <c r="Q14">
        <f t="shared" si="3"/>
        <v>464.56828402366978</v>
      </c>
      <c r="R14">
        <f t="shared" si="4"/>
        <v>269.47751584808202</v>
      </c>
      <c r="U14" t="s">
        <v>40</v>
      </c>
      <c r="V14">
        <f>(var.error)/(_xlfn.VAR.S(x)*(n-1))</f>
        <v>9.7192436121851375E-4</v>
      </c>
    </row>
    <row r="15" spans="1:24" x14ac:dyDescent="0.25">
      <c r="A15">
        <v>1989</v>
      </c>
      <c r="B15">
        <v>124</v>
      </c>
      <c r="C15">
        <v>129.30000000000001</v>
      </c>
      <c r="L15">
        <v>129.30000000000001</v>
      </c>
      <c r="M15">
        <v>124</v>
      </c>
      <c r="N15">
        <f t="shared" si="0"/>
        <v>129.91132587844081</v>
      </c>
      <c r="O15">
        <f t="shared" si="1"/>
        <v>34.943773641123968</v>
      </c>
      <c r="P15">
        <f t="shared" si="2"/>
        <v>642.0188461538462</v>
      </c>
      <c r="Q15">
        <f t="shared" si="3"/>
        <v>251.34443786982322</v>
      </c>
      <c r="R15">
        <f t="shared" si="4"/>
        <v>98.853709426846905</v>
      </c>
      <c r="U15" t="s">
        <v>41</v>
      </c>
      <c r="V15">
        <f>SQRT(V14)</f>
        <v>3.1175701455115869E-2</v>
      </c>
    </row>
    <row r="16" spans="1:24" x14ac:dyDescent="0.25">
      <c r="A16">
        <v>1990</v>
      </c>
      <c r="B16">
        <v>130.69999999999999</v>
      </c>
      <c r="C16">
        <v>135.5</v>
      </c>
      <c r="L16">
        <v>135.5</v>
      </c>
      <c r="M16">
        <v>130.69999999999999</v>
      </c>
      <c r="N16">
        <f t="shared" si="0"/>
        <v>136.4906947963199</v>
      </c>
      <c r="O16">
        <f t="shared" si="1"/>
        <v>33.5321462241265</v>
      </c>
      <c r="P16">
        <f t="shared" si="2"/>
        <v>705.16346153846155</v>
      </c>
      <c r="Q16">
        <f t="shared" si="3"/>
        <v>83.792899408284669</v>
      </c>
      <c r="R16">
        <f t="shared" si="4"/>
        <v>11.310787053630841</v>
      </c>
      <c r="U16" t="s">
        <v>44</v>
      </c>
    </row>
    <row r="17" spans="1:25" x14ac:dyDescent="0.25">
      <c r="A17">
        <v>1991</v>
      </c>
      <c r="B17">
        <v>136.19999999999999</v>
      </c>
      <c r="C17">
        <v>143.1</v>
      </c>
      <c r="L17">
        <v>143.1</v>
      </c>
      <c r="M17">
        <v>136.19999999999999</v>
      </c>
      <c r="N17">
        <f t="shared" si="0"/>
        <v>144.55572766339748</v>
      </c>
      <c r="O17">
        <f t="shared" si="1"/>
        <v>69.818184784866048</v>
      </c>
      <c r="P17">
        <f t="shared" si="2"/>
        <v>786.60038461538454</v>
      </c>
      <c r="Q17">
        <f t="shared" si="3"/>
        <v>13.350591715976586</v>
      </c>
      <c r="R17">
        <f t="shared" si="4"/>
        <v>22.107689729860404</v>
      </c>
      <c r="U17" t="s">
        <v>45</v>
      </c>
      <c r="V17">
        <f>1-sec/stc</f>
        <v>0.97970660783148378</v>
      </c>
      <c r="W17">
        <f>(src/stc)</f>
        <v>0.97970660783149655</v>
      </c>
    </row>
    <row r="18" spans="1:25" x14ac:dyDescent="0.25">
      <c r="A18">
        <v>1992</v>
      </c>
      <c r="B18">
        <v>140.30000000000001</v>
      </c>
      <c r="C18">
        <v>145.30000000000001</v>
      </c>
      <c r="L18">
        <v>145.30000000000001</v>
      </c>
      <c r="M18">
        <v>140.30000000000001</v>
      </c>
      <c r="N18">
        <f t="shared" si="0"/>
        <v>146.89034244070945</v>
      </c>
      <c r="O18">
        <f t="shared" si="1"/>
        <v>43.432613485815992</v>
      </c>
      <c r="P18">
        <f t="shared" si="2"/>
        <v>811.00346153846169</v>
      </c>
      <c r="Q18">
        <f t="shared" si="3"/>
        <v>0.1990532544378589</v>
      </c>
      <c r="R18">
        <f t="shared" si="4"/>
        <v>49.512279995040572</v>
      </c>
      <c r="U18" t="s">
        <v>46</v>
      </c>
      <c r="V18">
        <f>SUM(desvy)</f>
        <v>27069.064615384617</v>
      </c>
    </row>
    <row r="19" spans="1:25" x14ac:dyDescent="0.25">
      <c r="A19">
        <v>1993</v>
      </c>
      <c r="B19">
        <v>144.5</v>
      </c>
      <c r="C19">
        <v>147.9</v>
      </c>
      <c r="L19">
        <v>147.9</v>
      </c>
      <c r="M19">
        <v>144.5</v>
      </c>
      <c r="N19">
        <f t="shared" si="0"/>
        <v>149.64943263207809</v>
      </c>
      <c r="O19">
        <f t="shared" si="1"/>
        <v>26.516656432310672</v>
      </c>
      <c r="P19">
        <f t="shared" si="2"/>
        <v>840.32346153846163</v>
      </c>
      <c r="Q19">
        <f t="shared" si="3"/>
        <v>21.586745562129959</v>
      </c>
      <c r="R19">
        <f t="shared" si="4"/>
        <v>95.953514452519855</v>
      </c>
      <c r="U19" t="s">
        <v>47</v>
      </c>
      <c r="V19">
        <f>SUM(desvyest)</f>
        <v>26519.741471510057</v>
      </c>
    </row>
    <row r="20" spans="1:25" x14ac:dyDescent="0.25">
      <c r="A20">
        <v>1994</v>
      </c>
      <c r="B20">
        <v>148.19999999999999</v>
      </c>
      <c r="C20">
        <v>148.19999999999999</v>
      </c>
      <c r="L20">
        <v>148.19999999999999</v>
      </c>
      <c r="M20">
        <v>148.19999999999999</v>
      </c>
      <c r="N20">
        <f t="shared" si="0"/>
        <v>149.96778919262059</v>
      </c>
      <c r="O20">
        <f t="shared" si="1"/>
        <v>3.1250786295461834</v>
      </c>
      <c r="P20">
        <f t="shared" si="2"/>
        <v>843.7399999999999</v>
      </c>
      <c r="Q20">
        <f t="shared" si="3"/>
        <v>69.65828402366806</v>
      </c>
      <c r="R20">
        <f t="shared" si="4"/>
        <v>102.29184379157331</v>
      </c>
    </row>
    <row r="21" spans="1:25" x14ac:dyDescent="0.25">
      <c r="A21">
        <v>1995</v>
      </c>
      <c r="B21">
        <v>152.4</v>
      </c>
      <c r="C21">
        <v>151.4</v>
      </c>
      <c r="L21">
        <v>151.4</v>
      </c>
      <c r="M21">
        <v>152.4</v>
      </c>
      <c r="N21">
        <f t="shared" si="0"/>
        <v>153.36359250507434</v>
      </c>
      <c r="O21">
        <f t="shared" si="1"/>
        <v>0.92851051583542465</v>
      </c>
      <c r="P21">
        <f t="shared" si="2"/>
        <v>880.61384615384623</v>
      </c>
      <c r="Q21">
        <f t="shared" si="3"/>
        <v>157.40597633136051</v>
      </c>
      <c r="R21">
        <f t="shared" si="4"/>
        <v>182.51324647452256</v>
      </c>
      <c r="U21" t="s">
        <v>51</v>
      </c>
    </row>
    <row r="22" spans="1:25" x14ac:dyDescent="0.25">
      <c r="A22">
        <v>1996</v>
      </c>
      <c r="B22">
        <v>156.9</v>
      </c>
      <c r="C22">
        <v>153.80000000000001</v>
      </c>
      <c r="L22">
        <v>153.80000000000001</v>
      </c>
      <c r="M22">
        <v>156.9</v>
      </c>
      <c r="N22">
        <f t="shared" si="0"/>
        <v>155.91044498941463</v>
      </c>
      <c r="O22">
        <f t="shared" si="1"/>
        <v>0.97921911897462599</v>
      </c>
      <c r="P22">
        <f t="shared" si="2"/>
        <v>908.78615384615398</v>
      </c>
      <c r="Q22">
        <f t="shared" si="3"/>
        <v>290.57136094674496</v>
      </c>
      <c r="R22">
        <f t="shared" si="4"/>
        <v>257.81436616637814</v>
      </c>
      <c r="U22" t="s">
        <v>52</v>
      </c>
      <c r="V22" t="s">
        <v>53</v>
      </c>
    </row>
    <row r="23" spans="1:25" x14ac:dyDescent="0.25">
      <c r="A23">
        <v>1997</v>
      </c>
      <c r="B23">
        <v>160.5</v>
      </c>
      <c r="C23">
        <v>156.30000000000001</v>
      </c>
      <c r="L23">
        <v>156.30000000000001</v>
      </c>
      <c r="M23">
        <v>160.5</v>
      </c>
      <c r="N23">
        <f t="shared" si="0"/>
        <v>158.56341632726912</v>
      </c>
      <c r="O23">
        <f t="shared" si="1"/>
        <v>3.7503563214878088</v>
      </c>
      <c r="P23">
        <f t="shared" si="2"/>
        <v>938.6034615384616</v>
      </c>
      <c r="Q23">
        <f t="shared" si="3"/>
        <v>426.2636686390523</v>
      </c>
      <c r="R23">
        <f t="shared" si="4"/>
        <v>350.04801607423752</v>
      </c>
      <c r="U23" t="s">
        <v>54</v>
      </c>
    </row>
    <row r="24" spans="1:25" x14ac:dyDescent="0.25">
      <c r="A24">
        <v>1998</v>
      </c>
      <c r="B24">
        <v>163</v>
      </c>
      <c r="C24">
        <v>157.80000000000001</v>
      </c>
      <c r="L24">
        <v>157.80000000000001</v>
      </c>
      <c r="M24">
        <v>163</v>
      </c>
      <c r="N24">
        <f t="shared" si="0"/>
        <v>160.15519912998181</v>
      </c>
      <c r="O24">
        <f t="shared" si="1"/>
        <v>8.0928919900562519</v>
      </c>
      <c r="P24">
        <f t="shared" si="2"/>
        <v>956.7246153846155</v>
      </c>
      <c r="Q24">
        <f t="shared" si="3"/>
        <v>535.74443786982135</v>
      </c>
      <c r="R24">
        <f t="shared" si="4"/>
        <v>412.14493266165113</v>
      </c>
      <c r="U24" t="s">
        <v>55</v>
      </c>
    </row>
    <row r="25" spans="1:25" x14ac:dyDescent="0.25">
      <c r="A25">
        <v>1999</v>
      </c>
      <c r="B25">
        <v>166.6</v>
      </c>
      <c r="C25">
        <v>160.5</v>
      </c>
      <c r="L25">
        <v>160.5</v>
      </c>
      <c r="M25">
        <v>166.6</v>
      </c>
      <c r="N25">
        <f t="shared" si="0"/>
        <v>163.02040817486463</v>
      </c>
      <c r="O25">
        <f t="shared" si="1"/>
        <v>12.813477634575946</v>
      </c>
      <c r="P25">
        <f t="shared" si="2"/>
        <v>989.77884615384619</v>
      </c>
      <c r="Q25">
        <f t="shared" si="3"/>
        <v>715.35674556212859</v>
      </c>
      <c r="R25">
        <f t="shared" si="4"/>
        <v>536.68959587369443</v>
      </c>
      <c r="U25" t="s">
        <v>56</v>
      </c>
      <c r="V25" t="s">
        <v>57</v>
      </c>
    </row>
    <row r="26" spans="1:25" x14ac:dyDescent="0.25">
      <c r="A26">
        <v>2000</v>
      </c>
      <c r="B26">
        <v>172.2</v>
      </c>
      <c r="C26">
        <v>164.9</v>
      </c>
      <c r="L26">
        <v>164.9</v>
      </c>
      <c r="M26">
        <v>172.2</v>
      </c>
      <c r="N26">
        <f t="shared" si="0"/>
        <v>167.68963772948848</v>
      </c>
      <c r="O26">
        <f t="shared" si="1"/>
        <v>20.343367811253717</v>
      </c>
      <c r="P26">
        <f t="shared" si="2"/>
        <v>1044.8465384615386</v>
      </c>
      <c r="Q26">
        <f t="shared" si="3"/>
        <v>1046.273668639051</v>
      </c>
      <c r="R26">
        <f t="shared" si="4"/>
        <v>774.83129264259901</v>
      </c>
      <c r="U26" t="s">
        <v>54</v>
      </c>
    </row>
    <row r="27" spans="1:25" x14ac:dyDescent="0.25">
      <c r="A27">
        <v>2001</v>
      </c>
      <c r="B27">
        <v>177.1</v>
      </c>
      <c r="C27">
        <v>169.1</v>
      </c>
      <c r="L27">
        <v>169.1</v>
      </c>
      <c r="M27">
        <v>177.1</v>
      </c>
      <c r="N27">
        <f t="shared" si="0"/>
        <v>172.14662957708398</v>
      </c>
      <c r="O27">
        <f t="shared" si="1"/>
        <v>24.535878546619127</v>
      </c>
      <c r="P27">
        <f t="shared" si="2"/>
        <v>1098.8003846153845</v>
      </c>
      <c r="Q27">
        <f t="shared" si="3"/>
        <v>1387.2759763313588</v>
      </c>
      <c r="R27">
        <f t="shared" si="4"/>
        <v>1042.8238612201426</v>
      </c>
      <c r="U27" t="s">
        <v>55</v>
      </c>
    </row>
    <row r="28" spans="1:25" x14ac:dyDescent="0.25">
      <c r="A28">
        <v>2002</v>
      </c>
      <c r="B28">
        <v>177.1</v>
      </c>
      <c r="C28">
        <v>172.9</v>
      </c>
      <c r="L28">
        <v>172.9</v>
      </c>
      <c r="M28">
        <v>177.1</v>
      </c>
      <c r="N28">
        <f t="shared" si="0"/>
        <v>176.17914601062282</v>
      </c>
      <c r="O28">
        <f t="shared" si="1"/>
        <v>0.8479720697518649</v>
      </c>
      <c r="P28">
        <f t="shared" si="2"/>
        <v>1148.7850000000001</v>
      </c>
      <c r="Q28">
        <f t="shared" si="3"/>
        <v>1387.2759763313588</v>
      </c>
      <c r="R28">
        <f t="shared" si="4"/>
        <v>1319.5274096847368</v>
      </c>
      <c r="U28" t="s">
        <v>52</v>
      </c>
      <c r="V28" t="s">
        <v>60</v>
      </c>
    </row>
    <row r="29" spans="1:25" x14ac:dyDescent="0.25">
      <c r="A29">
        <v>2003</v>
      </c>
      <c r="B29">
        <v>179.9</v>
      </c>
      <c r="C29">
        <v>177.7</v>
      </c>
      <c r="L29">
        <v>177.7</v>
      </c>
      <c r="M29">
        <v>179.9</v>
      </c>
      <c r="N29">
        <f t="shared" si="0"/>
        <v>181.27285097930337</v>
      </c>
      <c r="O29">
        <f t="shared" si="1"/>
        <v>1.8847198113742087</v>
      </c>
      <c r="P29">
        <f t="shared" si="2"/>
        <v>1213.5111538461538</v>
      </c>
      <c r="Q29">
        <f t="shared" si="3"/>
        <v>1603.6944378698211</v>
      </c>
      <c r="R29">
        <f t="shared" si="4"/>
        <v>1715.5339607312462</v>
      </c>
      <c r="U29" t="s">
        <v>58</v>
      </c>
      <c r="W29">
        <f>b/V15</f>
        <v>34.038962576979969</v>
      </c>
    </row>
    <row r="30" spans="1:25" x14ac:dyDescent="0.25">
      <c r="A30">
        <v>2004</v>
      </c>
      <c r="B30">
        <v>188.9</v>
      </c>
      <c r="C30">
        <v>181</v>
      </c>
      <c r="L30">
        <v>181</v>
      </c>
      <c r="M30">
        <v>188.9</v>
      </c>
      <c r="N30">
        <f t="shared" si="0"/>
        <v>184.7747731452713</v>
      </c>
      <c r="O30">
        <f t="shared" si="1"/>
        <v>17.017496602974916</v>
      </c>
      <c r="P30">
        <f t="shared" si="2"/>
        <v>1259.0384615384614</v>
      </c>
      <c r="Q30">
        <f t="shared" si="3"/>
        <v>2405.5252071005898</v>
      </c>
      <c r="R30">
        <f t="shared" si="4"/>
        <v>2017.8896817689458</v>
      </c>
      <c r="U30" t="s">
        <v>59</v>
      </c>
      <c r="W30">
        <f>_xlfn.T.INV.2T(0.05,n-1)</f>
        <v>2.0595385527532977</v>
      </c>
      <c r="Y30" t="s">
        <v>65</v>
      </c>
    </row>
    <row r="31" spans="1:25" x14ac:dyDescent="0.25">
      <c r="A31">
        <v>2005</v>
      </c>
      <c r="B31">
        <v>195.3</v>
      </c>
      <c r="C31">
        <v>184.9</v>
      </c>
      <c r="L31">
        <v>184.9</v>
      </c>
      <c r="M31">
        <v>195.3</v>
      </c>
      <c r="N31">
        <f t="shared" si="0"/>
        <v>188.91340843232427</v>
      </c>
      <c r="O31">
        <f t="shared" si="1"/>
        <v>40.788551852306824</v>
      </c>
      <c r="P31">
        <f t="shared" si="2"/>
        <v>1313.9234615384617</v>
      </c>
      <c r="Q31">
        <f t="shared" si="3"/>
        <v>3074.2759763313597</v>
      </c>
      <c r="R31">
        <f t="shared" si="4"/>
        <v>2406.8406509558708</v>
      </c>
      <c r="U31" t="s">
        <v>61</v>
      </c>
      <c r="W31">
        <f>_xlfn.T.INV.2T(0.1,n-1)</f>
        <v>1.7081407612518986</v>
      </c>
    </row>
    <row r="32" spans="1:25" x14ac:dyDescent="0.25">
      <c r="U32" t="s">
        <v>62</v>
      </c>
      <c r="V32" t="s">
        <v>63</v>
      </c>
    </row>
    <row r="33" spans="21:24" x14ac:dyDescent="0.25">
      <c r="U33" t="s">
        <v>58</v>
      </c>
      <c r="W33">
        <f>ABS(a/V13)</f>
        <v>1.651327740373989</v>
      </c>
      <c r="X33" t="s">
        <v>64</v>
      </c>
    </row>
    <row r="34" spans="21:24" x14ac:dyDescent="0.25">
      <c r="X34" t="s">
        <v>66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18</vt:i4>
      </vt:variant>
    </vt:vector>
  </HeadingPairs>
  <TitlesOfParts>
    <vt:vector size="21" baseType="lpstr">
      <vt:lpstr>ejer.1.1</vt:lpstr>
      <vt:lpstr>ejer.5.12</vt:lpstr>
      <vt:lpstr>Hoja3</vt:lpstr>
      <vt:lpstr>a</vt:lpstr>
      <vt:lpstr>b</vt:lpstr>
      <vt:lpstr>desvy</vt:lpstr>
      <vt:lpstr>desvyest</vt:lpstr>
      <vt:lpstr>n</vt:lpstr>
      <vt:lpstr>residual</vt:lpstr>
      <vt:lpstr>sec</vt:lpstr>
      <vt:lpstr>src</vt:lpstr>
      <vt:lpstr>stc</vt:lpstr>
      <vt:lpstr>sum.xcuad</vt:lpstr>
      <vt:lpstr>var.a</vt:lpstr>
      <vt:lpstr>var.error</vt:lpstr>
      <vt:lpstr>x</vt:lpstr>
      <vt:lpstr>xcuad</vt:lpstr>
      <vt:lpstr>xprom</vt:lpstr>
      <vt:lpstr>y</vt:lpstr>
      <vt:lpstr>yest</vt:lpstr>
      <vt:lpstr>yprom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Hairo</dc:creator>
  <cp:lastModifiedBy>Hairo</cp:lastModifiedBy>
  <dcterms:created xsi:type="dcterms:W3CDTF">2015-02-23T01:16:52Z</dcterms:created>
  <dcterms:modified xsi:type="dcterms:W3CDTF">2015-02-23T04:26:50Z</dcterms:modified>
</cp:coreProperties>
</file>