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6515" windowHeight="7995"/>
  </bookViews>
  <sheets>
    <sheet name="ej5.9" sheetId="1" r:id="rId1"/>
    <sheet name="Hoja2" sheetId="2" r:id="rId2"/>
    <sheet name="Hoja3" sheetId="3" r:id="rId3"/>
  </sheets>
  <definedNames>
    <definedName name="B">ej5.9!$P$33</definedName>
    <definedName name="DESVY">ej5.9!$G:$G</definedName>
    <definedName name="DESVYEST">ej5.9!$F:$F</definedName>
    <definedName name="N">ej5.9!$M$34</definedName>
    <definedName name="RESID">ej5.9!$E:$E</definedName>
    <definedName name="residuales">ej5.9!$H:$H</definedName>
    <definedName name="SEC">ej5.9!$M$22</definedName>
    <definedName name="SRC">ej5.9!$M$23</definedName>
    <definedName name="STC">ej5.9!$M$26</definedName>
    <definedName name="x">ej5.9!$B:$B</definedName>
    <definedName name="y">ej5.9!$C:$C</definedName>
    <definedName name="YEST">ej5.9!$D:$D</definedName>
    <definedName name="YPROM">ej5.9!$M$24</definedName>
  </definedNames>
  <calcPr calcId="145621"/>
</workbook>
</file>

<file path=xl/calcChain.xml><?xml version="1.0" encoding="utf-8"?>
<calcChain xmlns="http://schemas.openxmlformats.org/spreadsheetml/2006/main">
  <c r="L68" i="1" l="1"/>
  <c r="L63" i="1"/>
  <c r="M62" i="1"/>
  <c r="M61" i="1"/>
  <c r="D8" i="1"/>
  <c r="H8" i="1" s="1"/>
  <c r="D7" i="1"/>
  <c r="H7" i="1" s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L50" i="1"/>
  <c r="M48" i="1"/>
  <c r="L46" i="1"/>
  <c r="P33" i="1"/>
  <c r="M33" i="1"/>
  <c r="M26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M24" i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E8" i="1"/>
  <c r="E7" i="1" l="1"/>
  <c r="M22" i="1" s="1"/>
  <c r="M25" i="1" s="1"/>
  <c r="F7" i="1"/>
  <c r="M23" i="1" s="1"/>
  <c r="N25" i="1" s="1"/>
  <c r="M37" i="1"/>
  <c r="M38" i="1" l="1"/>
  <c r="L51" i="1"/>
  <c r="L52" i="1" s="1"/>
  <c r="M36" i="1"/>
  <c r="M39" i="1" s="1"/>
  <c r="M43" i="1" l="1"/>
  <c r="M35" i="1"/>
  <c r="M42" i="1"/>
  <c r="L54" i="1"/>
  <c r="L56" i="1"/>
</calcChain>
</file>

<file path=xl/sharedStrings.xml><?xml version="1.0" encoding="utf-8"?>
<sst xmlns="http://schemas.openxmlformats.org/spreadsheetml/2006/main" count="69" uniqueCount="68">
  <si>
    <t>Table 5.5</t>
  </si>
  <si>
    <t>Average teacher salary and per</t>
  </si>
  <si>
    <t>pupil spending ($), by state, 1985</t>
  </si>
  <si>
    <t>SALARY</t>
  </si>
  <si>
    <t>SPENDING</t>
  </si>
  <si>
    <t xml:space="preserve">a)grafique los datos y trace una linea de regresion </t>
  </si>
  <si>
    <t>SEC</t>
  </si>
  <si>
    <t>YEST</t>
  </si>
  <si>
    <t>RESID</t>
  </si>
  <si>
    <t>SRC</t>
  </si>
  <si>
    <t>YPROM</t>
  </si>
  <si>
    <t>DESVYEST</t>
  </si>
  <si>
    <t>R2</t>
  </si>
  <si>
    <t>STC</t>
  </si>
  <si>
    <t>DESVY</t>
  </si>
  <si>
    <t>INTERPRETE LA REGRESÓN TIENE SENTIDO ECONÓMICO</t>
  </si>
  <si>
    <t xml:space="preserve">SI, ENTRE MAS EA EL AUMENTO DEL GASTO EN ALUMBOS GENERARA UN INCREMENTO DEL SALARIO AL PROFESOR, </t>
  </si>
  <si>
    <t>UN AUMENTO DE UNA UNIDAD EN EL GASTO GENERARA UN INCREMENTTO EN EL SALARIO DE 3.3076 EN PROMEDIO, E INDEPENDIENTEMENTE CUALSEA EL GATO EL SALARIO DEL PROFESOR EN PROMEDIO SERA DE 12129 DÓLARES</t>
  </si>
  <si>
    <t>C)</t>
  </si>
  <si>
    <t>suponga con base en el inciso a) que decide estimar un modelo de regresión dado antes, obtenga la estimación de los parametros R2 SEC, SRC</t>
  </si>
  <si>
    <t>B)</t>
  </si>
  <si>
    <t>D)</t>
  </si>
  <si>
    <t>ESTABLEZCA UN INTERBALODE CONFIANZA DE 95% PA B¿ RECHAZA LA HPÓTESIS DE QUE EL VERDADERRO COEFICIENTE DE LA PENDIENTE ES TRES</t>
  </si>
  <si>
    <t>TTABLA</t>
  </si>
  <si>
    <t>N</t>
  </si>
  <si>
    <t>T CALCULADA B</t>
  </si>
  <si>
    <t>B VAR</t>
  </si>
  <si>
    <t>S2</t>
  </si>
  <si>
    <t>ERROR TIPICO</t>
  </si>
  <si>
    <t>S</t>
  </si>
  <si>
    <t>ES(B)</t>
  </si>
  <si>
    <t>B</t>
  </si>
  <si>
    <t>H</t>
  </si>
  <si>
    <t>Ho:b=3</t>
  </si>
  <si>
    <t xml:space="preserve">Ha no es tres </t>
  </si>
  <si>
    <t>intervalo</t>
  </si>
  <si>
    <t>lim sup</t>
  </si>
  <si>
    <t>lim inf</t>
  </si>
  <si>
    <t>no se puede rechazar la Ho =3</t>
  </si>
  <si>
    <t>e)</t>
  </si>
  <si>
    <t xml:space="preserve">obtenga el valor individual pronosticado y la media sueldo, si el gasto por alumno es de 5000 dolares. </t>
  </si>
  <si>
    <t>valor pronosticado del salary du professour  quant le gasto es 5000</t>
  </si>
  <si>
    <t xml:space="preserve">también establezca intervalos de confianza de 95% para la verdadera media y el verdadero valor individuual para la cifra correspondiente al gasto </t>
  </si>
  <si>
    <t>xbar</t>
  </si>
  <si>
    <t>suma desv al cuad de x</t>
  </si>
  <si>
    <t>var pronosticcado</t>
  </si>
  <si>
    <t>error pronosicadp</t>
  </si>
  <si>
    <t>límite superior</t>
  </si>
  <si>
    <t>límite inferior</t>
  </si>
  <si>
    <t xml:space="preserve">el pronostico del salary para un spending de 5000 estara - </t>
  </si>
  <si>
    <t>entre 33mil y 23 mil dólares en promedio con nivel de confianza de 95%</t>
  </si>
  <si>
    <t>f)</t>
  </si>
  <si>
    <t>como probaría la suposición de la normalida del termino de error</t>
  </si>
  <si>
    <t>con jaquer bera</t>
  </si>
  <si>
    <t>jb= n*(s2/6+(k-3^2/24)</t>
  </si>
  <si>
    <t>como es ermino de error calculamos residuales</t>
  </si>
  <si>
    <t>residuales</t>
  </si>
  <si>
    <t>asimetria</t>
  </si>
  <si>
    <t>es positivo significa larga cola</t>
  </si>
  <si>
    <t>es menor a tres significa que es chata</t>
  </si>
  <si>
    <t>kurtosis</t>
  </si>
  <si>
    <t>estadistico JB</t>
  </si>
  <si>
    <t>Ho= distribuciíon norma</t>
  </si>
  <si>
    <t>Ha no distribución normal</t>
  </si>
  <si>
    <t xml:space="preserve">jb sigue chi cuadrada </t>
  </si>
  <si>
    <t>x2&gt;jb</t>
  </si>
  <si>
    <t>nos indica que cae en una sona de no rechazo, no se</t>
  </si>
  <si>
    <t>tiene evidencia suficiente parra rechazar la Ho por lo tannto el erro tiene una distribución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</si>
</sst>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168" fontId="0" fillId="2" borderId="0" xfId="0" applyNumberFormat="1" applyFill="1"/>
    <xf numFmtId="11" fontId="0" fillId="2" borderId="0" xfId="0" applyNumberFormat="1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gasto vs salario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'ej5.9'!$B$7:$B$57</c:f>
              <c:numCache>
                <c:formatCode>General</c:formatCode>
                <c:ptCount val="51"/>
                <c:pt idx="0">
                  <c:v>3346</c:v>
                </c:pt>
                <c:pt idx="1">
                  <c:v>3114</c:v>
                </c:pt>
                <c:pt idx="2">
                  <c:v>3554</c:v>
                </c:pt>
                <c:pt idx="3">
                  <c:v>4642</c:v>
                </c:pt>
                <c:pt idx="4">
                  <c:v>4669</c:v>
                </c:pt>
                <c:pt idx="5">
                  <c:v>4888</c:v>
                </c:pt>
                <c:pt idx="6">
                  <c:v>5710</c:v>
                </c:pt>
                <c:pt idx="7">
                  <c:v>5536</c:v>
                </c:pt>
                <c:pt idx="8">
                  <c:v>4168</c:v>
                </c:pt>
                <c:pt idx="9">
                  <c:v>3547</c:v>
                </c:pt>
                <c:pt idx="10">
                  <c:v>3159</c:v>
                </c:pt>
                <c:pt idx="11">
                  <c:v>3621</c:v>
                </c:pt>
                <c:pt idx="12">
                  <c:v>3782</c:v>
                </c:pt>
                <c:pt idx="13">
                  <c:v>4247</c:v>
                </c:pt>
                <c:pt idx="14">
                  <c:v>3982</c:v>
                </c:pt>
                <c:pt idx="15">
                  <c:v>3568</c:v>
                </c:pt>
                <c:pt idx="16">
                  <c:v>3155</c:v>
                </c:pt>
                <c:pt idx="17">
                  <c:v>3059</c:v>
                </c:pt>
                <c:pt idx="18">
                  <c:v>2967</c:v>
                </c:pt>
                <c:pt idx="19">
                  <c:v>3285</c:v>
                </c:pt>
                <c:pt idx="20">
                  <c:v>3914</c:v>
                </c:pt>
                <c:pt idx="21">
                  <c:v>4517</c:v>
                </c:pt>
                <c:pt idx="22">
                  <c:v>4349</c:v>
                </c:pt>
                <c:pt idx="23">
                  <c:v>5020</c:v>
                </c:pt>
                <c:pt idx="24">
                  <c:v>3594</c:v>
                </c:pt>
                <c:pt idx="25">
                  <c:v>2821</c:v>
                </c:pt>
                <c:pt idx="26">
                  <c:v>3366</c:v>
                </c:pt>
                <c:pt idx="27">
                  <c:v>2920</c:v>
                </c:pt>
                <c:pt idx="28">
                  <c:v>2980</c:v>
                </c:pt>
                <c:pt idx="29">
                  <c:v>3731</c:v>
                </c:pt>
                <c:pt idx="30">
                  <c:v>2853</c:v>
                </c:pt>
                <c:pt idx="31">
                  <c:v>2533</c:v>
                </c:pt>
                <c:pt idx="32">
                  <c:v>2729</c:v>
                </c:pt>
                <c:pt idx="33">
                  <c:v>2305</c:v>
                </c:pt>
                <c:pt idx="34">
                  <c:v>2642</c:v>
                </c:pt>
                <c:pt idx="35">
                  <c:v>3124</c:v>
                </c:pt>
                <c:pt idx="36">
                  <c:v>2752</c:v>
                </c:pt>
                <c:pt idx="37">
                  <c:v>3429</c:v>
                </c:pt>
                <c:pt idx="38">
                  <c:v>3947</c:v>
                </c:pt>
                <c:pt idx="39">
                  <c:v>2509</c:v>
                </c:pt>
                <c:pt idx="40">
                  <c:v>5440</c:v>
                </c:pt>
                <c:pt idx="41">
                  <c:v>4042</c:v>
                </c:pt>
                <c:pt idx="42">
                  <c:v>3402</c:v>
                </c:pt>
                <c:pt idx="43">
                  <c:v>2829</c:v>
                </c:pt>
                <c:pt idx="44">
                  <c:v>2297</c:v>
                </c:pt>
                <c:pt idx="45">
                  <c:v>2932</c:v>
                </c:pt>
                <c:pt idx="46">
                  <c:v>3705</c:v>
                </c:pt>
                <c:pt idx="47">
                  <c:v>4123</c:v>
                </c:pt>
                <c:pt idx="48">
                  <c:v>3608</c:v>
                </c:pt>
                <c:pt idx="49">
                  <c:v>8349</c:v>
                </c:pt>
                <c:pt idx="50">
                  <c:v>3766</c:v>
                </c:pt>
              </c:numCache>
            </c:numRef>
          </c:xVal>
          <c:yVal>
            <c:numRef>
              <c:f>'ej5.9'!$C$7:$C$57</c:f>
              <c:numCache>
                <c:formatCode>General</c:formatCode>
                <c:ptCount val="51"/>
                <c:pt idx="0">
                  <c:v>19583</c:v>
                </c:pt>
                <c:pt idx="1">
                  <c:v>20263</c:v>
                </c:pt>
                <c:pt idx="2">
                  <c:v>20325</c:v>
                </c:pt>
                <c:pt idx="3">
                  <c:v>26800</c:v>
                </c:pt>
                <c:pt idx="4">
                  <c:v>29470</c:v>
                </c:pt>
                <c:pt idx="5">
                  <c:v>26610</c:v>
                </c:pt>
                <c:pt idx="6">
                  <c:v>30678</c:v>
                </c:pt>
                <c:pt idx="7">
                  <c:v>27170</c:v>
                </c:pt>
                <c:pt idx="8">
                  <c:v>25853</c:v>
                </c:pt>
                <c:pt idx="9">
                  <c:v>24500</c:v>
                </c:pt>
                <c:pt idx="10">
                  <c:v>24274</c:v>
                </c:pt>
                <c:pt idx="11">
                  <c:v>27170</c:v>
                </c:pt>
                <c:pt idx="12">
                  <c:v>30168</c:v>
                </c:pt>
                <c:pt idx="13">
                  <c:v>26525</c:v>
                </c:pt>
                <c:pt idx="14">
                  <c:v>27360</c:v>
                </c:pt>
                <c:pt idx="15">
                  <c:v>21690</c:v>
                </c:pt>
                <c:pt idx="16">
                  <c:v>21974</c:v>
                </c:pt>
                <c:pt idx="17">
                  <c:v>20816</c:v>
                </c:pt>
                <c:pt idx="18">
                  <c:v>18095</c:v>
                </c:pt>
                <c:pt idx="19">
                  <c:v>20939</c:v>
                </c:pt>
                <c:pt idx="20">
                  <c:v>22644</c:v>
                </c:pt>
                <c:pt idx="21">
                  <c:v>24624</c:v>
                </c:pt>
                <c:pt idx="22">
                  <c:v>27186</c:v>
                </c:pt>
                <c:pt idx="23">
                  <c:v>33990</c:v>
                </c:pt>
                <c:pt idx="24">
                  <c:v>23382</c:v>
                </c:pt>
                <c:pt idx="25">
                  <c:v>20627</c:v>
                </c:pt>
                <c:pt idx="26">
                  <c:v>22795</c:v>
                </c:pt>
                <c:pt idx="27">
                  <c:v>21570</c:v>
                </c:pt>
                <c:pt idx="28">
                  <c:v>22080</c:v>
                </c:pt>
                <c:pt idx="29">
                  <c:v>22250</c:v>
                </c:pt>
                <c:pt idx="30">
                  <c:v>20940</c:v>
                </c:pt>
                <c:pt idx="31">
                  <c:v>21800</c:v>
                </c:pt>
                <c:pt idx="32">
                  <c:v>22934</c:v>
                </c:pt>
                <c:pt idx="33">
                  <c:v>18443</c:v>
                </c:pt>
                <c:pt idx="34">
                  <c:v>19538</c:v>
                </c:pt>
                <c:pt idx="35">
                  <c:v>20460</c:v>
                </c:pt>
                <c:pt idx="36">
                  <c:v>21419</c:v>
                </c:pt>
                <c:pt idx="37">
                  <c:v>25160</c:v>
                </c:pt>
                <c:pt idx="38">
                  <c:v>22482</c:v>
                </c:pt>
                <c:pt idx="39">
                  <c:v>20969</c:v>
                </c:pt>
                <c:pt idx="40">
                  <c:v>27224</c:v>
                </c:pt>
                <c:pt idx="41">
                  <c:v>25892</c:v>
                </c:pt>
                <c:pt idx="42">
                  <c:v>22644</c:v>
                </c:pt>
                <c:pt idx="43">
                  <c:v>24640</c:v>
                </c:pt>
                <c:pt idx="44">
                  <c:v>22341</c:v>
                </c:pt>
                <c:pt idx="45">
                  <c:v>25610</c:v>
                </c:pt>
                <c:pt idx="46">
                  <c:v>26015</c:v>
                </c:pt>
                <c:pt idx="47">
                  <c:v>25788</c:v>
                </c:pt>
                <c:pt idx="48">
                  <c:v>29132</c:v>
                </c:pt>
                <c:pt idx="49">
                  <c:v>41480</c:v>
                </c:pt>
                <c:pt idx="50">
                  <c:v>25845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96256"/>
        <c:axId val="169693568"/>
      </c:scatterChart>
      <c:valAx>
        <c:axId val="16969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gasto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693568"/>
        <c:crosses val="autoZero"/>
        <c:crossBetween val="midCat"/>
      </c:valAx>
      <c:valAx>
        <c:axId val="16969356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salario}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696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4</xdr:row>
      <xdr:rowOff>61912</xdr:rowOff>
    </xdr:from>
    <xdr:to>
      <xdr:col>16</xdr:col>
      <xdr:colOff>14287</xdr:colOff>
      <xdr:row>18</xdr:row>
      <xdr:rowOff>138112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abSelected="1" topLeftCell="J45" workbookViewId="0">
      <selection activeCell="O68" sqref="O68"/>
    </sheetView>
  </sheetViews>
  <sheetFormatPr baseColWidth="10" defaultRowHeight="15" x14ac:dyDescent="0.25"/>
  <cols>
    <col min="12" max="12" width="12" bestFit="1" customWidth="1"/>
    <col min="13" max="13" width="33.85546875" bestFit="1" customWidth="1"/>
  </cols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t="s">
        <v>2</v>
      </c>
      <c r="L3" t="s">
        <v>5</v>
      </c>
    </row>
    <row r="5" spans="1:12" x14ac:dyDescent="0.25">
      <c r="B5" t="s">
        <v>4</v>
      </c>
      <c r="C5" t="s">
        <v>3</v>
      </c>
      <c r="D5" t="s">
        <v>7</v>
      </c>
      <c r="E5" t="s">
        <v>8</v>
      </c>
      <c r="F5" t="s">
        <v>11</v>
      </c>
      <c r="G5" t="s">
        <v>14</v>
      </c>
      <c r="H5" t="s">
        <v>56</v>
      </c>
    </row>
    <row r="7" spans="1:12" x14ac:dyDescent="0.25">
      <c r="B7">
        <v>3346</v>
      </c>
      <c r="C7">
        <v>19583</v>
      </c>
      <c r="D7">
        <f>12129+(3.3076*x)</f>
        <v>23196.229599999999</v>
      </c>
      <c r="E7">
        <f>(y-YEST)^2</f>
        <v>13055428.142316151</v>
      </c>
      <c r="F7">
        <f>(YEST-YPROM)^2</f>
        <v>1345567.720350459</v>
      </c>
      <c r="G7">
        <f>(y-YPROM)^2</f>
        <v>22783587.987697046</v>
      </c>
      <c r="H7">
        <f>(y-YEST)</f>
        <v>-3613.2295999999988</v>
      </c>
    </row>
    <row r="8" spans="1:12" x14ac:dyDescent="0.25">
      <c r="B8">
        <v>3114</v>
      </c>
      <c r="C8">
        <v>20263</v>
      </c>
      <c r="D8">
        <f>12129+(3.3076*x)</f>
        <v>22428.866399999999</v>
      </c>
      <c r="E8">
        <f>(y-YEST)^2</f>
        <v>4690977.2626489559</v>
      </c>
      <c r="F8">
        <f>(YEST-YPROM)^2</f>
        <v>3714675.2713028691</v>
      </c>
      <c r="G8">
        <f>(y-YPROM)^2</f>
        <v>16754414.654363712</v>
      </c>
      <c r="H8">
        <f>(y-YEST)</f>
        <v>-2165.866399999999</v>
      </c>
    </row>
    <row r="9" spans="1:12" x14ac:dyDescent="0.25">
      <c r="B9">
        <v>3554</v>
      </c>
      <c r="C9">
        <v>20325</v>
      </c>
      <c r="D9">
        <f>12129+(3.3076*x)</f>
        <v>23884.2104</v>
      </c>
      <c r="E9">
        <f>(y-YEST)^2</f>
        <v>12667978.671468159</v>
      </c>
      <c r="F9">
        <f>(YEST-YPROM)^2</f>
        <v>222788.9902710827</v>
      </c>
      <c r="G9">
        <f>(y-YPROM)^2</f>
        <v>16250699.909265673</v>
      </c>
      <c r="H9">
        <f>(y-YEST)</f>
        <v>-3559.2103999999999</v>
      </c>
    </row>
    <row r="10" spans="1:12" x14ac:dyDescent="0.25">
      <c r="B10">
        <v>4642</v>
      </c>
      <c r="C10">
        <v>26800</v>
      </c>
      <c r="D10">
        <f>12129+(3.3076*x)</f>
        <v>27482.879199999999</v>
      </c>
      <c r="E10">
        <f>(y-YEST)^2</f>
        <v>466324.0017926392</v>
      </c>
      <c r="F10">
        <f>(YEST-YPROM)^2</f>
        <v>9776024.7280622199</v>
      </c>
      <c r="G10">
        <f>(y-YPROM)^2</f>
        <v>5972081.7720107613</v>
      </c>
      <c r="H10">
        <f>(y-YEST)</f>
        <v>-682.8791999999994</v>
      </c>
    </row>
    <row r="11" spans="1:12" x14ac:dyDescent="0.25">
      <c r="B11">
        <v>4669</v>
      </c>
      <c r="C11">
        <v>29470</v>
      </c>
      <c r="D11">
        <f>12129+(3.3076*x)</f>
        <v>27572.184399999998</v>
      </c>
      <c r="E11">
        <f>(y-YEST)^2</f>
        <v>3601704.0516033666</v>
      </c>
      <c r="F11">
        <f>(YEST-YPROM)^2</f>
        <v>10342454.767661169</v>
      </c>
      <c r="G11">
        <f>(y-YPROM)^2</f>
        <v>26150790.007304877</v>
      </c>
      <c r="H11">
        <f>(y-YEST)</f>
        <v>1897.8156000000017</v>
      </c>
    </row>
    <row r="12" spans="1:12" x14ac:dyDescent="0.25">
      <c r="B12">
        <v>4888</v>
      </c>
      <c r="C12">
        <v>26610</v>
      </c>
      <c r="D12">
        <f>12129+(3.3076*x)</f>
        <v>28296.548799999997</v>
      </c>
      <c r="E12">
        <f>(y-YEST)^2</f>
        <v>2844446.8547814293</v>
      </c>
      <c r="F12">
        <f>(YEST-YPROM)^2</f>
        <v>15526225.047121586</v>
      </c>
      <c r="G12">
        <f>(y-YPROM)^2</f>
        <v>5079543.7327950755</v>
      </c>
      <c r="H12">
        <f>(y-YEST)</f>
        <v>-1686.5487999999968</v>
      </c>
    </row>
    <row r="13" spans="1:12" x14ac:dyDescent="0.25">
      <c r="B13">
        <v>5710</v>
      </c>
      <c r="C13">
        <v>30678</v>
      </c>
      <c r="D13">
        <f>12129+(3.3076*x)</f>
        <v>31015.396000000001</v>
      </c>
      <c r="E13">
        <f>(y-YEST)^2</f>
        <v>113836.06081600043</v>
      </c>
      <c r="F13">
        <f>(YEST-YPROM)^2</f>
        <v>44344682.450709119</v>
      </c>
      <c r="G13">
        <f>(y-YPROM)^2</f>
        <v>39964956.90926566</v>
      </c>
      <c r="H13">
        <f>(y-YEST)</f>
        <v>-337.39600000000064</v>
      </c>
    </row>
    <row r="14" spans="1:12" x14ac:dyDescent="0.25">
      <c r="B14">
        <v>5536</v>
      </c>
      <c r="C14">
        <v>27170</v>
      </c>
      <c r="D14">
        <f>12129+(3.3076*x)</f>
        <v>30439.873599999999</v>
      </c>
      <c r="E14">
        <f>(y-YEST)^2</f>
        <v>10692073.359976953</v>
      </c>
      <c r="F14">
        <f>(YEST-YPROM)^2</f>
        <v>37010893.611234762</v>
      </c>
      <c r="G14">
        <f>(y-YPROM)^2</f>
        <v>7917382.164167624</v>
      </c>
      <c r="H14">
        <f>(y-YEST)</f>
        <v>-3269.873599999999</v>
      </c>
    </row>
    <row r="15" spans="1:12" x14ac:dyDescent="0.25">
      <c r="B15">
        <v>4168</v>
      </c>
      <c r="C15">
        <v>25853</v>
      </c>
      <c r="D15">
        <f>12129+(3.3076*x)</f>
        <v>25915.076799999999</v>
      </c>
      <c r="E15">
        <f>(y-YEST)^2</f>
        <v>3853.5290982398647</v>
      </c>
      <c r="F15">
        <f>(YEST-YPROM)^2</f>
        <v>2430047.9718854702</v>
      </c>
      <c r="G15">
        <f>(y-YPROM)^2</f>
        <v>2240363.2818146846</v>
      </c>
      <c r="H15">
        <f>(y-YEST)</f>
        <v>-62.076799999998912</v>
      </c>
    </row>
    <row r="16" spans="1:12" x14ac:dyDescent="0.25">
      <c r="B16">
        <v>3547</v>
      </c>
      <c r="C16">
        <v>24500</v>
      </c>
      <c r="D16">
        <f>12129+(3.3076*x)</f>
        <v>23861.057199999999</v>
      </c>
      <c r="E16">
        <f>(y-YEST)^2</f>
        <v>408247.90167184093</v>
      </c>
      <c r="F16">
        <f>(YEST-YPROM)^2</f>
        <v>245181.92652966533</v>
      </c>
      <c r="G16">
        <f>(y-YPROM)^2</f>
        <v>20673.928873509984</v>
      </c>
      <c r="H16">
        <f>(y-YEST)</f>
        <v>638.94280000000072</v>
      </c>
    </row>
    <row r="17" spans="2:14" x14ac:dyDescent="0.25">
      <c r="B17">
        <v>3159</v>
      </c>
      <c r="C17">
        <v>24274</v>
      </c>
      <c r="D17">
        <f>12129+(3.3076*x)</f>
        <v>22577.7084</v>
      </c>
      <c r="E17">
        <f>(y-YEST)^2</f>
        <v>2877405.1922305617</v>
      </c>
      <c r="F17">
        <f>(YEST-YPROM)^2</f>
        <v>3163088.1673315256</v>
      </c>
      <c r="G17">
        <f>(y-YPROM)^2</f>
        <v>6759.4190695887373</v>
      </c>
      <c r="H17">
        <f>(y-YEST)</f>
        <v>1696.2916000000005</v>
      </c>
    </row>
    <row r="18" spans="2:14" x14ac:dyDescent="0.25">
      <c r="B18">
        <v>3621</v>
      </c>
      <c r="C18">
        <v>27170</v>
      </c>
      <c r="D18">
        <f>12129+(3.3076*x)</f>
        <v>24105.819599999999</v>
      </c>
      <c r="E18">
        <f>(y-YEST)^2</f>
        <v>9389201.5237441659</v>
      </c>
      <c r="F18">
        <f>(YEST-YPROM)^2</f>
        <v>62698.200021592667</v>
      </c>
      <c r="G18">
        <f>(y-YPROM)^2</f>
        <v>7917382.164167624</v>
      </c>
      <c r="H18">
        <f>(y-YEST)</f>
        <v>3064.1804000000011</v>
      </c>
    </row>
    <row r="19" spans="2:14" x14ac:dyDescent="0.25">
      <c r="B19">
        <v>3782</v>
      </c>
      <c r="C19">
        <v>30168</v>
      </c>
      <c r="D19">
        <f>12129+(3.3076*x)</f>
        <v>24638.343199999999</v>
      </c>
      <c r="E19">
        <f>(y-YEST)^2</f>
        <v>30577104.325786248</v>
      </c>
      <c r="F19">
        <f>(YEST-YPROM)^2</f>
        <v>79595.934000925889</v>
      </c>
      <c r="G19">
        <f>(y-YPROM)^2</f>
        <v>33776836.90926566</v>
      </c>
      <c r="H19">
        <f>(y-YEST)</f>
        <v>5529.6568000000007</v>
      </c>
    </row>
    <row r="20" spans="2:14" x14ac:dyDescent="0.25">
      <c r="B20">
        <v>4247</v>
      </c>
      <c r="C20">
        <v>26525</v>
      </c>
      <c r="D20">
        <f>12129+(3.3076*x)</f>
        <v>26176.377199999999</v>
      </c>
      <c r="E20">
        <f>(y-YEST)^2</f>
        <v>121537.8566798407</v>
      </c>
      <c r="F20">
        <f>(YEST-YPROM)^2</f>
        <v>3312987.9360474613</v>
      </c>
      <c r="G20">
        <f>(y-YPROM)^2</f>
        <v>4703625.3994617425</v>
      </c>
      <c r="H20">
        <f>(y-YEST)</f>
        <v>348.62280000000101</v>
      </c>
    </row>
    <row r="21" spans="2:14" x14ac:dyDescent="0.25">
      <c r="B21">
        <v>3982</v>
      </c>
      <c r="C21">
        <v>27360</v>
      </c>
      <c r="D21">
        <f>12129+(3.3076*x)</f>
        <v>25299.8632</v>
      </c>
      <c r="E21">
        <f>(y-YEST)^2</f>
        <v>4244163.6347142411</v>
      </c>
      <c r="F21">
        <f>(YEST-YPROM)^2</f>
        <v>890470.6301602975</v>
      </c>
      <c r="G21">
        <f>(y-YPROM)^2</f>
        <v>9022720.2033833098</v>
      </c>
      <c r="H21">
        <f>(y-YEST)</f>
        <v>2060.1368000000002</v>
      </c>
      <c r="K21" s="1" t="s">
        <v>20</v>
      </c>
      <c r="L21" t="s">
        <v>19</v>
      </c>
    </row>
    <row r="22" spans="2:14" x14ac:dyDescent="0.25">
      <c r="B22">
        <v>3568</v>
      </c>
      <c r="C22">
        <v>21690</v>
      </c>
      <c r="D22">
        <f>12129+(3.3076*x)</f>
        <v>23930.516799999998</v>
      </c>
      <c r="E22">
        <f>(y-YEST)^2</f>
        <v>5019915.5310822297</v>
      </c>
      <c r="F22">
        <f>(YEST-YPROM)^2</f>
        <v>181219.54177536067</v>
      </c>
      <c r="G22">
        <f>(y-YPROM)^2</f>
        <v>7108706.0857362589</v>
      </c>
      <c r="H22">
        <f>(y-YEST)</f>
        <v>-2240.5167999999976</v>
      </c>
      <c r="L22" t="s">
        <v>6</v>
      </c>
      <c r="M22">
        <f>SUM(RESID)</f>
        <v>264825255.08639762</v>
      </c>
    </row>
    <row r="23" spans="2:14" x14ac:dyDescent="0.25">
      <c r="B23">
        <v>3155</v>
      </c>
      <c r="C23">
        <v>21974</v>
      </c>
      <c r="D23">
        <f>12129+(3.3076*x)</f>
        <v>22564.477999999999</v>
      </c>
      <c r="E23">
        <f>(y-YEST)^2</f>
        <v>348664.26848399901</v>
      </c>
      <c r="F23">
        <f>(YEST-YPROM)^2</f>
        <v>3210323.9364163391</v>
      </c>
      <c r="G23">
        <f>(y-YPROM)^2</f>
        <v>5674951.575932337</v>
      </c>
      <c r="H23">
        <f>(y-YEST)</f>
        <v>-590.47799999999916</v>
      </c>
      <c r="L23" t="s">
        <v>9</v>
      </c>
      <c r="M23">
        <f>SUM(DESVYEST)</f>
        <v>608560538.03270328</v>
      </c>
    </row>
    <row r="24" spans="2:14" x14ac:dyDescent="0.25">
      <c r="B24">
        <v>3059</v>
      </c>
      <c r="C24">
        <v>20816</v>
      </c>
      <c r="D24">
        <f>12129+(3.3076*x)</f>
        <v>22246.948400000001</v>
      </c>
      <c r="E24">
        <f>(y-YEST)^2</f>
        <v>2047613.3234625633</v>
      </c>
      <c r="F24">
        <f>(YEST-YPROM)^2</f>
        <v>4449008.4849478332</v>
      </c>
      <c r="G24">
        <f>(y-YPROM)^2</f>
        <v>12533127.105344104</v>
      </c>
      <c r="H24">
        <f>(y-YEST)</f>
        <v>-1430.9484000000011</v>
      </c>
      <c r="L24" t="s">
        <v>10</v>
      </c>
      <c r="M24">
        <f>AVERAGE(y)</f>
        <v>24356.215686274511</v>
      </c>
    </row>
    <row r="25" spans="2:14" x14ac:dyDescent="0.25">
      <c r="B25">
        <v>2967</v>
      </c>
      <c r="C25">
        <v>18095</v>
      </c>
      <c r="D25">
        <f>12129+(3.3076*x)</f>
        <v>21942.6492</v>
      </c>
      <c r="E25">
        <f>(y-YEST)^2</f>
        <v>14804404.366260638</v>
      </c>
      <c r="F25">
        <f>(YEST-YPROM)^2</f>
        <v>5825303.1836674875</v>
      </c>
      <c r="G25">
        <f>(y-YPROM)^2</f>
        <v>39202821.870049991</v>
      </c>
      <c r="H25">
        <f>(y-YEST)</f>
        <v>-3847.6491999999998</v>
      </c>
      <c r="L25" t="s">
        <v>12</v>
      </c>
      <c r="M25">
        <f>1-(SEC/STC)</f>
        <v>0.69678126949735752</v>
      </c>
      <c r="N25">
        <f>SRC/STC</f>
        <v>0.69678759949114588</v>
      </c>
    </row>
    <row r="26" spans="2:14" x14ac:dyDescent="0.25">
      <c r="B26">
        <v>3285</v>
      </c>
      <c r="C26">
        <v>20939</v>
      </c>
      <c r="D26">
        <f>12129+(3.3076*x)</f>
        <v>22994.466</v>
      </c>
      <c r="E26">
        <f>(y-YEST)^2</f>
        <v>4224940.4771560011</v>
      </c>
      <c r="F26">
        <f>(YEST-YPROM)^2</f>
        <v>1854362.2080687268</v>
      </c>
      <c r="G26">
        <f>(y-YPROM)^2</f>
        <v>11677363.046520574</v>
      </c>
      <c r="H26">
        <f>(y-YEST)</f>
        <v>-2055.4660000000003</v>
      </c>
      <c r="L26" t="s">
        <v>13</v>
      </c>
      <c r="M26">
        <f>SUM(DESVY)</f>
        <v>873380264.62745094</v>
      </c>
    </row>
    <row r="27" spans="2:14" x14ac:dyDescent="0.25">
      <c r="B27">
        <v>3914</v>
      </c>
      <c r="C27">
        <v>22644</v>
      </c>
      <c r="D27">
        <f>12129+(3.3076*x)</f>
        <v>25074.946400000001</v>
      </c>
      <c r="E27">
        <f>(y-YEST)^2</f>
        <v>5909500.3996729637</v>
      </c>
      <c r="F27">
        <f>(YEST-YPROM)^2</f>
        <v>516573.83885235258</v>
      </c>
      <c r="G27">
        <f>(y-YPROM)^2</f>
        <v>2931682.5563244931</v>
      </c>
      <c r="H27">
        <f>(y-YEST)</f>
        <v>-2430.9464000000007</v>
      </c>
    </row>
    <row r="28" spans="2:14" x14ac:dyDescent="0.25">
      <c r="B28">
        <v>4517</v>
      </c>
      <c r="C28">
        <v>24624</v>
      </c>
      <c r="D28">
        <f>12129+(3.3076*x)</f>
        <v>27069.429199999999</v>
      </c>
      <c r="E28">
        <f>(y-YEST)^2</f>
        <v>5980123.9722126331</v>
      </c>
      <c r="F28">
        <f>(YEST-YPROM)^2</f>
        <v>7361527.5710626096</v>
      </c>
      <c r="G28">
        <f>(y-YPROM)^2</f>
        <v>71708.438677431375</v>
      </c>
      <c r="H28">
        <f>(y-YEST)</f>
        <v>-2445.4291999999987</v>
      </c>
      <c r="K28" s="1" t="s">
        <v>18</v>
      </c>
      <c r="L28" t="s">
        <v>15</v>
      </c>
    </row>
    <row r="29" spans="2:14" x14ac:dyDescent="0.25">
      <c r="B29">
        <v>4349</v>
      </c>
      <c r="C29">
        <v>27186</v>
      </c>
      <c r="D29">
        <f>12129+(3.3076*x)</f>
        <v>26513.752399999998</v>
      </c>
      <c r="E29">
        <f>(y-YEST)^2</f>
        <v>451916.83570576325</v>
      </c>
      <c r="F29">
        <f>(YEST-YPROM)^2</f>
        <v>4654964.6710733743</v>
      </c>
      <c r="G29">
        <f>(y-YPROM)^2</f>
        <v>8007679.2622068394</v>
      </c>
      <c r="H29">
        <f>(y-YEST)</f>
        <v>672.24760000000242</v>
      </c>
      <c r="L29" t="s">
        <v>16</v>
      </c>
    </row>
    <row r="30" spans="2:14" x14ac:dyDescent="0.25">
      <c r="B30">
        <v>5020</v>
      </c>
      <c r="C30">
        <v>33990</v>
      </c>
      <c r="D30">
        <f>12129+(3.3076*x)</f>
        <v>28733.151999999998</v>
      </c>
      <c r="E30">
        <f>(y-YEST)^2</f>
        <v>27634450.895104017</v>
      </c>
      <c r="F30">
        <f>(YEST-YPROM)^2</f>
        <v>19157571.494408861</v>
      </c>
      <c r="G30">
        <f>(y-YPROM)^2</f>
        <v>92809800.203383297</v>
      </c>
      <c r="H30">
        <f>(y-YEST)</f>
        <v>5256.8480000000018</v>
      </c>
      <c r="L30" t="s">
        <v>17</v>
      </c>
    </row>
    <row r="31" spans="2:14" x14ac:dyDescent="0.25">
      <c r="B31">
        <v>3594</v>
      </c>
      <c r="C31">
        <v>23382</v>
      </c>
      <c r="D31">
        <f>12129+(3.3076*x)</f>
        <v>24016.5144</v>
      </c>
      <c r="E31">
        <f>(y-YEST)^2</f>
        <v>402608.52380736003</v>
      </c>
      <c r="F31">
        <f>(YEST-YPROM)^2</f>
        <v>115396.96389655693</v>
      </c>
      <c r="G31">
        <f>(y-YPROM)^2</f>
        <v>949096.20338331547</v>
      </c>
      <c r="H31">
        <f>(y-YEST)</f>
        <v>-634.51440000000002</v>
      </c>
    </row>
    <row r="32" spans="2:14" x14ac:dyDescent="0.25">
      <c r="B32">
        <v>2821</v>
      </c>
      <c r="C32">
        <v>20627</v>
      </c>
      <c r="D32">
        <f>12129+(3.3076*x)</f>
        <v>21459.739600000001</v>
      </c>
      <c r="E32">
        <f>(y-YEST)^2</f>
        <v>693455.24140816135</v>
      </c>
      <c r="F32">
        <f>(YEST-YPROM)^2</f>
        <v>8389573.7183601018</v>
      </c>
      <c r="G32">
        <f>(y-YPROM)^2</f>
        <v>13907049.634755868</v>
      </c>
      <c r="H32">
        <f>(y-YEST)</f>
        <v>-832.73960000000079</v>
      </c>
      <c r="K32" s="1" t="s">
        <v>21</v>
      </c>
      <c r="L32" t="s">
        <v>22</v>
      </c>
    </row>
    <row r="33" spans="2:17" x14ac:dyDescent="0.25">
      <c r="B33">
        <v>3366</v>
      </c>
      <c r="C33">
        <v>22795</v>
      </c>
      <c r="D33">
        <f>12129+(3.3076*x)</f>
        <v>23262.381600000001</v>
      </c>
      <c r="E33">
        <f>(y-YEST)^2</f>
        <v>218445.56001856059</v>
      </c>
      <c r="F33">
        <f>(YEST-YPROM)^2</f>
        <v>1196473.0082959919</v>
      </c>
      <c r="G33">
        <f>(y-YPROM)^2</f>
        <v>2437394.419069591</v>
      </c>
      <c r="H33">
        <f>(y-YEST)</f>
        <v>-467.38160000000062</v>
      </c>
      <c r="K33" s="2"/>
      <c r="L33" s="2" t="s">
        <v>23</v>
      </c>
      <c r="M33" s="3">
        <f>_xlfn.T.INV.2T(0.05,N-1)</f>
        <v>2.0085591121007611</v>
      </c>
      <c r="N33" s="2"/>
      <c r="O33" s="2" t="s">
        <v>31</v>
      </c>
      <c r="P33" s="2">
        <f>_xlfn.COVARIANCE.S(x,y)/VAR(x)</f>
        <v>3.3075850035964955</v>
      </c>
      <c r="Q33" s="2"/>
    </row>
    <row r="34" spans="2:17" x14ac:dyDescent="0.25">
      <c r="B34">
        <v>2920</v>
      </c>
      <c r="C34">
        <v>21570</v>
      </c>
      <c r="D34">
        <f>12129+(3.3076*x)</f>
        <v>21787.191999999999</v>
      </c>
      <c r="E34">
        <f>(y-YEST)^2</f>
        <v>47172.36486399961</v>
      </c>
      <c r="F34">
        <f>(YEST-YPROM)^2</f>
        <v>6599882.7006394789</v>
      </c>
      <c r="G34">
        <f>(y-YPROM)^2</f>
        <v>7762997.8504421413</v>
      </c>
      <c r="H34">
        <f>(y-YEST)</f>
        <v>-217.1919999999991</v>
      </c>
      <c r="K34" s="2"/>
      <c r="L34" s="2" t="s">
        <v>24</v>
      </c>
      <c r="M34" s="2">
        <v>51</v>
      </c>
      <c r="N34" s="2"/>
      <c r="O34" s="2"/>
      <c r="P34" s="2"/>
      <c r="Q34" s="2"/>
    </row>
    <row r="35" spans="2:17" x14ac:dyDescent="0.25">
      <c r="B35">
        <v>2980</v>
      </c>
      <c r="C35">
        <v>22080</v>
      </c>
      <c r="D35">
        <f>12129+(3.3076*x)</f>
        <v>21985.648000000001</v>
      </c>
      <c r="E35">
        <f>(y-YEST)^2</f>
        <v>8902.2999039998031</v>
      </c>
      <c r="F35">
        <f>(YEST-YPROM)^2</f>
        <v>5619591.155208881</v>
      </c>
      <c r="G35">
        <f>(y-YPROM)^2</f>
        <v>5181157.8504421413</v>
      </c>
      <c r="H35">
        <f>(y-YEST)</f>
        <v>94.351999999998952</v>
      </c>
      <c r="K35" s="2"/>
      <c r="L35" s="2" t="s">
        <v>25</v>
      </c>
      <c r="M35" s="2">
        <f>(B-3)/M39</f>
        <v>0.98678469821652004</v>
      </c>
      <c r="N35" s="2"/>
      <c r="O35" s="2" t="s">
        <v>32</v>
      </c>
      <c r="P35" s="2"/>
      <c r="Q35" s="2"/>
    </row>
    <row r="36" spans="2:17" x14ac:dyDescent="0.25">
      <c r="B36">
        <v>3731</v>
      </c>
      <c r="C36">
        <v>22250</v>
      </c>
      <c r="D36">
        <f>12129+(3.3076*x)</f>
        <v>24469.655599999998</v>
      </c>
      <c r="E36">
        <f>(y-YEST)^2</f>
        <v>4926870.9826113526</v>
      </c>
      <c r="F36">
        <f>(YEST-YPROM)^2</f>
        <v>12868.614026046096</v>
      </c>
      <c r="G36">
        <f>(y-YPROM)^2</f>
        <v>4436144.5171088073</v>
      </c>
      <c r="H36">
        <f>(y-YEST)</f>
        <v>-2219.6555999999982</v>
      </c>
      <c r="K36" s="2"/>
      <c r="L36" s="2" t="s">
        <v>26</v>
      </c>
      <c r="M36" s="4">
        <f>(M37)/(VAR(x)*(N-1))</f>
        <v>9.7159551678314679E-2</v>
      </c>
      <c r="N36" s="2"/>
      <c r="O36" s="2" t="s">
        <v>33</v>
      </c>
      <c r="P36" s="2"/>
      <c r="Q36" s="2"/>
    </row>
    <row r="37" spans="2:17" x14ac:dyDescent="0.25">
      <c r="B37">
        <v>2853</v>
      </c>
      <c r="C37">
        <v>20940</v>
      </c>
      <c r="D37">
        <f>12129+(3.3076*x)</f>
        <v>21565.5828</v>
      </c>
      <c r="E37">
        <f>(y-YEST)^2</f>
        <v>391353.83965584019</v>
      </c>
      <c r="F37">
        <f>(YEST-YPROM)^2</f>
        <v>7787631.9059568048</v>
      </c>
      <c r="G37">
        <f>(y-YPROM)^2</f>
        <v>11670529.615148025</v>
      </c>
      <c r="H37">
        <f>(y-YEST)</f>
        <v>-625.58280000000013</v>
      </c>
      <c r="K37" s="2" t="s">
        <v>28</v>
      </c>
      <c r="L37" s="2" t="s">
        <v>27</v>
      </c>
      <c r="M37" s="2">
        <f>SEC/(N-2)</f>
        <v>5404597.0425795428</v>
      </c>
      <c r="N37" s="2"/>
      <c r="O37" s="2" t="s">
        <v>34</v>
      </c>
      <c r="P37" s="2"/>
      <c r="Q37" s="2"/>
    </row>
    <row r="38" spans="2:17" x14ac:dyDescent="0.25">
      <c r="B38">
        <v>2533</v>
      </c>
      <c r="C38">
        <v>21800</v>
      </c>
      <c r="D38">
        <f>12129+(3.3076*x)</f>
        <v>20507.150799999999</v>
      </c>
      <c r="E38">
        <f>(y-YEST)^2</f>
        <v>1671459.0539406415</v>
      </c>
      <c r="F38">
        <f>(YEST-YPROM)^2</f>
        <v>14815300.498751415</v>
      </c>
      <c r="G38">
        <f>(y-YPROM)^2</f>
        <v>6534238.6347558666</v>
      </c>
      <c r="H38">
        <f>(y-YEST)</f>
        <v>1292.8492000000006</v>
      </c>
      <c r="K38" s="2" t="s">
        <v>29</v>
      </c>
      <c r="L38" s="2" t="s">
        <v>29</v>
      </c>
      <c r="M38" s="2">
        <f>SQRT(M37)</f>
        <v>2324.7789233773483</v>
      </c>
      <c r="N38" s="2"/>
      <c r="O38" s="2" t="s">
        <v>38</v>
      </c>
      <c r="P38" s="2"/>
      <c r="Q38" s="2"/>
    </row>
    <row r="39" spans="2:17" x14ac:dyDescent="0.25">
      <c r="B39">
        <v>2729</v>
      </c>
      <c r="C39">
        <v>22934</v>
      </c>
      <c r="D39">
        <f>12129+(3.3076*x)</f>
        <v>21155.440399999999</v>
      </c>
      <c r="E39">
        <f>(y-YEST)^2</f>
        <v>3163274.2507521617</v>
      </c>
      <c r="F39">
        <f>(YEST-YPROM)^2</f>
        <v>10244962.433225678</v>
      </c>
      <c r="G39">
        <f>(y-YPROM)^2</f>
        <v>2022697.458285277</v>
      </c>
      <c r="H39">
        <f>(y-YEST)</f>
        <v>1778.5596000000005</v>
      </c>
      <c r="K39" s="2"/>
      <c r="L39" s="2" t="s">
        <v>30</v>
      </c>
      <c r="M39" s="2">
        <f>SQRT(M36)</f>
        <v>0.31170426958627739</v>
      </c>
      <c r="N39" s="2"/>
      <c r="O39" s="2"/>
      <c r="P39" s="2"/>
      <c r="Q39" s="2"/>
    </row>
    <row r="40" spans="2:17" x14ac:dyDescent="0.25">
      <c r="B40">
        <v>2305</v>
      </c>
      <c r="C40">
        <v>18443</v>
      </c>
      <c r="D40">
        <f>12129+(3.3076*x)</f>
        <v>19753.018</v>
      </c>
      <c r="E40">
        <f>(y-YEST)^2</f>
        <v>1716147.1603240001</v>
      </c>
      <c r="F40">
        <f>(YEST-YPROM)^2</f>
        <v>21189428.938923005</v>
      </c>
      <c r="G40">
        <f>(y-YPROM)^2</f>
        <v>34966119.752402931</v>
      </c>
      <c r="H40">
        <f>(y-YEST)</f>
        <v>-1310.018</v>
      </c>
      <c r="K40" s="2"/>
      <c r="L40" s="2"/>
      <c r="M40" s="2"/>
      <c r="N40" s="2"/>
      <c r="O40" s="2"/>
      <c r="P40" s="2"/>
      <c r="Q40" s="2"/>
    </row>
    <row r="41" spans="2:17" x14ac:dyDescent="0.25">
      <c r="B41">
        <v>2642</v>
      </c>
      <c r="C41">
        <v>19538</v>
      </c>
      <c r="D41">
        <f>12129+(3.3076*x)</f>
        <v>20867.679199999999</v>
      </c>
      <c r="E41">
        <f>(y-YEST)^2</f>
        <v>1768046.7749126365</v>
      </c>
      <c r="F41">
        <f>(YEST-YPROM)^2</f>
        <v>12169886.816068517</v>
      </c>
      <c r="G41">
        <f>(y-YPROM)^2</f>
        <v>23215202.399461754</v>
      </c>
      <c r="H41">
        <f>(y-YEST)</f>
        <v>-1329.6791999999987</v>
      </c>
      <c r="K41" s="2"/>
      <c r="L41" s="2" t="s">
        <v>35</v>
      </c>
      <c r="M41" s="2"/>
      <c r="N41" s="2"/>
      <c r="O41" s="2"/>
      <c r="P41" s="2"/>
      <c r="Q41" s="2"/>
    </row>
    <row r="42" spans="2:17" x14ac:dyDescent="0.25">
      <c r="B42">
        <v>3124</v>
      </c>
      <c r="C42">
        <v>20460</v>
      </c>
      <c r="D42">
        <f>12129+(3.3076*x)</f>
        <v>22461.9424</v>
      </c>
      <c r="E42">
        <f>(y-YEST)^2</f>
        <v>4007773.3729177597</v>
      </c>
      <c r="F42">
        <f>(YEST-YPROM)^2</f>
        <v>3588271.2830932341</v>
      </c>
      <c r="G42">
        <f>(y-YPROM)^2</f>
        <v>15180496.673971554</v>
      </c>
      <c r="H42">
        <f>(y-YEST)</f>
        <v>-2001.9423999999999</v>
      </c>
      <c r="K42" s="2"/>
      <c r="L42" s="2" t="s">
        <v>36</v>
      </c>
      <c r="M42" s="2">
        <f>B+(M33*M39)</f>
        <v>3.9336614545547253</v>
      </c>
      <c r="N42" s="2"/>
      <c r="O42" s="2"/>
      <c r="P42" s="2"/>
      <c r="Q42" s="2"/>
    </row>
    <row r="43" spans="2:17" x14ac:dyDescent="0.25">
      <c r="B43">
        <v>2752</v>
      </c>
      <c r="C43">
        <v>21419</v>
      </c>
      <c r="D43">
        <f>12129+(3.3076*x)</f>
        <v>21231.515200000002</v>
      </c>
      <c r="E43">
        <f>(y-YEST)^2</f>
        <v>35150.550231039386</v>
      </c>
      <c r="F43">
        <f>(YEST-YPROM)^2</f>
        <v>9763753.1289241519</v>
      </c>
      <c r="G43">
        <f>(y-YPROM)^2</f>
        <v>8627235.9876970444</v>
      </c>
      <c r="H43">
        <f>(y-YEST)</f>
        <v>187.48479999999836</v>
      </c>
      <c r="K43" s="2"/>
      <c r="L43" s="2" t="s">
        <v>37</v>
      </c>
      <c r="M43" s="2">
        <f>B-(M33*M39)</f>
        <v>2.6815085526382658</v>
      </c>
      <c r="N43" s="2"/>
      <c r="O43" s="2"/>
      <c r="P43" s="2"/>
      <c r="Q43" s="2"/>
    </row>
    <row r="44" spans="2:17" x14ac:dyDescent="0.25">
      <c r="B44">
        <v>3429</v>
      </c>
      <c r="C44">
        <v>25160</v>
      </c>
      <c r="D44">
        <f>12129+(3.3076*x)</f>
        <v>23470.760399999999</v>
      </c>
      <c r="E44">
        <f>(y-YEST)^2</f>
        <v>2853530.4262081627</v>
      </c>
      <c r="F44">
        <f>(YEST-YPROM)^2</f>
        <v>784031.06399147678</v>
      </c>
      <c r="G44">
        <f>(y-YPROM)^2</f>
        <v>646069.22299115604</v>
      </c>
      <c r="H44">
        <f>(y-YEST)</f>
        <v>1689.2396000000008</v>
      </c>
    </row>
    <row r="45" spans="2:17" x14ac:dyDescent="0.25">
      <c r="B45">
        <v>3947</v>
      </c>
      <c r="C45">
        <v>22482</v>
      </c>
      <c r="D45">
        <f>12129+(3.3076*x)</f>
        <v>25184.0972</v>
      </c>
      <c r="E45">
        <f>(y-YEST)^2</f>
        <v>7301329.2782478407</v>
      </c>
      <c r="F45">
        <f>(YEST-YPROM)^2</f>
        <v>685387.80076840811</v>
      </c>
      <c r="G45">
        <f>(y-YPROM)^2</f>
        <v>3512684.4386774343</v>
      </c>
      <c r="H45">
        <f>(y-YEST)</f>
        <v>-2702.0972000000002</v>
      </c>
      <c r="K45" s="1" t="s">
        <v>39</v>
      </c>
      <c r="L45" s="5" t="s">
        <v>40</v>
      </c>
    </row>
    <row r="46" spans="2:17" x14ac:dyDescent="0.25">
      <c r="B46">
        <v>2509</v>
      </c>
      <c r="C46">
        <v>20969</v>
      </c>
      <c r="D46">
        <f>12129+(3.3076*x)</f>
        <v>20427.768400000001</v>
      </c>
      <c r="E46">
        <f>(y-YEST)^2</f>
        <v>292931.64483855909</v>
      </c>
      <c r="F46">
        <f>(YEST-YPROM)^2</f>
        <v>15432698.081037559</v>
      </c>
      <c r="G46">
        <f>(y-YPROM)^2</f>
        <v>11473230.105344104</v>
      </c>
      <c r="H46">
        <f>(y-YEST)</f>
        <v>541.23159999999916</v>
      </c>
      <c r="L46">
        <f>12129+(B*5000)</f>
        <v>28666.925017982478</v>
      </c>
      <c r="M46" s="6" t="s">
        <v>41</v>
      </c>
    </row>
    <row r="47" spans="2:17" x14ac:dyDescent="0.25">
      <c r="B47">
        <v>5440</v>
      </c>
      <c r="C47">
        <v>27224</v>
      </c>
      <c r="D47">
        <f>12129+(3.3076*x)</f>
        <v>30122.344000000001</v>
      </c>
      <c r="E47">
        <f>(y-YEST)^2</f>
        <v>8400397.9423360061</v>
      </c>
      <c r="F47">
        <f>(YEST-YPROM)^2</f>
        <v>33248235.730346769</v>
      </c>
      <c r="G47">
        <f>(y-YPROM)^2</f>
        <v>8224186.8700499767</v>
      </c>
      <c r="H47">
        <f>(y-YEST)</f>
        <v>-2898.344000000001</v>
      </c>
      <c r="L47" t="s">
        <v>42</v>
      </c>
    </row>
    <row r="48" spans="2:17" x14ac:dyDescent="0.25">
      <c r="B48">
        <v>4042</v>
      </c>
      <c r="C48">
        <v>25892</v>
      </c>
      <c r="D48">
        <f>12129+(3.3076*x)</f>
        <v>25498.319199999998</v>
      </c>
      <c r="E48">
        <f>(y-YEST)^2</f>
        <v>154984.5722886415</v>
      </c>
      <c r="F48">
        <f>(YEST-YPROM)^2</f>
        <v>1304400.436064105</v>
      </c>
      <c r="G48">
        <f>(y-YPROM)^2</f>
        <v>2358633.4582852726</v>
      </c>
      <c r="H48">
        <f>(y-YEST)</f>
        <v>393.68080000000191</v>
      </c>
      <c r="L48" t="s">
        <v>43</v>
      </c>
      <c r="M48">
        <f>AVERAGE(x)</f>
        <v>3696.6078431372548</v>
      </c>
    </row>
    <row r="49" spans="2:14" x14ac:dyDescent="0.25">
      <c r="B49">
        <v>3402</v>
      </c>
      <c r="C49">
        <v>22644</v>
      </c>
      <c r="D49">
        <f>12129+(3.3076*x)</f>
        <v>23381.4552</v>
      </c>
      <c r="E49">
        <f>(y-YEST)^2</f>
        <v>543840.17200704047</v>
      </c>
      <c r="F49">
        <f>(YEST-YPROM)^2</f>
        <v>950158.00560211961</v>
      </c>
      <c r="G49">
        <f>(y-YPROM)^2</f>
        <v>2931682.5563244931</v>
      </c>
      <c r="H49">
        <f>(y-YEST)</f>
        <v>-737.45520000000033</v>
      </c>
      <c r="L49" t="s">
        <v>44</v>
      </c>
    </row>
    <row r="50" spans="2:14" x14ac:dyDescent="0.25">
      <c r="B50">
        <v>2829</v>
      </c>
      <c r="C50">
        <v>24640</v>
      </c>
      <c r="D50">
        <f>12129+(3.3076*x)</f>
        <v>21486.200400000002</v>
      </c>
      <c r="E50">
        <f>(y-YEST)^2</f>
        <v>9946451.91696015</v>
      </c>
      <c r="F50">
        <f>(YEST-YPROM)^2</f>
        <v>8236987.7434493518</v>
      </c>
      <c r="G50">
        <f>(y-YPROM)^2</f>
        <v>80533.536716647039</v>
      </c>
      <c r="H50">
        <f>(y-YEST)</f>
        <v>3153.7995999999985</v>
      </c>
      <c r="L50">
        <f>(_xlfn.VAR.S(x)*(N-1))</f>
        <v>55625998.156862743</v>
      </c>
      <c r="N50" t="s">
        <v>49</v>
      </c>
    </row>
    <row r="51" spans="2:14" x14ac:dyDescent="0.25">
      <c r="B51">
        <v>2297</v>
      </c>
      <c r="C51">
        <v>22341</v>
      </c>
      <c r="D51">
        <f>12129+(3.3076*x)</f>
        <v>19726.557199999999</v>
      </c>
      <c r="E51">
        <f>(y-YEST)^2</f>
        <v>6835311.1544718435</v>
      </c>
      <c r="F51">
        <f>(YEST-YPROM)^2</f>
        <v>21433737.6995336</v>
      </c>
      <c r="G51">
        <f>(y-YPROM)^2</f>
        <v>4061094.2622068464</v>
      </c>
      <c r="H51">
        <f>(y-YEST)</f>
        <v>2614.4428000000007</v>
      </c>
      <c r="L51">
        <f>M37*(1+(1/N)+((5000-M48)/L50))</f>
        <v>5510696.1706081359</v>
      </c>
      <c r="M51" t="s">
        <v>45</v>
      </c>
      <c r="N51" t="s">
        <v>50</v>
      </c>
    </row>
    <row r="52" spans="2:14" x14ac:dyDescent="0.25">
      <c r="B52">
        <v>2932</v>
      </c>
      <c r="C52">
        <v>25610</v>
      </c>
      <c r="D52">
        <f>12129+(3.3076*x)</f>
        <v>21826.8832</v>
      </c>
      <c r="E52">
        <f>(y-YEST)^2</f>
        <v>14311972.722442238</v>
      </c>
      <c r="F52">
        <f>(YEST-YPROM)^2</f>
        <v>6397522.8261235962</v>
      </c>
      <c r="G52">
        <f>(y-YPROM)^2</f>
        <v>1571975.1053440967</v>
      </c>
      <c r="H52">
        <f>(y-YEST)</f>
        <v>3783.1167999999998</v>
      </c>
      <c r="L52">
        <f>SQRT(L51)</f>
        <v>2347.4872035025314</v>
      </c>
      <c r="M52" t="s">
        <v>46</v>
      </c>
    </row>
    <row r="53" spans="2:14" x14ac:dyDescent="0.25">
      <c r="B53">
        <v>3705</v>
      </c>
      <c r="C53">
        <v>26015</v>
      </c>
      <c r="D53">
        <f>12129+(3.3076*x)</f>
        <v>24383.657999999999</v>
      </c>
      <c r="E53">
        <f>(y-YEST)^2</f>
        <v>2661276.720964002</v>
      </c>
      <c r="F53">
        <f>(YEST-YPROM)^2</f>
        <v>753.08058260815812</v>
      </c>
      <c r="G53">
        <f>(y-YPROM)^2</f>
        <v>2751565.399461743</v>
      </c>
      <c r="H53">
        <f>(y-YEST)</f>
        <v>1631.3420000000006</v>
      </c>
      <c r="L53" t="s">
        <v>47</v>
      </c>
    </row>
    <row r="54" spans="2:14" x14ac:dyDescent="0.25">
      <c r="B54">
        <v>4123</v>
      </c>
      <c r="C54">
        <v>25788</v>
      </c>
      <c r="D54">
        <f>12129+(3.3076*x)</f>
        <v>25766.234799999998</v>
      </c>
      <c r="E54">
        <f>(y-YEST)^2</f>
        <v>473.72393104007148</v>
      </c>
      <c r="F54">
        <f>(YEST-YPROM)^2</f>
        <v>1988153.9010712102</v>
      </c>
      <c r="G54">
        <f>(y-YPROM)^2</f>
        <v>2050006.3210303709</v>
      </c>
      <c r="H54">
        <f>(y-YEST)</f>
        <v>21.765200000001641</v>
      </c>
      <c r="L54">
        <f>L46+(L52*M33)</f>
        <v>33381.991831117419</v>
      </c>
    </row>
    <row r="55" spans="2:14" x14ac:dyDescent="0.25">
      <c r="B55">
        <v>3608</v>
      </c>
      <c r="C55">
        <v>29132</v>
      </c>
      <c r="D55">
        <f>12129+(3.3076*x)</f>
        <v>24062.820800000001</v>
      </c>
      <c r="E55">
        <f>(y-YEST)^2</f>
        <v>25696577.761712626</v>
      </c>
      <c r="F55">
        <f>(YEST-YPROM)^2</f>
        <v>86080.55929203218</v>
      </c>
      <c r="G55">
        <f>(y-YPROM)^2</f>
        <v>22808115.811226446</v>
      </c>
      <c r="H55">
        <f>(y-YEST)</f>
        <v>5069.1791999999987</v>
      </c>
      <c r="L55" t="s">
        <v>48</v>
      </c>
    </row>
    <row r="56" spans="2:14" x14ac:dyDescent="0.25">
      <c r="B56">
        <v>8349</v>
      </c>
      <c r="C56">
        <v>41480</v>
      </c>
      <c r="D56">
        <f>12129+(3.3076*x)</f>
        <v>39744.152399999999</v>
      </c>
      <c r="E56">
        <f>(y-YEST)^2</f>
        <v>3013166.8904257636</v>
      </c>
      <c r="F56">
        <f>(YEST-YPROM)^2</f>
        <v>236788596.30562079</v>
      </c>
      <c r="G56">
        <f>(y-YPROM)^2</f>
        <v>293223989.22299111</v>
      </c>
      <c r="H56">
        <f>(y-YEST)</f>
        <v>1735.847600000001</v>
      </c>
      <c r="L56">
        <f>L46-(L52*M33)</f>
        <v>23951.858204847536</v>
      </c>
    </row>
    <row r="57" spans="2:14" x14ac:dyDescent="0.25">
      <c r="B57">
        <v>3766</v>
      </c>
      <c r="C57">
        <v>25845</v>
      </c>
      <c r="D57">
        <f>12129+(3.3076*x)</f>
        <v>24585.421600000001</v>
      </c>
      <c r="E57">
        <f>(y-YEST)^2</f>
        <v>1586537.7457465562</v>
      </c>
      <c r="F57">
        <f>(YEST-YPROM)^2</f>
        <v>52535.350886737215</v>
      </c>
      <c r="G57">
        <f>(y-YPROM)^2</f>
        <v>2216478.7327950769</v>
      </c>
      <c r="H57">
        <f>(y-YEST)</f>
        <v>1259.5783999999985</v>
      </c>
    </row>
    <row r="58" spans="2:14" x14ac:dyDescent="0.25">
      <c r="K58" s="1" t="s">
        <v>51</v>
      </c>
      <c r="L58" t="s">
        <v>52</v>
      </c>
    </row>
    <row r="59" spans="2:14" x14ac:dyDescent="0.25">
      <c r="L59" t="s">
        <v>53</v>
      </c>
    </row>
    <row r="60" spans="2:14" x14ac:dyDescent="0.25">
      <c r="L60" t="s">
        <v>54</v>
      </c>
      <c r="N60" t="s">
        <v>55</v>
      </c>
    </row>
    <row r="61" spans="2:14" x14ac:dyDescent="0.25">
      <c r="L61" t="s">
        <v>60</v>
      </c>
      <c r="M61">
        <f>KURT(H7:H57)</f>
        <v>-8.5187149947447693E-2</v>
      </c>
      <c r="N61" t="s">
        <v>59</v>
      </c>
    </row>
    <row r="62" spans="2:14" x14ac:dyDescent="0.25">
      <c r="L62" t="s">
        <v>57</v>
      </c>
      <c r="M62">
        <f>SKEW(H7:H57)</f>
        <v>0.51437725056843597</v>
      </c>
      <c r="N62" t="s">
        <v>58</v>
      </c>
    </row>
    <row r="63" spans="2:14" x14ac:dyDescent="0.25">
      <c r="L63">
        <f>N*(((M62^2)/6)+((M61)^2/24))</f>
        <v>2.264384432516779</v>
      </c>
      <c r="M63" t="s">
        <v>61</v>
      </c>
    </row>
    <row r="65" spans="12:15" x14ac:dyDescent="0.25">
      <c r="L65" t="s">
        <v>62</v>
      </c>
    </row>
    <row r="66" spans="12:15" x14ac:dyDescent="0.25">
      <c r="L66" t="s">
        <v>63</v>
      </c>
      <c r="N66" t="s">
        <v>65</v>
      </c>
      <c r="O66" t="s">
        <v>66</v>
      </c>
    </row>
    <row r="67" spans="12:15" x14ac:dyDescent="0.25">
      <c r="L67" t="s">
        <v>64</v>
      </c>
      <c r="O67" t="s">
        <v>67</v>
      </c>
    </row>
    <row r="68" spans="12:15" x14ac:dyDescent="0.25">
      <c r="L68">
        <f>_xlfn.CHISQ.INV(0.95,2)</f>
        <v>5.9914645471079799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13</vt:i4>
      </vt:variant>
    </vt:vector>
  </HeadingPairs>
  <TitlesOfParts>
    <vt:vector size="16" baseType="lpstr">
      <vt:lpstr>ej5.9</vt:lpstr>
      <vt:lpstr>Hoja2</vt:lpstr>
      <vt:lpstr>Hoja3</vt:lpstr>
      <vt:lpstr>B</vt:lpstr>
      <vt:lpstr>DESVY</vt:lpstr>
      <vt:lpstr>DESVYEST</vt:lpstr>
      <vt:lpstr>N</vt:lpstr>
      <vt:lpstr>RESID</vt:lpstr>
      <vt:lpstr>residuales</vt:lpstr>
      <vt:lpstr>SEC</vt:lpstr>
      <vt:lpstr>SRC</vt:lpstr>
      <vt:lpstr>STC</vt:lpstr>
      <vt:lpstr>x</vt:lpstr>
      <vt:lpstr>y</vt:lpstr>
      <vt:lpstr>YEST</vt:lpstr>
      <vt:lpstr>YPROM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Hairo</dc:creator>
  <cp:lastModifiedBy>Hairo</cp:lastModifiedBy>
  <dcterms:created xsi:type="dcterms:W3CDTF">2015-02-25T07:09:09Z</dcterms:created>
  <dcterms:modified xsi:type="dcterms:W3CDTF">2015-02-25T08:14:43Z</dcterms:modified>
</cp:coreProperties>
</file>