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715" windowHeight="4680" activeTab="1"/>
  </bookViews>
  <sheets>
    <sheet name="ejer.1.7" sheetId="1" r:id="rId1"/>
    <sheet name="5.11" sheetId="2" r:id="rId2"/>
    <sheet name="Hoja3" sheetId="3" r:id="rId3"/>
  </sheets>
  <definedNames>
    <definedName name="a">'5.11'!$AB$9</definedName>
    <definedName name="b">'5.11'!$AB$10</definedName>
    <definedName name="desvy">'5.11'!$Y:$Y</definedName>
    <definedName name="desvyest">'5.11'!$Z:$Z</definedName>
    <definedName name="logx">'5.11'!$T:$T</definedName>
    <definedName name="logy">'5.11'!$U:$U</definedName>
    <definedName name="n">'5.11'!$AB$13</definedName>
    <definedName name="promlogx">'5.11'!$AB$8</definedName>
    <definedName name="promlogy">'5.11'!$AB$7</definedName>
    <definedName name="residuos">'5.11'!$W:$W</definedName>
    <definedName name="sec">'5.11'!$AB$11</definedName>
    <definedName name="src">'5.11'!$AB$24</definedName>
    <definedName name="stc">'5.11'!$AB$23</definedName>
    <definedName name="sum.xcuad">'5.11'!$AB$15</definedName>
    <definedName name="var.a">'5.11'!$AB$17</definedName>
    <definedName name="var.b">'5.11'!$AB$19</definedName>
    <definedName name="var.error">'5.11'!$AB$12</definedName>
    <definedName name="x">'5.11'!$R:$R</definedName>
    <definedName name="xcuad">'5.11'!$X:$X</definedName>
    <definedName name="y">'5.11'!$S:$S</definedName>
    <definedName name="yest">'5.11'!$V:$V</definedName>
  </definedNames>
  <calcPr calcId="145621"/>
</workbook>
</file>

<file path=xl/calcChain.xml><?xml version="1.0" encoding="utf-8"?>
<calcChain xmlns="http://schemas.openxmlformats.org/spreadsheetml/2006/main">
  <c r="AB33" i="2" l="1"/>
  <c r="AB32" i="2"/>
  <c r="AB30" i="2"/>
  <c r="AB29" i="2"/>
  <c r="AC22" i="2"/>
  <c r="AB22" i="2"/>
  <c r="AB24" i="2"/>
  <c r="AB23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Y9" i="2"/>
  <c r="AB13" i="2"/>
  <c r="U29" i="2" l="1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T29" i="2"/>
  <c r="X29" i="2" s="1"/>
  <c r="T28" i="2"/>
  <c r="X28" i="2" s="1"/>
  <c r="T27" i="2"/>
  <c r="X27" i="2" s="1"/>
  <c r="T26" i="2"/>
  <c r="X26" i="2" s="1"/>
  <c r="T25" i="2"/>
  <c r="X25" i="2" s="1"/>
  <c r="T24" i="2"/>
  <c r="X24" i="2" s="1"/>
  <c r="T23" i="2"/>
  <c r="X23" i="2" s="1"/>
  <c r="T22" i="2"/>
  <c r="X22" i="2" s="1"/>
  <c r="T21" i="2"/>
  <c r="X21" i="2" s="1"/>
  <c r="T20" i="2"/>
  <c r="X20" i="2" s="1"/>
  <c r="T19" i="2"/>
  <c r="X19" i="2" s="1"/>
  <c r="T18" i="2"/>
  <c r="X18" i="2" s="1"/>
  <c r="T17" i="2"/>
  <c r="X17" i="2" s="1"/>
  <c r="T16" i="2"/>
  <c r="X16" i="2" s="1"/>
  <c r="T15" i="2"/>
  <c r="X15" i="2" s="1"/>
  <c r="T14" i="2"/>
  <c r="X14" i="2" s="1"/>
  <c r="T13" i="2"/>
  <c r="X13" i="2" s="1"/>
  <c r="T12" i="2"/>
  <c r="X12" i="2" s="1"/>
  <c r="T11" i="2"/>
  <c r="X11" i="2" s="1"/>
  <c r="T10" i="2"/>
  <c r="X10" i="2" s="1"/>
  <c r="T9" i="2"/>
  <c r="AB8" i="2" s="1"/>
  <c r="X9" i="2" l="1"/>
  <c r="AB15" i="2" s="1"/>
  <c r="AB10" i="2"/>
  <c r="AB7" i="2"/>
  <c r="AB9" i="2" l="1"/>
  <c r="V28" i="2" l="1"/>
  <c r="W28" i="2" s="1"/>
  <c r="V26" i="2"/>
  <c r="W26" i="2" s="1"/>
  <c r="V24" i="2"/>
  <c r="W24" i="2" s="1"/>
  <c r="V22" i="2"/>
  <c r="W22" i="2" s="1"/>
  <c r="V20" i="2"/>
  <c r="W20" i="2" s="1"/>
  <c r="V18" i="2"/>
  <c r="W18" i="2" s="1"/>
  <c r="V16" i="2"/>
  <c r="W16" i="2" s="1"/>
  <c r="V14" i="2"/>
  <c r="W14" i="2" s="1"/>
  <c r="V12" i="2"/>
  <c r="W12" i="2" s="1"/>
  <c r="V10" i="2"/>
  <c r="W10" i="2" s="1"/>
  <c r="AC9" i="2"/>
  <c r="V29" i="2"/>
  <c r="W29" i="2" s="1"/>
  <c r="V27" i="2"/>
  <c r="W27" i="2" s="1"/>
  <c r="V25" i="2"/>
  <c r="W25" i="2" s="1"/>
  <c r="V23" i="2"/>
  <c r="W23" i="2" s="1"/>
  <c r="V21" i="2"/>
  <c r="W21" i="2" s="1"/>
  <c r="V19" i="2"/>
  <c r="W19" i="2" s="1"/>
  <c r="V17" i="2"/>
  <c r="W17" i="2" s="1"/>
  <c r="V15" i="2"/>
  <c r="W15" i="2" s="1"/>
  <c r="V13" i="2"/>
  <c r="W13" i="2" s="1"/>
  <c r="V11" i="2"/>
  <c r="W11" i="2" s="1"/>
  <c r="V9" i="2"/>
  <c r="W9" i="2" s="1"/>
  <c r="AB11" i="2" s="1"/>
  <c r="AB12" i="2" s="1"/>
  <c r="AB14" i="2" l="1"/>
  <c r="AB19" i="2"/>
  <c r="AB20" i="2" s="1"/>
  <c r="AB17" i="2"/>
  <c r="AB18" i="2" s="1"/>
</calcChain>
</file>

<file path=xl/sharedStrings.xml><?xml version="1.0" encoding="utf-8"?>
<sst xmlns="http://schemas.openxmlformats.org/spreadsheetml/2006/main" count="95" uniqueCount="64">
  <si>
    <t xml:space="preserve"> </t>
  </si>
  <si>
    <t>empresa</t>
  </si>
  <si>
    <t>miller lite</t>
  </si>
  <si>
    <t>pepsi</t>
  </si>
  <si>
    <t>strosh</t>
  </si>
  <si>
    <t xml:space="preserve">fed´l </t>
  </si>
  <si>
    <t>burger</t>
  </si>
  <si>
    <t>coca</t>
  </si>
  <si>
    <t>mc donals</t>
  </si>
  <si>
    <t>msi</t>
  </si>
  <si>
    <t>dietn cola</t>
  </si>
  <si>
    <t>ford</t>
  </si>
  <si>
    <t>levis</t>
  </si>
  <si>
    <t>boot lite</t>
  </si>
  <si>
    <t>att/bell</t>
  </si>
  <si>
    <t>calvin k</t>
  </si>
  <si>
    <t>wendis</t>
  </si>
  <si>
    <t>polaroit</t>
  </si>
  <si>
    <t>shasta</t>
  </si>
  <si>
    <t>mowmix</t>
  </si>
  <si>
    <t>oscar mayer</t>
  </si>
  <si>
    <t>crees</t>
  </si>
  <si>
    <t>kibbles</t>
  </si>
  <si>
    <t>impacto, millones</t>
  </si>
  <si>
    <t>gastos, millones de dolares de 1983</t>
  </si>
  <si>
    <t>x</t>
  </si>
  <si>
    <t>y</t>
  </si>
  <si>
    <t>logx</t>
  </si>
  <si>
    <t>logy</t>
  </si>
  <si>
    <t>promlogy</t>
  </si>
  <si>
    <t>promlogx</t>
  </si>
  <si>
    <t>b</t>
  </si>
  <si>
    <t>a</t>
  </si>
  <si>
    <t>valor verdadero de a</t>
  </si>
  <si>
    <t>elastcidad cambio porcentual</t>
  </si>
  <si>
    <t>s2</t>
  </si>
  <si>
    <t>logyest</t>
  </si>
  <si>
    <t>residuos</t>
  </si>
  <si>
    <t>sec</t>
  </si>
  <si>
    <t>n</t>
  </si>
  <si>
    <t>s</t>
  </si>
  <si>
    <t>desv,est ay b</t>
  </si>
  <si>
    <t>var(a)</t>
  </si>
  <si>
    <t>es(a)</t>
  </si>
  <si>
    <t>var(b)</t>
  </si>
  <si>
    <t>es(b)</t>
  </si>
  <si>
    <t>xcuad/n-1</t>
  </si>
  <si>
    <t>sum.xcuad</t>
  </si>
  <si>
    <t>r2</t>
  </si>
  <si>
    <t>medida de bondad de ajuste</t>
  </si>
  <si>
    <t>desvy</t>
  </si>
  <si>
    <t>desvyest</t>
  </si>
  <si>
    <t>stc</t>
  </si>
  <si>
    <t>src</t>
  </si>
  <si>
    <t>Ho=0</t>
  </si>
  <si>
    <t>Ha no es cero</t>
  </si>
  <si>
    <t>prueba de hipótesis</t>
  </si>
  <si>
    <t>alpha</t>
  </si>
  <si>
    <t>Tcalculada</t>
  </si>
  <si>
    <t>Ttabla 95%</t>
  </si>
  <si>
    <t>si es significante, si se tiene evidencia suficiente para rechazar la hipótesis nula</t>
  </si>
  <si>
    <t>beta</t>
  </si>
  <si>
    <t>tcalculada</t>
  </si>
  <si>
    <t>si se tiene evidencia suficiente para rechazar la Ho, si es estadisticamente significaivo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</si>
</sst>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inversión en gasto publicitario y su impacto en millines de dólares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ejer.1.7!$B$9:$B$29</c:f>
              <c:numCache>
                <c:formatCode>General</c:formatCode>
                <c:ptCount val="21"/>
                <c:pt idx="0">
                  <c:v>50.1</c:v>
                </c:pt>
                <c:pt idx="1">
                  <c:v>74.099999999999994</c:v>
                </c:pt>
                <c:pt idx="2">
                  <c:v>19.3</c:v>
                </c:pt>
                <c:pt idx="3">
                  <c:v>22.9</c:v>
                </c:pt>
                <c:pt idx="4">
                  <c:v>82.4</c:v>
                </c:pt>
                <c:pt idx="5">
                  <c:v>40.1</c:v>
                </c:pt>
                <c:pt idx="6">
                  <c:v>185.9</c:v>
                </c:pt>
                <c:pt idx="7">
                  <c:v>26.9</c:v>
                </c:pt>
                <c:pt idx="8">
                  <c:v>20.399999999999999</c:v>
                </c:pt>
                <c:pt idx="9">
                  <c:v>166.2</c:v>
                </c:pt>
                <c:pt idx="10">
                  <c:v>27</c:v>
                </c:pt>
                <c:pt idx="11">
                  <c:v>45.6</c:v>
                </c:pt>
                <c:pt idx="12">
                  <c:v>154.9</c:v>
                </c:pt>
                <c:pt idx="13">
                  <c:v>5</c:v>
                </c:pt>
                <c:pt idx="14">
                  <c:v>49.7</c:v>
                </c:pt>
                <c:pt idx="15">
                  <c:v>26.9</c:v>
                </c:pt>
                <c:pt idx="16">
                  <c:v>5.7</c:v>
                </c:pt>
                <c:pt idx="17">
                  <c:v>7.6</c:v>
                </c:pt>
                <c:pt idx="18">
                  <c:v>9.1999999999999993</c:v>
                </c:pt>
                <c:pt idx="19">
                  <c:v>32.4</c:v>
                </c:pt>
                <c:pt idx="20">
                  <c:v>6.1</c:v>
                </c:pt>
              </c:numCache>
            </c:numRef>
          </c:xVal>
          <c:yVal>
            <c:numRef>
              <c:f>ejer.1.7!$C$9:$C$29</c:f>
              <c:numCache>
                <c:formatCode>General</c:formatCode>
                <c:ptCount val="21"/>
                <c:pt idx="0">
                  <c:v>32.1</c:v>
                </c:pt>
                <c:pt idx="1">
                  <c:v>99.6</c:v>
                </c:pt>
                <c:pt idx="2">
                  <c:v>11.7</c:v>
                </c:pt>
                <c:pt idx="3">
                  <c:v>21.9</c:v>
                </c:pt>
                <c:pt idx="4">
                  <c:v>60.8</c:v>
                </c:pt>
                <c:pt idx="5">
                  <c:v>78.599999999999994</c:v>
                </c:pt>
                <c:pt idx="6">
                  <c:v>92.4</c:v>
                </c:pt>
                <c:pt idx="7">
                  <c:v>50.7</c:v>
                </c:pt>
                <c:pt idx="8">
                  <c:v>21.4</c:v>
                </c:pt>
                <c:pt idx="9">
                  <c:v>40.1</c:v>
                </c:pt>
                <c:pt idx="10">
                  <c:v>40.799999999999997</c:v>
                </c:pt>
                <c:pt idx="11">
                  <c:v>10.4</c:v>
                </c:pt>
                <c:pt idx="12">
                  <c:v>88.9</c:v>
                </c:pt>
                <c:pt idx="13">
                  <c:v>12</c:v>
                </c:pt>
                <c:pt idx="14">
                  <c:v>29.2</c:v>
                </c:pt>
                <c:pt idx="15">
                  <c:v>38</c:v>
                </c:pt>
                <c:pt idx="16">
                  <c:v>10</c:v>
                </c:pt>
                <c:pt idx="17">
                  <c:v>12.3</c:v>
                </c:pt>
                <c:pt idx="18">
                  <c:v>23.4</c:v>
                </c:pt>
                <c:pt idx="19">
                  <c:v>71.099999999999994</c:v>
                </c:pt>
                <c:pt idx="20">
                  <c:v>4.4000000000000004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18976"/>
        <c:axId val="78325248"/>
      </c:scatterChart>
      <c:valAx>
        <c:axId val="7831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gasto publicitario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325248"/>
        <c:crosses val="autoZero"/>
        <c:crossBetween val="midCat"/>
      </c:valAx>
      <c:valAx>
        <c:axId val="7832524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impactos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318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gasto publicitario en millones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'5.11'!$B$3:$B$23</c:f>
              <c:numCache>
                <c:formatCode>General</c:formatCode>
                <c:ptCount val="21"/>
                <c:pt idx="0">
                  <c:v>50.1</c:v>
                </c:pt>
                <c:pt idx="1">
                  <c:v>74.099999999999994</c:v>
                </c:pt>
                <c:pt idx="2">
                  <c:v>19.3</c:v>
                </c:pt>
                <c:pt idx="3">
                  <c:v>22.9</c:v>
                </c:pt>
                <c:pt idx="4">
                  <c:v>82.4</c:v>
                </c:pt>
                <c:pt idx="5">
                  <c:v>40.1</c:v>
                </c:pt>
                <c:pt idx="6">
                  <c:v>185.9</c:v>
                </c:pt>
                <c:pt idx="7">
                  <c:v>26.9</c:v>
                </c:pt>
                <c:pt idx="8">
                  <c:v>20.399999999999999</c:v>
                </c:pt>
                <c:pt idx="9">
                  <c:v>166.2</c:v>
                </c:pt>
                <c:pt idx="10">
                  <c:v>27</c:v>
                </c:pt>
                <c:pt idx="11">
                  <c:v>45.6</c:v>
                </c:pt>
                <c:pt idx="12">
                  <c:v>154.9</c:v>
                </c:pt>
                <c:pt idx="13">
                  <c:v>5</c:v>
                </c:pt>
                <c:pt idx="14">
                  <c:v>49.7</c:v>
                </c:pt>
                <c:pt idx="15">
                  <c:v>26.9</c:v>
                </c:pt>
                <c:pt idx="16">
                  <c:v>5.7</c:v>
                </c:pt>
                <c:pt idx="17">
                  <c:v>7.6</c:v>
                </c:pt>
                <c:pt idx="18">
                  <c:v>9.1999999999999993</c:v>
                </c:pt>
                <c:pt idx="19">
                  <c:v>32.4</c:v>
                </c:pt>
                <c:pt idx="20">
                  <c:v>6.1</c:v>
                </c:pt>
              </c:numCache>
            </c:numRef>
          </c:xVal>
          <c:yVal>
            <c:numRef>
              <c:f>'5.11'!$C$3:$C$23</c:f>
              <c:numCache>
                <c:formatCode>General</c:formatCode>
                <c:ptCount val="21"/>
                <c:pt idx="0">
                  <c:v>32.1</c:v>
                </c:pt>
                <c:pt idx="1">
                  <c:v>99.6</c:v>
                </c:pt>
                <c:pt idx="2">
                  <c:v>11.7</c:v>
                </c:pt>
                <c:pt idx="3">
                  <c:v>21.9</c:v>
                </c:pt>
                <c:pt idx="4">
                  <c:v>60.8</c:v>
                </c:pt>
                <c:pt idx="5">
                  <c:v>78.599999999999994</c:v>
                </c:pt>
                <c:pt idx="6">
                  <c:v>92.4</c:v>
                </c:pt>
                <c:pt idx="7">
                  <c:v>50.7</c:v>
                </c:pt>
                <c:pt idx="8">
                  <c:v>21.4</c:v>
                </c:pt>
                <c:pt idx="9">
                  <c:v>40.1</c:v>
                </c:pt>
                <c:pt idx="10">
                  <c:v>40.799999999999997</c:v>
                </c:pt>
                <c:pt idx="11">
                  <c:v>10.4</c:v>
                </c:pt>
                <c:pt idx="12">
                  <c:v>88.9</c:v>
                </c:pt>
                <c:pt idx="13">
                  <c:v>12</c:v>
                </c:pt>
                <c:pt idx="14">
                  <c:v>29.2</c:v>
                </c:pt>
                <c:pt idx="15">
                  <c:v>38</c:v>
                </c:pt>
                <c:pt idx="16">
                  <c:v>10</c:v>
                </c:pt>
                <c:pt idx="17">
                  <c:v>12.3</c:v>
                </c:pt>
                <c:pt idx="18">
                  <c:v>23.4</c:v>
                </c:pt>
                <c:pt idx="19">
                  <c:v>71.099999999999994</c:v>
                </c:pt>
                <c:pt idx="20">
                  <c:v>4.4000000000000004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03008"/>
        <c:axId val="79005184"/>
      </c:scatterChart>
      <c:valAx>
        <c:axId val="7900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gasto publicitario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005184"/>
        <c:crosses val="autoZero"/>
        <c:crossBetween val="midCat"/>
      </c:valAx>
      <c:valAx>
        <c:axId val="79005184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impacto en millones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003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05074365704292E-2"/>
          <c:y val="7.4548702245552642E-2"/>
          <c:w val="0.52603827646544177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xVal>
            <c:numRef>
              <c:f>'5.11'!$B$3:$B$23</c:f>
              <c:numCache>
                <c:formatCode>General</c:formatCode>
                <c:ptCount val="21"/>
                <c:pt idx="0">
                  <c:v>50.1</c:v>
                </c:pt>
                <c:pt idx="1">
                  <c:v>74.099999999999994</c:v>
                </c:pt>
                <c:pt idx="2">
                  <c:v>19.3</c:v>
                </c:pt>
                <c:pt idx="3">
                  <c:v>22.9</c:v>
                </c:pt>
                <c:pt idx="4">
                  <c:v>82.4</c:v>
                </c:pt>
                <c:pt idx="5">
                  <c:v>40.1</c:v>
                </c:pt>
                <c:pt idx="6">
                  <c:v>185.9</c:v>
                </c:pt>
                <c:pt idx="7">
                  <c:v>26.9</c:v>
                </c:pt>
                <c:pt idx="8">
                  <c:v>20.399999999999999</c:v>
                </c:pt>
                <c:pt idx="9">
                  <c:v>166.2</c:v>
                </c:pt>
                <c:pt idx="10">
                  <c:v>27</c:v>
                </c:pt>
                <c:pt idx="11">
                  <c:v>45.6</c:v>
                </c:pt>
                <c:pt idx="12">
                  <c:v>154.9</c:v>
                </c:pt>
                <c:pt idx="13">
                  <c:v>5</c:v>
                </c:pt>
                <c:pt idx="14">
                  <c:v>49.7</c:v>
                </c:pt>
                <c:pt idx="15">
                  <c:v>26.9</c:v>
                </c:pt>
                <c:pt idx="16">
                  <c:v>5.7</c:v>
                </c:pt>
                <c:pt idx="17">
                  <c:v>7.6</c:v>
                </c:pt>
                <c:pt idx="18">
                  <c:v>9.1999999999999993</c:v>
                </c:pt>
                <c:pt idx="19">
                  <c:v>32.4</c:v>
                </c:pt>
                <c:pt idx="20">
                  <c:v>6.1</c:v>
                </c:pt>
              </c:numCache>
            </c:numRef>
          </c:xVal>
          <c:yVal>
            <c:numRef>
              <c:f>'5.11'!$C$3:$C$23</c:f>
              <c:numCache>
                <c:formatCode>General</c:formatCode>
                <c:ptCount val="21"/>
                <c:pt idx="0">
                  <c:v>32.1</c:v>
                </c:pt>
                <c:pt idx="1">
                  <c:v>99.6</c:v>
                </c:pt>
                <c:pt idx="2">
                  <c:v>11.7</c:v>
                </c:pt>
                <c:pt idx="3">
                  <c:v>21.9</c:v>
                </c:pt>
                <c:pt idx="4">
                  <c:v>60.8</c:v>
                </c:pt>
                <c:pt idx="5">
                  <c:v>78.599999999999994</c:v>
                </c:pt>
                <c:pt idx="6">
                  <c:v>92.4</c:v>
                </c:pt>
                <c:pt idx="7">
                  <c:v>50.7</c:v>
                </c:pt>
                <c:pt idx="8">
                  <c:v>21.4</c:v>
                </c:pt>
                <c:pt idx="9">
                  <c:v>40.1</c:v>
                </c:pt>
                <c:pt idx="10">
                  <c:v>40.799999999999997</c:v>
                </c:pt>
                <c:pt idx="11">
                  <c:v>10.4</c:v>
                </c:pt>
                <c:pt idx="12">
                  <c:v>88.9</c:v>
                </c:pt>
                <c:pt idx="13">
                  <c:v>12</c:v>
                </c:pt>
                <c:pt idx="14">
                  <c:v>29.2</c:v>
                </c:pt>
                <c:pt idx="15">
                  <c:v>38</c:v>
                </c:pt>
                <c:pt idx="16">
                  <c:v>10</c:v>
                </c:pt>
                <c:pt idx="17">
                  <c:v>12.3</c:v>
                </c:pt>
                <c:pt idx="18">
                  <c:v>23.4</c:v>
                </c:pt>
                <c:pt idx="19">
                  <c:v>71.099999999999994</c:v>
                </c:pt>
                <c:pt idx="20">
                  <c:v>4.4000000000000004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31296"/>
        <c:axId val="79065856"/>
      </c:scatterChart>
      <c:valAx>
        <c:axId val="79031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065856"/>
        <c:crosses val="autoZero"/>
        <c:crossBetween val="midCat"/>
      </c:valAx>
      <c:valAx>
        <c:axId val="7906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031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'5.11'!$T$9:$T$29</c:f>
              <c:numCache>
                <c:formatCode>General</c:formatCode>
                <c:ptCount val="21"/>
                <c:pt idx="0">
                  <c:v>3.9140210080908191</c:v>
                </c:pt>
                <c:pt idx="1">
                  <c:v>4.3054155323020415</c:v>
                </c:pt>
                <c:pt idx="2">
                  <c:v>2.9601050959108397</c:v>
                </c:pt>
                <c:pt idx="3">
                  <c:v>3.1311369105601941</c:v>
                </c:pt>
                <c:pt idx="4">
                  <c:v>4.4115854369154262</c:v>
                </c:pt>
                <c:pt idx="5">
                  <c:v>3.6913763343125234</c:v>
                </c:pt>
                <c:pt idx="6">
                  <c:v>5.2252088947273982</c:v>
                </c:pt>
                <c:pt idx="7">
                  <c:v>3.2921262866077932</c:v>
                </c:pt>
                <c:pt idx="8">
                  <c:v>3.0155349008501706</c:v>
                </c:pt>
                <c:pt idx="9">
                  <c:v>5.113191882421348</c:v>
                </c:pt>
                <c:pt idx="10">
                  <c:v>3.2958368660043291</c:v>
                </c:pt>
                <c:pt idx="11">
                  <c:v>3.8199077165203406</c:v>
                </c:pt>
                <c:pt idx="12">
                  <c:v>5.0427797474228226</c:v>
                </c:pt>
                <c:pt idx="13">
                  <c:v>1.6094379124341003</c:v>
                </c:pt>
                <c:pt idx="14">
                  <c:v>3.906004933102583</c:v>
                </c:pt>
                <c:pt idx="15">
                  <c:v>3.2921262866077932</c:v>
                </c:pt>
                <c:pt idx="16">
                  <c:v>1.7404661748405046</c:v>
                </c:pt>
                <c:pt idx="17">
                  <c:v>2.0281482472922852</c:v>
                </c:pt>
                <c:pt idx="18">
                  <c:v>2.2192034840549946</c:v>
                </c:pt>
                <c:pt idx="19">
                  <c:v>3.4781584227982836</c:v>
                </c:pt>
                <c:pt idx="20">
                  <c:v>1.8082887711792655</c:v>
                </c:pt>
              </c:numCache>
            </c:numRef>
          </c:xVal>
          <c:yVal>
            <c:numRef>
              <c:f>'5.11'!$U$9:$U$29</c:f>
              <c:numCache>
                <c:formatCode>General</c:formatCode>
                <c:ptCount val="21"/>
                <c:pt idx="0">
                  <c:v>3.4688560301359703</c:v>
                </c:pt>
                <c:pt idx="1">
                  <c:v>4.6011621645905523</c:v>
                </c:pt>
                <c:pt idx="2">
                  <c:v>2.4595888418037104</c:v>
                </c:pt>
                <c:pt idx="3">
                  <c:v>3.0864866368224551</c:v>
                </c:pt>
                <c:pt idx="4">
                  <c:v>4.1075897889721213</c:v>
                </c:pt>
                <c:pt idx="5">
                  <c:v>4.3643716994351607</c:v>
                </c:pt>
                <c:pt idx="6">
                  <c:v>4.5261269786476381</c:v>
                </c:pt>
                <c:pt idx="7">
                  <c:v>3.9259259105971376</c:v>
                </c:pt>
                <c:pt idx="8">
                  <c:v>3.0633909220278057</c:v>
                </c:pt>
                <c:pt idx="9">
                  <c:v>3.6913763343125234</c:v>
                </c:pt>
                <c:pt idx="10">
                  <c:v>3.708682081410116</c:v>
                </c:pt>
                <c:pt idx="11">
                  <c:v>2.341805806147327</c:v>
                </c:pt>
                <c:pt idx="12">
                  <c:v>4.4875121425198587</c:v>
                </c:pt>
                <c:pt idx="13">
                  <c:v>2.4849066497880004</c:v>
                </c:pt>
                <c:pt idx="14">
                  <c:v>3.3741687092742358</c:v>
                </c:pt>
                <c:pt idx="15">
                  <c:v>3.6375861597263857</c:v>
                </c:pt>
                <c:pt idx="16">
                  <c:v>2.3025850929940459</c:v>
                </c:pt>
                <c:pt idx="17">
                  <c:v>2.5095992623783721</c:v>
                </c:pt>
                <c:pt idx="18">
                  <c:v>3.1527360223636558</c:v>
                </c:pt>
                <c:pt idx="19">
                  <c:v>4.2640873368091947</c:v>
                </c:pt>
                <c:pt idx="20">
                  <c:v>1.4816045409242156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09600"/>
        <c:axId val="44808064"/>
      </c:scatterChart>
      <c:valAx>
        <c:axId val="44809600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44808064"/>
        <c:crosses val="autoZero"/>
        <c:crossBetween val="midCat"/>
      </c:valAx>
      <c:valAx>
        <c:axId val="44808064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44809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238126</xdr:colOff>
      <xdr:row>1</xdr:row>
      <xdr:rowOff>47624</xdr:rowOff>
    </xdr:from>
    <xdr:ext cx="6848474" cy="953466"/>
    <xdr:sp macro="" textlink="">
      <xdr:nvSpPr>
        <xdr:cNvPr id="2" name="1 CuadroTexto"/>
        <xdr:cNvSpPr txBox="1"/>
      </xdr:nvSpPr>
      <xdr:spPr>
        <a:xfrm>
          <a:off x="238126" y="238124"/>
          <a:ext cx="6848474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1.7 los datos de la tabla se pubicaron el 1ro de marzo en el periódico</a:t>
          </a:r>
          <a:r>
            <a:rPr lang="es-MX" sz="1100" baseline="0"/>
            <a:t> de the wall street journal. se refieren al presupuesto publicitario ( en millones de dólares) de 21 empresas en 1983 y a los millones de impactos semanales (veces que los clientes ven los anuncios de los productos de dichas compañías por semana). la informacion se vasa en una encuesta a 4 mill adultos en la que se pidio a los usuarios de los productos que mencionaran un comercial que hubiera visto en la semana anterior y que tuviera que ver con la categoría del producto.</a:t>
          </a:r>
          <a:endParaRPr lang="es-MX" sz="1100"/>
        </a:p>
      </xdr:txBody>
    </xdr:sp>
    <xdr:clientData/>
  </xdr:oneCellAnchor>
  <xdr:twoCellAnchor>
    <xdr:from>
      <xdr:col>4</xdr:col>
      <xdr:colOff>276225</xdr:colOff>
      <xdr:row>7</xdr:row>
      <xdr:rowOff>66675</xdr:rowOff>
    </xdr:from>
    <xdr:to>
      <xdr:col>9</xdr:col>
      <xdr:colOff>95250</xdr:colOff>
      <xdr:row>10</xdr:row>
      <xdr:rowOff>19050</xdr:rowOff>
    </xdr:to>
    <xdr:sp macro="" textlink="">
      <xdr:nvSpPr>
        <xdr:cNvPr id="3" name="2 CuadroTexto"/>
        <xdr:cNvSpPr txBox="1"/>
      </xdr:nvSpPr>
      <xdr:spPr>
        <a:xfrm>
          <a:off x="5267325" y="1400175"/>
          <a:ext cx="36290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a) traze una gráfica con los impactos en el</a:t>
          </a:r>
          <a:r>
            <a:rPr lang="es-MX" sz="1100" baseline="0"/>
            <a:t> eje vert. y el gasto pub. en el horizontal</a:t>
          </a:r>
          <a:endParaRPr lang="es-MX" sz="1100"/>
        </a:p>
      </xdr:txBody>
    </xdr:sp>
    <xdr:clientData/>
  </xdr:twoCellAnchor>
  <xdr:twoCellAnchor>
    <xdr:from>
      <xdr:col>10</xdr:col>
      <xdr:colOff>133350</xdr:colOff>
      <xdr:row>7</xdr:row>
      <xdr:rowOff>28575</xdr:rowOff>
    </xdr:from>
    <xdr:to>
      <xdr:col>14</xdr:col>
      <xdr:colOff>552450</xdr:colOff>
      <xdr:row>14</xdr:row>
      <xdr:rowOff>171450</xdr:rowOff>
    </xdr:to>
    <xdr:sp macro="" textlink="">
      <xdr:nvSpPr>
        <xdr:cNvPr id="4" name="3 CuadroTexto"/>
        <xdr:cNvSpPr txBox="1"/>
      </xdr:nvSpPr>
      <xdr:spPr>
        <a:xfrm>
          <a:off x="9696450" y="1362075"/>
          <a:ext cx="346710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b)qué se puede decir sobre la relación entre</a:t>
          </a:r>
          <a:r>
            <a:rPr lang="es-MX" sz="1100" baseline="0"/>
            <a:t> ambas variables ? </a:t>
          </a:r>
          <a:r>
            <a:rPr lang="es-MX" sz="1100" baseline="0">
              <a:solidFill>
                <a:srgbClr val="FF0000"/>
              </a:solidFill>
            </a:rPr>
            <a:t>tiene una relación directa entre el gasto que se le invierta y sobre el impacto que tendra remunerado en millones de dóolares, no en toda empresa hay una remuneracíon igualitaria, y en el análisis de regresíon tenemos que el impacto esta explicado por un 4% y un impacto esperado del 0.36 por cada millon dado, pero hay veces que la relacion  o el impacto no cubre el gasto.</a:t>
          </a:r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15</xdr:col>
      <xdr:colOff>457200</xdr:colOff>
      <xdr:row>19</xdr:row>
      <xdr:rowOff>47625</xdr:rowOff>
    </xdr:to>
    <xdr:sp macro="" textlink="">
      <xdr:nvSpPr>
        <xdr:cNvPr id="5" name="4 CuadroTexto"/>
        <xdr:cNvSpPr txBox="1"/>
      </xdr:nvSpPr>
      <xdr:spPr>
        <a:xfrm>
          <a:off x="9925050" y="2952750"/>
          <a:ext cx="39052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c) al observar la gráfica ¿creé</a:t>
          </a:r>
          <a:r>
            <a:rPr lang="es-MX" sz="1100" baseline="0"/>
            <a:t> que es redituable el gasto en publicidad? </a:t>
          </a:r>
          <a:r>
            <a:rPr lang="es-MX" sz="1100" baseline="0">
              <a:solidFill>
                <a:srgbClr val="FF0000"/>
              </a:solidFill>
            </a:rPr>
            <a:t>en algunas empresas si es redituable en otras no supera el gasto dicho impacto.</a:t>
          </a:r>
        </a:p>
        <a:p>
          <a:r>
            <a:rPr lang="es-MX" sz="1100" baseline="0"/>
            <a:t>piense en todos los comerciales que se transmiten el domingo que se juega el superowl o durante la serie mundia us</a:t>
          </a:r>
        </a:p>
        <a:p>
          <a:endParaRPr lang="es-MX" sz="1100"/>
        </a:p>
      </xdr:txBody>
    </xdr:sp>
    <xdr:clientData/>
  </xdr:twoCellAnchor>
  <xdr:twoCellAnchor>
    <xdr:from>
      <xdr:col>3</xdr:col>
      <xdr:colOff>476249</xdr:colOff>
      <xdr:row>11</xdr:row>
      <xdr:rowOff>42862</xdr:rowOff>
    </xdr:from>
    <xdr:to>
      <xdr:col>9</xdr:col>
      <xdr:colOff>666750</xdr:colOff>
      <xdr:row>29</xdr:row>
      <xdr:rowOff>133350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142874</xdr:rowOff>
    </xdr:from>
    <xdr:to>
      <xdr:col>8</xdr:col>
      <xdr:colOff>685800</xdr:colOff>
      <xdr:row>5</xdr:row>
      <xdr:rowOff>133349</xdr:rowOff>
    </xdr:to>
    <xdr:sp macro="" textlink="">
      <xdr:nvSpPr>
        <xdr:cNvPr id="2" name="1 CuadroTexto"/>
        <xdr:cNvSpPr txBox="1"/>
      </xdr:nvSpPr>
      <xdr:spPr>
        <a:xfrm>
          <a:off x="5448300" y="142874"/>
          <a:ext cx="35337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a) gráfique</a:t>
          </a:r>
          <a:r>
            <a:rPr lang="es-MX" sz="1100" baseline="0"/>
            <a:t> los datos sobre impresiones  en el eje vertical y el gasto publicitario en el eje horizontal ¿qué relación tien?</a:t>
          </a:r>
          <a:r>
            <a:rPr lang="es-MX" sz="1100" baseline="0">
              <a:solidFill>
                <a:srgbClr val="FF0000"/>
              </a:solidFill>
            </a:rPr>
            <a:t>tiene una relacion positiva el gasto en publicidad impactara a que los agentes economicos consuman en dichos productos.</a:t>
          </a:r>
        </a:p>
        <a:p>
          <a:endParaRPr lang="es-MX" sz="1100"/>
        </a:p>
      </xdr:txBody>
    </xdr:sp>
    <xdr:clientData/>
  </xdr:twoCellAnchor>
  <xdr:twoCellAnchor>
    <xdr:from>
      <xdr:col>3</xdr:col>
      <xdr:colOff>195262</xdr:colOff>
      <xdr:row>5</xdr:row>
      <xdr:rowOff>100012</xdr:rowOff>
    </xdr:from>
    <xdr:to>
      <xdr:col>9</xdr:col>
      <xdr:colOff>195262</xdr:colOff>
      <xdr:row>23</xdr:row>
      <xdr:rowOff>19050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104775</xdr:colOff>
      <xdr:row>1</xdr:row>
      <xdr:rowOff>76198</xdr:rowOff>
    </xdr:from>
    <xdr:to>
      <xdr:col>15</xdr:col>
      <xdr:colOff>257175</xdr:colOff>
      <xdr:row>11</xdr:row>
      <xdr:rowOff>152400</xdr:rowOff>
    </xdr:to>
    <xdr:sp macro="" textlink="">
      <xdr:nvSpPr>
        <xdr:cNvPr id="4" name="3 CuadroTexto"/>
        <xdr:cNvSpPr txBox="1"/>
      </xdr:nvSpPr>
      <xdr:spPr>
        <a:xfrm>
          <a:off x="9925050" y="266698"/>
          <a:ext cx="3962400" cy="19812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b)¿sería apropiado ajustar un modelo de regesión de</a:t>
          </a:r>
          <a:r>
            <a:rPr lang="es-MX" sz="1100" baseline="0"/>
            <a:t> dos variables a los datos?¿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qué? </a:t>
          </a:r>
          <a:r>
            <a:rPr lang="es-MX" sz="1100" baseline="0">
              <a:solidFill>
                <a:srgbClr val="FF0000"/>
              </a:solidFill>
            </a:rPr>
            <a:t>si, para ver la relación que hay  con el gasto de publicidad y cuanto es remunerado y si es el factor mas importante.</a:t>
          </a:r>
          <a:r>
            <a:rPr lang="es-MX" sz="1100" baseline="0"/>
            <a:t>si la respuesta es negativa, ¿qué tipo de modelo de regresión se ajustaría  a los datos? </a:t>
          </a:r>
          <a:r>
            <a:rPr lang="es-MX" sz="1100" baseline="0">
              <a:solidFill>
                <a:srgbClr val="FF0000"/>
              </a:solidFill>
            </a:rPr>
            <a:t>el logaritmico  tiende a cubrir mayor a los datos, y entablar porcentaajes en la inversion el el gasto publicitario y el porcentaje en el que aumentara el ingreso por el impacto.</a:t>
          </a:r>
          <a:r>
            <a:rPr lang="es-MX" sz="1100" baseline="0"/>
            <a:t>¿cuenta con las herramientas necesaria para ajustar dicho modelo?</a:t>
          </a:r>
          <a:r>
            <a:rPr lang="es-MX" sz="1100" baseline="0">
              <a:solidFill>
                <a:srgbClr val="FF0000"/>
              </a:solidFill>
            </a:rPr>
            <a:t> si, cuento con dos variables que tienen relacion y pueda estimar un ingreso o un impaco mientras se le estimula con inversión.</a:t>
          </a:r>
          <a:endParaRPr lang="es-MX" sz="1100"/>
        </a:p>
      </xdr:txBody>
    </xdr:sp>
    <xdr:clientData/>
  </xdr:twoCellAnchor>
  <xdr:twoCellAnchor>
    <xdr:from>
      <xdr:col>16</xdr:col>
      <xdr:colOff>123825</xdr:colOff>
      <xdr:row>1</xdr:row>
      <xdr:rowOff>114300</xdr:rowOff>
    </xdr:from>
    <xdr:to>
      <xdr:col>20</xdr:col>
      <xdr:colOff>504825</xdr:colOff>
      <xdr:row>5</xdr:row>
      <xdr:rowOff>76200</xdr:rowOff>
    </xdr:to>
    <xdr:sp macro="" textlink="">
      <xdr:nvSpPr>
        <xdr:cNvPr id="5" name="4 CuadroTexto"/>
        <xdr:cNvSpPr txBox="1"/>
      </xdr:nvSpPr>
      <xdr:spPr>
        <a:xfrm>
          <a:off x="14516100" y="304800"/>
          <a:ext cx="34290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c)suponga que no se gráfica los datos y que sólo</a:t>
          </a:r>
          <a:r>
            <a:rPr lang="es-MX" sz="1100" baseline="0"/>
            <a:t> ajusta el modelo de regresión con dos variables a los datos. obtenga los resultados usuales de la regresíon. guarde dichos resultados para revisar después este problema</a:t>
          </a:r>
          <a:endParaRPr lang="es-MX" sz="1100"/>
        </a:p>
      </xdr:txBody>
    </xdr:sp>
    <xdr:clientData/>
  </xdr:twoCellAnchor>
  <xdr:twoCellAnchor>
    <xdr:from>
      <xdr:col>10</xdr:col>
      <xdr:colOff>266700</xdr:colOff>
      <xdr:row>12</xdr:row>
      <xdr:rowOff>4762</xdr:rowOff>
    </xdr:from>
    <xdr:to>
      <xdr:col>16</xdr:col>
      <xdr:colOff>266700</xdr:colOff>
      <xdr:row>26</xdr:row>
      <xdr:rowOff>80962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452437</xdr:colOff>
      <xdr:row>17</xdr:row>
      <xdr:rowOff>61912</xdr:rowOff>
    </xdr:from>
    <xdr:to>
      <xdr:col>35</xdr:col>
      <xdr:colOff>452437</xdr:colOff>
      <xdr:row>31</xdr:row>
      <xdr:rowOff>138112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7" workbookViewId="0">
      <selection activeCell="A7" sqref="A7:C29"/>
    </sheetView>
  </sheetViews>
  <sheetFormatPr baseColWidth="10" defaultRowHeight="15" x14ac:dyDescent="0.25"/>
  <cols>
    <col min="1" max="1" width="11.42578125" style="1"/>
    <col min="2" max="2" width="20.140625" style="1" customWidth="1"/>
    <col min="3" max="3" width="31.85546875" style="1" customWidth="1"/>
  </cols>
  <sheetData>
    <row r="2" spans="1:3" x14ac:dyDescent="0.25">
      <c r="A2" s="1" t="s">
        <v>0</v>
      </c>
    </row>
    <row r="7" spans="1:3" x14ac:dyDescent="0.25">
      <c r="B7" s="1" t="s">
        <v>25</v>
      </c>
      <c r="C7" s="1" t="s">
        <v>26</v>
      </c>
    </row>
    <row r="8" spans="1:3" x14ac:dyDescent="0.25">
      <c r="A8" s="2" t="s">
        <v>1</v>
      </c>
      <c r="B8" s="2" t="s">
        <v>24</v>
      </c>
      <c r="C8" s="2" t="s">
        <v>23</v>
      </c>
    </row>
    <row r="9" spans="1:3" x14ac:dyDescent="0.25">
      <c r="A9" s="3" t="s">
        <v>2</v>
      </c>
      <c r="B9" s="1">
        <v>50.1</v>
      </c>
      <c r="C9" s="1">
        <v>32.1</v>
      </c>
    </row>
    <row r="10" spans="1:3" x14ac:dyDescent="0.25">
      <c r="A10" s="3" t="s">
        <v>3</v>
      </c>
      <c r="B10" s="1">
        <v>74.099999999999994</v>
      </c>
      <c r="C10" s="1">
        <v>99.6</v>
      </c>
    </row>
    <row r="11" spans="1:3" x14ac:dyDescent="0.25">
      <c r="A11" s="3" t="s">
        <v>4</v>
      </c>
      <c r="B11" s="1">
        <v>19.3</v>
      </c>
      <c r="C11" s="1">
        <v>11.7</v>
      </c>
    </row>
    <row r="12" spans="1:3" x14ac:dyDescent="0.25">
      <c r="A12" s="3" t="s">
        <v>5</v>
      </c>
      <c r="B12" s="1">
        <v>22.9</v>
      </c>
      <c r="C12" s="1">
        <v>21.9</v>
      </c>
    </row>
    <row r="13" spans="1:3" x14ac:dyDescent="0.25">
      <c r="A13" s="3" t="s">
        <v>6</v>
      </c>
      <c r="B13" s="1">
        <v>82.4</v>
      </c>
      <c r="C13" s="1">
        <v>60.8</v>
      </c>
    </row>
    <row r="14" spans="1:3" x14ac:dyDescent="0.25">
      <c r="A14" s="3" t="s">
        <v>7</v>
      </c>
      <c r="B14" s="1">
        <v>40.1</v>
      </c>
      <c r="C14" s="1">
        <v>78.599999999999994</v>
      </c>
    </row>
    <row r="15" spans="1:3" x14ac:dyDescent="0.25">
      <c r="A15" s="3" t="s">
        <v>8</v>
      </c>
      <c r="B15" s="1">
        <v>185.9</v>
      </c>
      <c r="C15" s="1">
        <v>92.4</v>
      </c>
    </row>
    <row r="16" spans="1:3" x14ac:dyDescent="0.25">
      <c r="A16" s="3" t="s">
        <v>9</v>
      </c>
      <c r="B16" s="1">
        <v>26.9</v>
      </c>
      <c r="C16" s="1">
        <v>50.7</v>
      </c>
    </row>
    <row r="17" spans="1:3" x14ac:dyDescent="0.25">
      <c r="A17" s="3" t="s">
        <v>10</v>
      </c>
      <c r="B17" s="1">
        <v>20.399999999999999</v>
      </c>
      <c r="C17" s="1">
        <v>21.4</v>
      </c>
    </row>
    <row r="18" spans="1:3" x14ac:dyDescent="0.25">
      <c r="A18" s="3" t="s">
        <v>11</v>
      </c>
      <c r="B18" s="1">
        <v>166.2</v>
      </c>
      <c r="C18" s="1">
        <v>40.1</v>
      </c>
    </row>
    <row r="19" spans="1:3" x14ac:dyDescent="0.25">
      <c r="A19" s="3" t="s">
        <v>12</v>
      </c>
      <c r="B19" s="1">
        <v>27</v>
      </c>
      <c r="C19" s="1">
        <v>40.799999999999997</v>
      </c>
    </row>
    <row r="20" spans="1:3" x14ac:dyDescent="0.25">
      <c r="A20" s="3" t="s">
        <v>13</v>
      </c>
      <c r="B20" s="1">
        <v>45.6</v>
      </c>
      <c r="C20" s="1">
        <v>10.4</v>
      </c>
    </row>
    <row r="21" spans="1:3" x14ac:dyDescent="0.25">
      <c r="A21" s="3" t="s">
        <v>14</v>
      </c>
      <c r="B21" s="1">
        <v>154.9</v>
      </c>
      <c r="C21" s="1">
        <v>88.9</v>
      </c>
    </row>
    <row r="22" spans="1:3" x14ac:dyDescent="0.25">
      <c r="A22" s="3" t="s">
        <v>15</v>
      </c>
      <c r="B22" s="1">
        <v>5</v>
      </c>
      <c r="C22" s="1">
        <v>12</v>
      </c>
    </row>
    <row r="23" spans="1:3" x14ac:dyDescent="0.25">
      <c r="A23" s="3" t="s">
        <v>16</v>
      </c>
      <c r="B23" s="1">
        <v>49.7</v>
      </c>
      <c r="C23" s="1">
        <v>29.2</v>
      </c>
    </row>
    <row r="24" spans="1:3" x14ac:dyDescent="0.25">
      <c r="A24" s="3" t="s">
        <v>17</v>
      </c>
      <c r="B24" s="1">
        <v>26.9</v>
      </c>
      <c r="C24" s="1">
        <v>38</v>
      </c>
    </row>
    <row r="25" spans="1:3" x14ac:dyDescent="0.25">
      <c r="A25" s="3" t="s">
        <v>18</v>
      </c>
      <c r="B25" s="1">
        <v>5.7</v>
      </c>
      <c r="C25" s="1">
        <v>10</v>
      </c>
    </row>
    <row r="26" spans="1:3" x14ac:dyDescent="0.25">
      <c r="A26" s="3" t="s">
        <v>19</v>
      </c>
      <c r="B26" s="1">
        <v>7.6</v>
      </c>
      <c r="C26" s="1">
        <v>12.3</v>
      </c>
    </row>
    <row r="27" spans="1:3" x14ac:dyDescent="0.25">
      <c r="A27" s="3" t="s">
        <v>20</v>
      </c>
      <c r="B27" s="1">
        <v>9.1999999999999993</v>
      </c>
      <c r="C27" s="1">
        <v>23.4</v>
      </c>
    </row>
    <row r="28" spans="1:3" x14ac:dyDescent="0.25">
      <c r="A28" s="3" t="s">
        <v>21</v>
      </c>
      <c r="B28" s="1">
        <v>32.4</v>
      </c>
      <c r="C28" s="1">
        <v>71.099999999999994</v>
      </c>
    </row>
    <row r="29" spans="1:3" x14ac:dyDescent="0.25">
      <c r="A29" s="3" t="s">
        <v>22</v>
      </c>
      <c r="B29" s="1">
        <v>6.1</v>
      </c>
      <c r="C29" s="1">
        <v>4.4000000000000004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topLeftCell="S9" workbookViewId="0">
      <selection activeCell="AB31" sqref="AB31"/>
    </sheetView>
  </sheetViews>
  <sheetFormatPr baseColWidth="10" defaultRowHeight="15" x14ac:dyDescent="0.25"/>
  <cols>
    <col min="2" max="2" width="31.85546875" customWidth="1"/>
    <col min="3" max="3" width="24" customWidth="1"/>
    <col min="18" max="18" width="23.85546875" customWidth="1"/>
    <col min="19" max="19" width="22.28515625" customWidth="1"/>
    <col min="27" max="27" width="11.85546875" bestFit="1" customWidth="1"/>
  </cols>
  <sheetData>
    <row r="1" spans="1:30" x14ac:dyDescent="0.25">
      <c r="A1" s="1"/>
      <c r="B1" s="1" t="s">
        <v>25</v>
      </c>
      <c r="C1" s="1" t="s">
        <v>26</v>
      </c>
    </row>
    <row r="2" spans="1:30" x14ac:dyDescent="0.25">
      <c r="A2" s="2" t="s">
        <v>1</v>
      </c>
      <c r="B2" s="2" t="s">
        <v>24</v>
      </c>
      <c r="C2" s="2" t="s">
        <v>23</v>
      </c>
    </row>
    <row r="3" spans="1:30" x14ac:dyDescent="0.25">
      <c r="A3" s="3" t="s">
        <v>2</v>
      </c>
      <c r="B3" s="1">
        <v>50.1</v>
      </c>
      <c r="C3" s="1">
        <v>32.1</v>
      </c>
    </row>
    <row r="4" spans="1:30" x14ac:dyDescent="0.25">
      <c r="A4" s="3" t="s">
        <v>3</v>
      </c>
      <c r="B4" s="1">
        <v>74.099999999999994</v>
      </c>
      <c r="C4" s="1">
        <v>99.6</v>
      </c>
    </row>
    <row r="5" spans="1:30" x14ac:dyDescent="0.25">
      <c r="A5" s="3" t="s">
        <v>4</v>
      </c>
      <c r="B5" s="1">
        <v>19.3</v>
      </c>
      <c r="C5" s="1">
        <v>11.7</v>
      </c>
    </row>
    <row r="6" spans="1:30" x14ac:dyDescent="0.25">
      <c r="A6" s="3" t="s">
        <v>5</v>
      </c>
      <c r="B6" s="1">
        <v>22.9</v>
      </c>
      <c r="C6" s="1">
        <v>21.9</v>
      </c>
    </row>
    <row r="7" spans="1:30" x14ac:dyDescent="0.25">
      <c r="A7" s="3" t="s">
        <v>6</v>
      </c>
      <c r="B7" s="1">
        <v>82.4</v>
      </c>
      <c r="C7" s="1">
        <v>60.8</v>
      </c>
      <c r="R7" s="1" t="s">
        <v>25</v>
      </c>
      <c r="S7" s="1" t="s">
        <v>26</v>
      </c>
      <c r="T7" t="s">
        <v>27</v>
      </c>
      <c r="U7" t="s">
        <v>28</v>
      </c>
      <c r="V7" t="s">
        <v>36</v>
      </c>
      <c r="W7" t="s">
        <v>37</v>
      </c>
      <c r="X7" t="s">
        <v>46</v>
      </c>
      <c r="Y7" t="s">
        <v>50</v>
      </c>
      <c r="Z7" t="s">
        <v>51</v>
      </c>
      <c r="AA7" t="s">
        <v>29</v>
      </c>
      <c r="AB7">
        <f>AVERAGE(logy)</f>
        <v>3.3828642434133567</v>
      </c>
    </row>
    <row r="8" spans="1:30" x14ac:dyDescent="0.25">
      <c r="A8" s="3" t="s">
        <v>7</v>
      </c>
      <c r="B8" s="1">
        <v>40.1</v>
      </c>
      <c r="C8" s="1">
        <v>78.599999999999994</v>
      </c>
      <c r="R8" s="2" t="s">
        <v>24</v>
      </c>
      <c r="S8" s="2" t="s">
        <v>23</v>
      </c>
      <c r="AA8" t="s">
        <v>30</v>
      </c>
      <c r="AB8">
        <f>AVERAGE(logx)</f>
        <v>3.3952409926169458</v>
      </c>
    </row>
    <row r="9" spans="1:30" x14ac:dyDescent="0.25">
      <c r="A9" s="3" t="s">
        <v>8</v>
      </c>
      <c r="B9" s="1">
        <v>185.9</v>
      </c>
      <c r="C9" s="1">
        <v>92.4</v>
      </c>
      <c r="R9" s="1">
        <v>50.1</v>
      </c>
      <c r="S9" s="1">
        <v>32.1</v>
      </c>
      <c r="T9">
        <f t="shared" ref="T9:T29" si="0">LN(x)</f>
        <v>3.9140210080908191</v>
      </c>
      <c r="U9">
        <f t="shared" ref="U9:U29" si="1">LN(y)</f>
        <v>3.4688560301359703</v>
      </c>
      <c r="V9">
        <f>(a+(b*logx))</f>
        <v>3.70112665166601</v>
      </c>
      <c r="W9">
        <f>(logy-yest)^2</f>
        <v>5.3949641625950909E-2</v>
      </c>
      <c r="X9">
        <f>(logx)/(n-1)</f>
        <v>0.19570105040454094</v>
      </c>
      <c r="Y9">
        <f>(logy-promlogy)^2</f>
        <v>7.3945873837474732E-3</v>
      </c>
      <c r="Z9">
        <f>(yest-promlogy)^2</f>
        <v>0.10129096050677855</v>
      </c>
      <c r="AA9" t="s">
        <v>32</v>
      </c>
      <c r="AB9">
        <f>promlogy-(b*promlogx)</f>
        <v>1.2999436553460675</v>
      </c>
      <c r="AC9">
        <f>EXP(a)</f>
        <v>3.669089928192717</v>
      </c>
      <c r="AD9" t="s">
        <v>33</v>
      </c>
    </row>
    <row r="10" spans="1:30" x14ac:dyDescent="0.25">
      <c r="A10" s="3" t="s">
        <v>9</v>
      </c>
      <c r="B10" s="1">
        <v>26.9</v>
      </c>
      <c r="C10" s="1">
        <v>50.7</v>
      </c>
      <c r="R10" s="1">
        <v>74.099999999999994</v>
      </c>
      <c r="S10" s="1">
        <v>99.6</v>
      </c>
      <c r="T10">
        <f t="shared" si="0"/>
        <v>4.3054155323020415</v>
      </c>
      <c r="U10">
        <f t="shared" si="1"/>
        <v>4.6011621645905523</v>
      </c>
      <c r="V10">
        <f>(a+(b*logx))</f>
        <v>3.9412403031885757</v>
      </c>
      <c r="W10">
        <f>(logy-yest)^2</f>
        <v>0.43549686315624964</v>
      </c>
      <c r="X10">
        <f>(logx)/(n-1)</f>
        <v>0.21527077661510208</v>
      </c>
      <c r="Y10">
        <f>(logy-promlogy)^2</f>
        <v>1.4842498247446763</v>
      </c>
      <c r="Z10">
        <f>(yest-promlogy)^2</f>
        <v>0.31178382413009892</v>
      </c>
      <c r="AA10" t="s">
        <v>31</v>
      </c>
      <c r="AB10">
        <f>(_xlfn.COVARIANCE.S(logx,logy)/_xlfn.VAR.S(logx))</f>
        <v>0.61348239862697906</v>
      </c>
      <c r="AC10" t="s">
        <v>34</v>
      </c>
    </row>
    <row r="11" spans="1:30" x14ac:dyDescent="0.25">
      <c r="A11" s="3" t="s">
        <v>10</v>
      </c>
      <c r="B11" s="1">
        <v>20.399999999999999</v>
      </c>
      <c r="C11" s="1">
        <v>21.4</v>
      </c>
      <c r="R11" s="1">
        <v>19.3</v>
      </c>
      <c r="S11" s="1">
        <v>11.7</v>
      </c>
      <c r="T11">
        <f t="shared" si="0"/>
        <v>2.9601050959108397</v>
      </c>
      <c r="U11">
        <f t="shared" si="1"/>
        <v>2.4595888418037104</v>
      </c>
      <c r="V11">
        <f>(a+(b*logx))</f>
        <v>3.1159160297733934</v>
      </c>
      <c r="W11">
        <f>(logy-yest)^2</f>
        <v>0.43076537766819167</v>
      </c>
      <c r="X11">
        <f>(logx)/(n-1)</f>
        <v>0.148005254795542</v>
      </c>
      <c r="Y11">
        <f>(logy-promlogy)^2</f>
        <v>0.85243746721745361</v>
      </c>
      <c r="Z11">
        <f>(yest-promlogy)^2</f>
        <v>7.1261348765567459E-2</v>
      </c>
      <c r="AA11" t="s">
        <v>38</v>
      </c>
      <c r="AB11">
        <f>SUM(residuos)</f>
        <v>6.4128146682662219</v>
      </c>
    </row>
    <row r="12" spans="1:30" x14ac:dyDescent="0.25">
      <c r="A12" s="3" t="s">
        <v>11</v>
      </c>
      <c r="B12" s="1">
        <v>166.2</v>
      </c>
      <c r="C12" s="1">
        <v>40.1</v>
      </c>
      <c r="R12" s="1">
        <v>22.9</v>
      </c>
      <c r="S12" s="1">
        <v>21.9</v>
      </c>
      <c r="T12">
        <f t="shared" si="0"/>
        <v>3.1311369105601941</v>
      </c>
      <c r="U12">
        <f t="shared" si="1"/>
        <v>3.0864866368224551</v>
      </c>
      <c r="V12">
        <f>(a+(b*logx))</f>
        <v>3.2208410376660042</v>
      </c>
      <c r="W12">
        <f>(logy-yest)^2</f>
        <v>1.8051105026029069E-2</v>
      </c>
      <c r="X12">
        <f>(logx)/(n-1)</f>
        <v>0.15655684552800969</v>
      </c>
      <c r="Y12">
        <f>(logy-promlogy)^2</f>
        <v>8.7839685688551258E-2</v>
      </c>
      <c r="Z12">
        <f>(yest-promlogy)^2</f>
        <v>2.6251519200648925E-2</v>
      </c>
      <c r="AA12" t="s">
        <v>35</v>
      </c>
      <c r="AB12">
        <f>(sec)/(n-2)</f>
        <v>0.33751656148769588</v>
      </c>
    </row>
    <row r="13" spans="1:30" x14ac:dyDescent="0.25">
      <c r="A13" s="3" t="s">
        <v>12</v>
      </c>
      <c r="B13" s="1">
        <v>27</v>
      </c>
      <c r="C13" s="1">
        <v>40.799999999999997</v>
      </c>
      <c r="R13" s="1">
        <v>82.4</v>
      </c>
      <c r="S13" s="1">
        <v>60.8</v>
      </c>
      <c r="T13">
        <f t="shared" si="0"/>
        <v>4.4115854369154262</v>
      </c>
      <c r="U13">
        <f t="shared" si="1"/>
        <v>4.1075897889721213</v>
      </c>
      <c r="V13">
        <f>(a+(b*logx))</f>
        <v>4.006373670932792</v>
      </c>
      <c r="W13">
        <f>(logy-yest)^2</f>
        <v>1.0244702550951461E-2</v>
      </c>
      <c r="X13">
        <f>(logx)/(n-1)</f>
        <v>0.22057927184577131</v>
      </c>
      <c r="Y13">
        <f>(logy-promlogy)^2</f>
        <v>0.52522711638544906</v>
      </c>
      <c r="Z13">
        <f>(yest-promlogy)^2</f>
        <v>0.38876400620561391</v>
      </c>
      <c r="AA13" t="s">
        <v>39</v>
      </c>
      <c r="AB13">
        <f>COUNT(x)</f>
        <v>21</v>
      </c>
    </row>
    <row r="14" spans="1:30" x14ac:dyDescent="0.25">
      <c r="A14" s="3" t="s">
        <v>13</v>
      </c>
      <c r="B14" s="1">
        <v>45.6</v>
      </c>
      <c r="C14" s="1">
        <v>10.4</v>
      </c>
      <c r="R14" s="1">
        <v>40.1</v>
      </c>
      <c r="S14" s="1">
        <v>78.599999999999994</v>
      </c>
      <c r="T14">
        <f t="shared" si="0"/>
        <v>3.6913763343125234</v>
      </c>
      <c r="U14">
        <f t="shared" si="1"/>
        <v>4.3643716994351607</v>
      </c>
      <c r="V14">
        <f>(a+(b*logx))</f>
        <v>3.5645380631549797</v>
      </c>
      <c r="W14">
        <f>(logy-yest)^2</f>
        <v>0.63973384572517689</v>
      </c>
      <c r="X14">
        <f>(logx)/(n-1)</f>
        <v>0.18456881671562617</v>
      </c>
      <c r="Y14">
        <f>(logy-promlogy)^2</f>
        <v>0.96335688622639348</v>
      </c>
      <c r="Z14">
        <f>(yest-promlogy)^2</f>
        <v>3.3005376779511729E-2</v>
      </c>
      <c r="AA14" t="s">
        <v>40</v>
      </c>
      <c r="AB14">
        <f>SQRT(var.error)</f>
        <v>0.58096175561537255</v>
      </c>
    </row>
    <row r="15" spans="1:30" x14ac:dyDescent="0.25">
      <c r="A15" s="3" t="s">
        <v>14</v>
      </c>
      <c r="B15" s="1">
        <v>154.9</v>
      </c>
      <c r="C15" s="1">
        <v>88.9</v>
      </c>
      <c r="R15" s="1">
        <v>185.9</v>
      </c>
      <c r="S15" s="1">
        <v>92.4</v>
      </c>
      <c r="T15">
        <f t="shared" si="0"/>
        <v>5.2252088947273982</v>
      </c>
      <c r="U15">
        <f t="shared" si="1"/>
        <v>4.5261269786476381</v>
      </c>
      <c r="V15">
        <f>(a+(b*logx))</f>
        <v>4.5055173414104583</v>
      </c>
      <c r="W15">
        <f>(logy-yest)^2</f>
        <v>4.247571470481478E-4</v>
      </c>
      <c r="X15">
        <f>(logx)/(n-1)</f>
        <v>0.26126044473636989</v>
      </c>
      <c r="Y15">
        <f>(logy-promlogy)^2</f>
        <v>1.3070496817753707</v>
      </c>
      <c r="Z15">
        <f>(yest-promlogy)^2</f>
        <v>1.2603499784424899</v>
      </c>
      <c r="AA15" t="s">
        <v>47</v>
      </c>
      <c r="AB15">
        <f>SUM(xcuad)</f>
        <v>3.5650030422477927</v>
      </c>
    </row>
    <row r="16" spans="1:30" x14ac:dyDescent="0.25">
      <c r="A16" s="3" t="s">
        <v>15</v>
      </c>
      <c r="B16" s="1">
        <v>5</v>
      </c>
      <c r="C16" s="1">
        <v>12</v>
      </c>
      <c r="R16" s="1">
        <v>26.9</v>
      </c>
      <c r="S16" s="1">
        <v>50.7</v>
      </c>
      <c r="T16">
        <f t="shared" si="0"/>
        <v>3.2921262866077932</v>
      </c>
      <c r="U16">
        <f t="shared" si="1"/>
        <v>3.9259259105971376</v>
      </c>
      <c r="V16">
        <f>(a+(b*logx))</f>
        <v>3.3196051862371458</v>
      </c>
      <c r="W16">
        <f>(logy-yest)^2</f>
        <v>0.36762482078842507</v>
      </c>
      <c r="X16">
        <f>(logx)/(n-1)</f>
        <v>0.16460631433038966</v>
      </c>
      <c r="Y16">
        <f>(logy-promlogy)^2</f>
        <v>0.29491597436442762</v>
      </c>
      <c r="Z16">
        <f>(yest-promlogy)^2</f>
        <v>4.0017083148231108E-3</v>
      </c>
      <c r="AA16" t="s">
        <v>41</v>
      </c>
    </row>
    <row r="17" spans="1:29" x14ac:dyDescent="0.25">
      <c r="A17" s="3" t="s">
        <v>16</v>
      </c>
      <c r="B17" s="1">
        <v>49.7</v>
      </c>
      <c r="C17" s="1">
        <v>29.2</v>
      </c>
      <c r="R17" s="1">
        <v>20.399999999999999</v>
      </c>
      <c r="S17" s="1">
        <v>21.4</v>
      </c>
      <c r="T17">
        <f t="shared" si="0"/>
        <v>3.0155349008501706</v>
      </c>
      <c r="U17">
        <f t="shared" si="1"/>
        <v>3.0633909220278057</v>
      </c>
      <c r="V17">
        <f>(a+(b*logx))</f>
        <v>3.1499212394629996</v>
      </c>
      <c r="W17">
        <f>(logy-yest)^2</f>
        <v>7.4874958354354225E-3</v>
      </c>
      <c r="X17">
        <f>(logx)/(n-1)</f>
        <v>0.15077674504250854</v>
      </c>
      <c r="Y17">
        <f>(logy-promlogy)^2</f>
        <v>0.10206320307711553</v>
      </c>
      <c r="Z17">
        <f>(yest-promlogy)^2</f>
        <v>5.4262443089416058E-2</v>
      </c>
      <c r="AA17" t="s">
        <v>42</v>
      </c>
      <c r="AB17">
        <f>(var.error*sum.xcuad)/((_xlfn.VAR.S(logx))*(n-1))</f>
        <v>5.0528946136079743E-2</v>
      </c>
    </row>
    <row r="18" spans="1:29" x14ac:dyDescent="0.25">
      <c r="A18" s="3" t="s">
        <v>17</v>
      </c>
      <c r="B18" s="1">
        <v>26.9</v>
      </c>
      <c r="C18" s="1">
        <v>38</v>
      </c>
      <c r="R18" s="1">
        <v>166.2</v>
      </c>
      <c r="S18" s="1">
        <v>40.1</v>
      </c>
      <c r="T18">
        <f t="shared" si="0"/>
        <v>5.113191882421348</v>
      </c>
      <c r="U18">
        <f t="shared" si="1"/>
        <v>3.6913763343125234</v>
      </c>
      <c r="V18">
        <f>(a+(b*logx))</f>
        <v>4.4367968760139149</v>
      </c>
      <c r="W18">
        <f>(logy-yest)^2</f>
        <v>0.55565178399039594</v>
      </c>
      <c r="X18">
        <f>(logx)/(n-1)</f>
        <v>0.25565959412106742</v>
      </c>
      <c r="Y18">
        <f>(logy-promlogy)^2</f>
        <v>9.5179710230975725E-2</v>
      </c>
      <c r="Z18">
        <f>(yest-promlogy)^2</f>
        <v>1.1107739940603434</v>
      </c>
      <c r="AA18" t="s">
        <v>43</v>
      </c>
      <c r="AB18">
        <f>SQRT(var.a)</f>
        <v>0.22478644562357344</v>
      </c>
    </row>
    <row r="19" spans="1:29" x14ac:dyDescent="0.25">
      <c r="A19" s="3" t="s">
        <v>18</v>
      </c>
      <c r="B19" s="1">
        <v>5.7</v>
      </c>
      <c r="C19" s="1">
        <v>10</v>
      </c>
      <c r="R19" s="1">
        <v>27</v>
      </c>
      <c r="S19" s="1">
        <v>40.799999999999997</v>
      </c>
      <c r="T19">
        <f t="shared" si="0"/>
        <v>3.2958368660043291</v>
      </c>
      <c r="U19">
        <f t="shared" si="1"/>
        <v>3.708682081410116</v>
      </c>
      <c r="V19">
        <f>(a+(b*logx))</f>
        <v>3.3218815613856285</v>
      </c>
      <c r="W19">
        <f>(logy-yest)^2</f>
        <v>0.14961464229121396</v>
      </c>
      <c r="X19">
        <f>(logx)/(n-1)</f>
        <v>0.16479184330021646</v>
      </c>
      <c r="Y19">
        <f>(logy-promlogy)^2</f>
        <v>0.10615726355688251</v>
      </c>
      <c r="Z19">
        <f>(yest-promlogy)^2</f>
        <v>3.7188875072949996E-3</v>
      </c>
      <c r="AA19" t="s">
        <v>44</v>
      </c>
      <c r="AB19">
        <f>(var.error/(_xlfn.VAR.S(logx)*(n-1)))</f>
        <v>1.4173605334210434E-2</v>
      </c>
    </row>
    <row r="20" spans="1:29" x14ac:dyDescent="0.25">
      <c r="A20" s="3" t="s">
        <v>19</v>
      </c>
      <c r="B20" s="1">
        <v>7.6</v>
      </c>
      <c r="C20" s="1">
        <v>12.3</v>
      </c>
      <c r="R20" s="1">
        <v>45.6</v>
      </c>
      <c r="S20" s="1">
        <v>10.4</v>
      </c>
      <c r="T20">
        <f t="shared" si="0"/>
        <v>3.8199077165203406</v>
      </c>
      <c r="U20">
        <f t="shared" si="1"/>
        <v>2.341805806147327</v>
      </c>
      <c r="V20">
        <f>(a+(b*logx))</f>
        <v>3.6433898038106722</v>
      </c>
      <c r="W20">
        <f>(logy-yest)^2</f>
        <v>1.6941209029732951</v>
      </c>
      <c r="X20">
        <f>(logx)/(n-1)</f>
        <v>0.19099538582601702</v>
      </c>
      <c r="Y20">
        <f>(logy-promlogy)^2</f>
        <v>1.0838026698027878</v>
      </c>
      <c r="Z20">
        <f>(yest-promlogy)^2</f>
        <v>6.7873567620335321E-2</v>
      </c>
      <c r="AA20" t="s">
        <v>45</v>
      </c>
      <c r="AB20">
        <f>SQRT(var.b)</f>
        <v>0.11905295180805235</v>
      </c>
    </row>
    <row r="21" spans="1:29" x14ac:dyDescent="0.25">
      <c r="A21" s="3" t="s">
        <v>20</v>
      </c>
      <c r="B21" s="1">
        <v>9.1999999999999993</v>
      </c>
      <c r="C21" s="1">
        <v>23.4</v>
      </c>
      <c r="R21" s="1">
        <v>154.9</v>
      </c>
      <c r="S21" s="1">
        <v>88.9</v>
      </c>
      <c r="T21">
        <f t="shared" si="0"/>
        <v>5.0427797474228226</v>
      </c>
      <c r="U21">
        <f t="shared" si="1"/>
        <v>4.4875121425198587</v>
      </c>
      <c r="V21">
        <f>(a+(b*logx))</f>
        <v>4.3936002705425725</v>
      </c>
      <c r="W21">
        <f>(logy-yest)^2</f>
        <v>8.8194396982781992E-3</v>
      </c>
      <c r="X21">
        <f>(logx)/(n-1)</f>
        <v>0.25213898737114115</v>
      </c>
      <c r="Y21">
        <f>(logy-promlogy)^2</f>
        <v>1.2202469810004088</v>
      </c>
      <c r="Z21">
        <f>(yest-promlogy)^2</f>
        <v>1.0215873165369509</v>
      </c>
      <c r="AA21" t="s">
        <v>49</v>
      </c>
    </row>
    <row r="22" spans="1:29" x14ac:dyDescent="0.25">
      <c r="A22" s="3" t="s">
        <v>21</v>
      </c>
      <c r="B22" s="1">
        <v>32.4</v>
      </c>
      <c r="C22" s="1">
        <v>71.099999999999994</v>
      </c>
      <c r="R22" s="1">
        <v>5</v>
      </c>
      <c r="S22" s="1">
        <v>12</v>
      </c>
      <c r="T22">
        <f t="shared" si="0"/>
        <v>1.6094379124341003</v>
      </c>
      <c r="U22">
        <f t="shared" si="1"/>
        <v>2.4849066497880004</v>
      </c>
      <c r="V22">
        <f>(a+(b*logx))</f>
        <v>2.2873054863073374</v>
      </c>
      <c r="W22">
        <f>(logy-yest)^2</f>
        <v>3.9046219808911674E-2</v>
      </c>
      <c r="X22">
        <f>(logx)/(n-1)</f>
        <v>8.0471895621705009E-2</v>
      </c>
      <c r="Y22">
        <f>(logy-promlogy)^2</f>
        <v>0.80632783994944057</v>
      </c>
      <c r="Z22">
        <f>(yest-promlogy)^2</f>
        <v>1.2002489902716857</v>
      </c>
      <c r="AA22" t="s">
        <v>48</v>
      </c>
      <c r="AB22">
        <f>1-(sec/stc)</f>
        <v>0.58290918767534838</v>
      </c>
      <c r="AC22">
        <f>(src/stc)</f>
        <v>0.58290918767535038</v>
      </c>
    </row>
    <row r="23" spans="1:29" x14ac:dyDescent="0.25">
      <c r="A23" s="3" t="s">
        <v>22</v>
      </c>
      <c r="B23" s="1">
        <v>6.1</v>
      </c>
      <c r="C23" s="1">
        <v>4.4000000000000004</v>
      </c>
      <c r="R23" s="1">
        <v>49.7</v>
      </c>
      <c r="S23" s="1">
        <v>29.2</v>
      </c>
      <c r="T23">
        <f t="shared" si="0"/>
        <v>3.906004933102583</v>
      </c>
      <c r="U23">
        <f t="shared" si="1"/>
        <v>3.3741687092742358</v>
      </c>
      <c r="V23">
        <f>(a+(b*logx))</f>
        <v>3.6962089307546528</v>
      </c>
      <c r="W23">
        <f>(logy-yest)^2</f>
        <v>0.10370990425115603</v>
      </c>
      <c r="X23">
        <f>(logx)/(n-1)</f>
        <v>0.19530024665512916</v>
      </c>
      <c r="Y23">
        <f>(logy-promlogy)^2</f>
        <v>7.5612313964615842E-5</v>
      </c>
      <c r="Z23">
        <f>(yest-promlogy)^2</f>
        <v>9.8184893085014657E-2</v>
      </c>
      <c r="AA23" t="s">
        <v>52</v>
      </c>
      <c r="AB23">
        <f>SUM(desvy)</f>
        <v>15.375104123067254</v>
      </c>
    </row>
    <row r="24" spans="1:29" x14ac:dyDescent="0.25">
      <c r="R24" s="1">
        <v>26.9</v>
      </c>
      <c r="S24" s="1">
        <v>38</v>
      </c>
      <c r="T24">
        <f t="shared" si="0"/>
        <v>3.2921262866077932</v>
      </c>
      <c r="U24">
        <f t="shared" si="1"/>
        <v>3.6375861597263857</v>
      </c>
      <c r="V24">
        <f>(a+(b*logx))</f>
        <v>3.3196051862371458</v>
      </c>
      <c r="W24">
        <f>(logy-yest)^2</f>
        <v>0.10111189950116463</v>
      </c>
      <c r="X24">
        <f>(logx)/(n-1)</f>
        <v>0.16460631433038966</v>
      </c>
      <c r="Y24">
        <f>(logy-promlogy)^2</f>
        <v>6.4883254650181743E-2</v>
      </c>
      <c r="Z24">
        <f>(yest-promlogy)^2</f>
        <v>4.0017083148231108E-3</v>
      </c>
      <c r="AA24" t="s">
        <v>53</v>
      </c>
      <c r="AB24">
        <f>SUM(desvyest)</f>
        <v>8.9622894548010645</v>
      </c>
    </row>
    <row r="25" spans="1:29" x14ac:dyDescent="0.25">
      <c r="R25" s="1">
        <v>5.7</v>
      </c>
      <c r="S25" s="1">
        <v>10</v>
      </c>
      <c r="T25">
        <f t="shared" si="0"/>
        <v>1.7404661748405046</v>
      </c>
      <c r="U25">
        <f t="shared" si="1"/>
        <v>2.3025850929940459</v>
      </c>
      <c r="V25">
        <f>(a+(b*logx))</f>
        <v>2.3676890190163435</v>
      </c>
      <c r="W25">
        <f>(logy-yest)^2</f>
        <v>4.2385211835168045E-3</v>
      </c>
      <c r="X25">
        <f>(logx)/(n-1)</f>
        <v>8.7023308742025227E-2</v>
      </c>
      <c r="Y25">
        <f>(logy-promlogy)^2</f>
        <v>1.1670030428306679</v>
      </c>
      <c r="Z25">
        <f>(yest-promlogy)^2</f>
        <v>1.0305807362295261</v>
      </c>
      <c r="AA25" t="s">
        <v>56</v>
      </c>
    </row>
    <row r="26" spans="1:29" x14ac:dyDescent="0.25">
      <c r="R26" s="1">
        <v>7.6</v>
      </c>
      <c r="S26" s="1">
        <v>12.3</v>
      </c>
      <c r="T26">
        <f t="shared" si="0"/>
        <v>2.0281482472922852</v>
      </c>
      <c r="U26">
        <f t="shared" si="1"/>
        <v>2.5095992623783721</v>
      </c>
      <c r="V26">
        <f>(a+(b*logx))</f>
        <v>2.544176906866042</v>
      </c>
      <c r="W26">
        <f>(logy-yest)^2</f>
        <v>1.1956134983156941E-3</v>
      </c>
      <c r="X26">
        <f>(logx)/(n-1)</f>
        <v>0.10140741236461426</v>
      </c>
      <c r="Y26">
        <f>(logy-promlogy)^2</f>
        <v>0.76259172710203205</v>
      </c>
      <c r="Z26">
        <f>(yest-promlogy)^2</f>
        <v>0.70339644848482863</v>
      </c>
      <c r="AA26" t="s">
        <v>54</v>
      </c>
    </row>
    <row r="27" spans="1:29" x14ac:dyDescent="0.25">
      <c r="R27" s="1">
        <v>9.1999999999999993</v>
      </c>
      <c r="S27" s="1">
        <v>23.4</v>
      </c>
      <c r="T27">
        <f t="shared" si="0"/>
        <v>2.2192034840549946</v>
      </c>
      <c r="U27">
        <f t="shared" si="1"/>
        <v>3.1527360223636558</v>
      </c>
      <c r="V27">
        <f>(a+(b*logx))</f>
        <v>2.6613859317854747</v>
      </c>
      <c r="W27">
        <f>(logy-yest)^2</f>
        <v>0.24142491151118681</v>
      </c>
      <c r="X27">
        <f>(logx)/(n-1)</f>
        <v>0.11096017420274973</v>
      </c>
      <c r="Y27">
        <f>(logy-promlogy)^2</f>
        <v>5.2958998123499988E-2</v>
      </c>
      <c r="Z27">
        <f>(yest-promlogy)^2</f>
        <v>0.52053095414941919</v>
      </c>
      <c r="AA27" t="s">
        <v>55</v>
      </c>
    </row>
    <row r="28" spans="1:29" x14ac:dyDescent="0.25">
      <c r="R28" s="1">
        <v>32.4</v>
      </c>
      <c r="S28" s="1">
        <v>71.099999999999994</v>
      </c>
      <c r="T28">
        <f t="shared" si="0"/>
        <v>3.4781584227982836</v>
      </c>
      <c r="U28">
        <f t="shared" si="1"/>
        <v>4.2640873368091947</v>
      </c>
      <c r="V28">
        <f>(a+(b*logx))</f>
        <v>3.4337326273689888</v>
      </c>
      <c r="W28">
        <f>(logy-yest)^2</f>
        <v>0.68948894348952883</v>
      </c>
      <c r="X28">
        <f>(logx)/(n-1)</f>
        <v>0.17390792113991418</v>
      </c>
      <c r="Y28">
        <f>(logy-promlogy)^2</f>
        <v>0.77655414033412995</v>
      </c>
      <c r="Z28">
        <f>(yest-promlogy)^2</f>
        <v>2.5875924862576081E-3</v>
      </c>
      <c r="AA28" t="s">
        <v>57</v>
      </c>
      <c r="AB28" t="s">
        <v>60</v>
      </c>
    </row>
    <row r="29" spans="1:29" x14ac:dyDescent="0.25">
      <c r="R29" s="1">
        <v>6.1</v>
      </c>
      <c r="S29" s="1">
        <v>4.4000000000000004</v>
      </c>
      <c r="T29">
        <f t="shared" si="0"/>
        <v>1.8082887711792655</v>
      </c>
      <c r="U29">
        <f t="shared" si="1"/>
        <v>1.4816045409242156</v>
      </c>
      <c r="V29">
        <f>(a+(b*logx))</f>
        <v>2.4092969880993556</v>
      </c>
      <c r="W29">
        <f>(logy-yest)^2</f>
        <v>0.86061327654579989</v>
      </c>
      <c r="X29">
        <f>(logx)/(n-1)</f>
        <v>9.0414438558963278E-2</v>
      </c>
      <c r="Y29">
        <f>(logy-promlogy)^2</f>
        <v>3.6147884563090975</v>
      </c>
      <c r="Z29">
        <f>(yest-promlogy)^2</f>
        <v>0.94783320061963749</v>
      </c>
      <c r="AA29" t="s">
        <v>58</v>
      </c>
      <c r="AB29">
        <f>(a/AB18)</f>
        <v>5.7830161945037748</v>
      </c>
    </row>
    <row r="30" spans="1:29" x14ac:dyDescent="0.25">
      <c r="AA30" t="s">
        <v>59</v>
      </c>
      <c r="AB30">
        <f>_xlfn.T.INV.2T(0.05,n-1)</f>
        <v>2.0859634472658648</v>
      </c>
    </row>
    <row r="31" spans="1:29" x14ac:dyDescent="0.25">
      <c r="AA31" t="s">
        <v>61</v>
      </c>
      <c r="AB31" t="s">
        <v>63</v>
      </c>
    </row>
    <row r="32" spans="1:29" x14ac:dyDescent="0.25">
      <c r="AA32" t="s">
        <v>62</v>
      </c>
      <c r="AB32">
        <f>(b/AB20)</f>
        <v>5.1530213179097766</v>
      </c>
    </row>
    <row r="33" spans="27:28" x14ac:dyDescent="0.25">
      <c r="AA33" t="s">
        <v>59</v>
      </c>
      <c r="AB33">
        <f>_xlfn.T.INV.2T(0.05,n-1)</f>
        <v>2.0859634472658648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21</vt:i4>
      </vt:variant>
    </vt:vector>
  </HeadingPairs>
  <TitlesOfParts>
    <vt:vector size="24" baseType="lpstr">
      <vt:lpstr>ejer.1.7</vt:lpstr>
      <vt:lpstr>5.11</vt:lpstr>
      <vt:lpstr>Hoja3</vt:lpstr>
      <vt:lpstr>a</vt:lpstr>
      <vt:lpstr>b</vt:lpstr>
      <vt:lpstr>desvy</vt:lpstr>
      <vt:lpstr>desvyest</vt:lpstr>
      <vt:lpstr>logx</vt:lpstr>
      <vt:lpstr>logy</vt:lpstr>
      <vt:lpstr>n</vt:lpstr>
      <vt:lpstr>promlogx</vt:lpstr>
      <vt:lpstr>promlogy</vt:lpstr>
      <vt:lpstr>residuos</vt:lpstr>
      <vt:lpstr>sec</vt:lpstr>
      <vt:lpstr>src</vt:lpstr>
      <vt:lpstr>stc</vt:lpstr>
      <vt:lpstr>sum.xcuad</vt:lpstr>
      <vt:lpstr>var.a</vt:lpstr>
      <vt:lpstr>var.b</vt:lpstr>
      <vt:lpstr>var.error</vt:lpstr>
      <vt:lpstr>x</vt:lpstr>
      <vt:lpstr>xcuad</vt:lpstr>
      <vt:lpstr>y</vt:lpstr>
      <vt:lpstr>yest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</dc:creator>
  <cp:lastModifiedBy>Hairo</cp:lastModifiedBy>
  <dcterms:created xsi:type="dcterms:W3CDTF">2015-02-23T02:23:11Z</dcterms:created>
  <dcterms:modified xsi:type="dcterms:W3CDTF">2015-02-23T05:42:22Z</dcterms:modified>
</cp:coreProperties>
</file>