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rman Translation" sheetId="1" state="visible" r:id="rId3"/>
    <sheet name="الورقة1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<sst xmlns="http://schemas.openxmlformats.org/spreadsheetml/2006/main" count="1358" uniqueCount="873">
  <si>
    <t xml:space="preserve">Location</t>
  </si>
  <si>
    <t xml:space="preserve">Arabic</t>
  </si>
  <si>
    <t xml:space="preserve">German</t>
  </si>
  <si>
    <t xml:space="preserve">جملة فعلية</t>
  </si>
  <si>
    <t xml:space="preserve">جملة اسمية</t>
  </si>
  <si>
    <t xml:space="preserve">اِسْتَطَاعَ</t>
  </si>
  <si>
    <t xml:space="preserve">können</t>
  </si>
  <si>
    <t xml:space="preserve">أَرَادَ</t>
  </si>
  <si>
    <t xml:space="preserve">wollen</t>
  </si>
  <si>
    <t xml:space="preserve">كَادَ</t>
  </si>
  <si>
    <t xml:space="preserve">شَرِبَ</t>
  </si>
  <si>
    <t xml:space="preserve">trinken</t>
  </si>
  <si>
    <t xml:space="preserve">ضَرَبَ</t>
  </si>
  <si>
    <t xml:space="preserve">schlagen</t>
  </si>
  <si>
    <t xml:space="preserve">ذَهَبَ</t>
  </si>
  <si>
    <t xml:space="preserve">gehen</t>
  </si>
  <si>
    <t xml:space="preserve">جَلَسَ</t>
  </si>
  <si>
    <t xml:space="preserve">sich hinsetzen</t>
  </si>
  <si>
    <t xml:space="preserve">شَبِعَ</t>
  </si>
  <si>
    <t xml:space="preserve">sich satt fühlen</t>
  </si>
  <si>
    <t xml:space="preserve">أَكَلَ</t>
  </si>
  <si>
    <t xml:space="preserve">essen</t>
  </si>
  <si>
    <t xml:space="preserve">خَرَجَ</t>
  </si>
  <si>
    <t xml:space="preserve">ausgehen</t>
  </si>
  <si>
    <t xml:space="preserve">مَشَى</t>
  </si>
  <si>
    <t xml:space="preserve">laufen</t>
  </si>
  <si>
    <t xml:space="preserve">قَامَ</t>
  </si>
  <si>
    <t xml:space="preserve">aufstehen</t>
  </si>
  <si>
    <t xml:space="preserve">نَجَحَ</t>
  </si>
  <si>
    <t xml:space="preserve">Erfolg haben</t>
  </si>
  <si>
    <t xml:space="preserve">بَكَى</t>
  </si>
  <si>
    <t xml:space="preserve">weinen</t>
  </si>
  <si>
    <t xml:space="preserve">سَمِعَ</t>
  </si>
  <si>
    <t xml:space="preserve">hören</t>
  </si>
  <si>
    <t xml:space="preserve">جَاءَ</t>
  </si>
  <si>
    <t xml:space="preserve">kommen</t>
  </si>
  <si>
    <t xml:space="preserve">عَرَفَ</t>
  </si>
  <si>
    <t xml:space="preserve">kennen</t>
  </si>
  <si>
    <t xml:space="preserve">رَسَبَ</t>
  </si>
  <si>
    <t xml:space="preserve">bei einer Prüfung durchfallen</t>
  </si>
  <si>
    <t xml:space="preserve">تَعَلَّمَ</t>
  </si>
  <si>
    <t xml:space="preserve">lernen</t>
  </si>
  <si>
    <t xml:space="preserve">لَعِبَ</t>
  </si>
  <si>
    <t xml:space="preserve">spielen</t>
  </si>
  <si>
    <t xml:space="preserve">جَعَلَ</t>
  </si>
  <si>
    <t xml:space="preserve">machen</t>
  </si>
  <si>
    <t xml:space="preserve">شَكَرَ</t>
  </si>
  <si>
    <t xml:space="preserve">danken</t>
  </si>
  <si>
    <t xml:space="preserve">جَهَّزَ</t>
  </si>
  <si>
    <t xml:space="preserve">vorbereiten</t>
  </si>
  <si>
    <t xml:space="preserve">وَعَدَ</t>
  </si>
  <si>
    <t xml:space="preserve">versprechen</t>
  </si>
  <si>
    <t xml:space="preserve">عَاشَ</t>
  </si>
  <si>
    <t xml:space="preserve">leben</t>
  </si>
  <si>
    <t xml:space="preserve">وَقَفَ</t>
  </si>
  <si>
    <t xml:space="preserve">سَجَدَ</t>
  </si>
  <si>
    <t xml:space="preserve">sich niederzuwerfen</t>
  </si>
  <si>
    <t xml:space="preserve">مَاتَ</t>
  </si>
  <si>
    <t xml:space="preserve">sterben</t>
  </si>
  <si>
    <t xml:space="preserve">قَبَضَ</t>
  </si>
  <si>
    <t xml:space="preserve">auffangen</t>
  </si>
  <si>
    <t xml:space="preserve">غَفَرَ</t>
  </si>
  <si>
    <t xml:space="preserve">verzeihen</t>
  </si>
  <si>
    <t xml:space="preserve">صَامَ</t>
  </si>
  <si>
    <t xml:space="preserve">fasten</t>
  </si>
  <si>
    <t xml:space="preserve">رَسَمَ</t>
  </si>
  <si>
    <t xml:space="preserve">ziehen</t>
  </si>
  <si>
    <t xml:space="preserve">نَزَلَ</t>
  </si>
  <si>
    <t xml:space="preserve">hinuntergehen</t>
  </si>
  <si>
    <t xml:space="preserve">رَكَعَ</t>
  </si>
  <si>
    <t xml:space="preserve">knien</t>
  </si>
  <si>
    <t xml:space="preserve">سَافَرَ</t>
  </si>
  <si>
    <t xml:space="preserve">reisen</t>
  </si>
  <si>
    <t xml:space="preserve">وَفَى</t>
  </si>
  <si>
    <t xml:space="preserve">لَبِسَ</t>
  </si>
  <si>
    <t xml:space="preserve">اجْتَهَدَ</t>
  </si>
  <si>
    <t xml:space="preserve">وَجَدَ</t>
  </si>
  <si>
    <t xml:space="preserve">finden</t>
  </si>
  <si>
    <t xml:space="preserve">وَصَلَ</t>
  </si>
  <si>
    <t xml:space="preserve">ankommen</t>
  </si>
  <si>
    <t xml:space="preserve">قَرَأَ</t>
  </si>
  <si>
    <t xml:space="preserve">lesen</t>
  </si>
  <si>
    <t xml:space="preserve">قَعَدَ</t>
  </si>
  <si>
    <t xml:space="preserve">sitzen</t>
  </si>
  <si>
    <t xml:space="preserve">قَالَ</t>
  </si>
  <si>
    <t xml:space="preserve">sagen</t>
  </si>
  <si>
    <t xml:space="preserve">خَبَّرَ</t>
  </si>
  <si>
    <t xml:space="preserve">erzählen</t>
  </si>
  <si>
    <t xml:space="preserve">عَلِمَ</t>
  </si>
  <si>
    <t xml:space="preserve">wissen</t>
  </si>
  <si>
    <t xml:space="preserve">سَأَلَ</t>
  </si>
  <si>
    <t xml:space="preserve">fragen</t>
  </si>
  <si>
    <t xml:space="preserve">رَمَى</t>
  </si>
  <si>
    <t xml:space="preserve">werfen</t>
  </si>
  <si>
    <t xml:space="preserve">شَاهَدَ</t>
  </si>
  <si>
    <t xml:space="preserve">beobachten</t>
  </si>
  <si>
    <t xml:space="preserve">أَخَذَ</t>
  </si>
  <si>
    <t xml:space="preserve">nehmen</t>
  </si>
  <si>
    <t xml:space="preserve">طَلَعَ</t>
  </si>
  <si>
    <t xml:space="preserve">hochgehen</t>
  </si>
  <si>
    <t xml:space="preserve">حَفِظَ</t>
  </si>
  <si>
    <t xml:space="preserve">أَخْبَرَ</t>
  </si>
  <si>
    <t xml:space="preserve">نَامَ</t>
  </si>
  <si>
    <t xml:space="preserve">schlafen</t>
  </si>
  <si>
    <t xml:space="preserve">سَاعَدَ</t>
  </si>
  <si>
    <t xml:space="preserve">unterstützen</t>
  </si>
  <si>
    <t xml:space="preserve">كَتَبَ</t>
  </si>
  <si>
    <t xml:space="preserve">schreiben</t>
  </si>
  <si>
    <t xml:space="preserve">حَدَّثَ</t>
  </si>
  <si>
    <t xml:space="preserve">sprechen</t>
  </si>
  <si>
    <t xml:space="preserve">جَرَى</t>
  </si>
  <si>
    <t xml:space="preserve">اشْتَرَى</t>
  </si>
  <si>
    <t xml:space="preserve">kaufen</t>
  </si>
  <si>
    <t xml:space="preserve">أَسْرَعَ</t>
  </si>
  <si>
    <t xml:space="preserve">beschleunigen</t>
  </si>
  <si>
    <t xml:space="preserve">ذَاكَرَ</t>
  </si>
  <si>
    <t xml:space="preserve">überarbeiten</t>
  </si>
  <si>
    <t xml:space="preserve">وَضَعَ</t>
  </si>
  <si>
    <t xml:space="preserve">setzen</t>
  </si>
  <si>
    <t xml:space="preserve">بَاعَ</t>
  </si>
  <si>
    <t xml:space="preserve">verkaufen</t>
  </si>
  <si>
    <t xml:space="preserve">فَهِمَ</t>
  </si>
  <si>
    <t xml:space="preserve">verstehen</t>
  </si>
  <si>
    <t xml:space="preserve">فَتَحَ</t>
  </si>
  <si>
    <t xml:space="preserve">öffnen</t>
  </si>
  <si>
    <t xml:space="preserve">عَطِشَ</t>
  </si>
  <si>
    <t xml:space="preserve">durstig sein</t>
  </si>
  <si>
    <t xml:space="preserve">سَكَنَ</t>
  </si>
  <si>
    <t xml:space="preserve">bewohnen</t>
  </si>
  <si>
    <t xml:space="preserve">أَعْلَمَ</t>
  </si>
  <si>
    <t xml:space="preserve">informieren</t>
  </si>
  <si>
    <t xml:space="preserve">كَسَرَ</t>
  </si>
  <si>
    <t xml:space="preserve">aufbrechen</t>
  </si>
  <si>
    <t xml:space="preserve">دَخَلَ</t>
  </si>
  <si>
    <t xml:space="preserve">betreten</t>
  </si>
  <si>
    <t xml:space="preserve">الماضي المعلوم</t>
  </si>
  <si>
    <t xml:space="preserve">Vergangenheit</t>
  </si>
  <si>
    <t xml:space="preserve">المضارع المعلوم</t>
  </si>
  <si>
    <t xml:space="preserve">Gegenwart/Zukunft</t>
  </si>
  <si>
    <t xml:space="preserve">الأمر</t>
  </si>
  <si>
    <t xml:space="preserve">Imperativ</t>
  </si>
  <si>
    <t xml:space="preserve">معلوم</t>
  </si>
  <si>
    <t xml:space="preserve">Aktiv</t>
  </si>
  <si>
    <t xml:space="preserve">مبني للمجهول</t>
  </si>
  <si>
    <t xml:space="preserve">Passiv</t>
  </si>
  <si>
    <t xml:space="preserve">مثبت</t>
  </si>
  <si>
    <t xml:space="preserve">منفي</t>
  </si>
  <si>
    <t xml:space="preserve">حَلِيبٌ</t>
  </si>
  <si>
    <t xml:space="preserve">Milch</t>
  </si>
  <si>
    <t xml:space="preserve">بَابٌ</t>
  </si>
  <si>
    <t xml:space="preserve">Tür</t>
  </si>
  <si>
    <t xml:space="preserve">أنا</t>
  </si>
  <si>
    <t xml:space="preserve">ich</t>
  </si>
  <si>
    <t xml:space="preserve">نحن</t>
  </si>
  <si>
    <t xml:space="preserve">Wir</t>
  </si>
  <si>
    <t xml:space="preserve">أنت</t>
  </si>
  <si>
    <t xml:space="preserve">Du (maskuliner Singular)</t>
  </si>
  <si>
    <t xml:space="preserve">أنتِ</t>
  </si>
  <si>
    <t xml:space="preserve">Ihr (femininer Singular)</t>
  </si>
  <si>
    <t xml:space="preserve">أنتما</t>
  </si>
  <si>
    <t xml:space="preserve">Ihr (Dual Maskulinum)</t>
  </si>
  <si>
    <t xml:space="preserve">أنتما مؤ</t>
  </si>
  <si>
    <t xml:space="preserve">Ihr (Dual Femininum)</t>
  </si>
  <si>
    <t xml:space="preserve">أنتم</t>
  </si>
  <si>
    <t xml:space="preserve">Ihr (Plural Maskulinum)</t>
  </si>
  <si>
    <t xml:space="preserve">أنتن</t>
  </si>
  <si>
    <t xml:space="preserve">Sie (Plural weiblich)</t>
  </si>
  <si>
    <t xml:space="preserve">هو</t>
  </si>
  <si>
    <t xml:space="preserve">Er</t>
  </si>
  <si>
    <t xml:space="preserve">هي</t>
  </si>
  <si>
    <t xml:space="preserve">Sie</t>
  </si>
  <si>
    <t xml:space="preserve">هما</t>
  </si>
  <si>
    <t xml:space="preserve">Sie (Dual Maskulinum)</t>
  </si>
  <si>
    <t xml:space="preserve">هما مؤ</t>
  </si>
  <si>
    <t xml:space="preserve">Sie (Dual Femininum)</t>
  </si>
  <si>
    <t xml:space="preserve">هم</t>
  </si>
  <si>
    <t xml:space="preserve">Sie (männlich)</t>
  </si>
  <si>
    <t xml:space="preserve">هن</t>
  </si>
  <si>
    <t xml:space="preserve">Sie (feminin)</t>
  </si>
  <si>
    <t xml:space="preserve">تُفَاحَةٌ</t>
  </si>
  <si>
    <t xml:space="preserve">Apfel</t>
  </si>
  <si>
    <t xml:space="preserve">تِلْمِيذٌ</t>
  </si>
  <si>
    <t xml:space="preserve">Schüler</t>
  </si>
  <si>
    <t xml:space="preserve">ثَوْبٌ</t>
  </si>
  <si>
    <t xml:space="preserve">Kleid</t>
  </si>
  <si>
    <t xml:space="preserve">جَبَلٌ</t>
  </si>
  <si>
    <t xml:space="preserve">Berg</t>
  </si>
  <si>
    <t xml:space="preserve">حَقِيبَةٌ</t>
  </si>
  <si>
    <t xml:space="preserve">Gepäck</t>
  </si>
  <si>
    <t xml:space="preserve">خُضَرٌ</t>
  </si>
  <si>
    <t xml:space="preserve">Gemüse</t>
  </si>
  <si>
    <t xml:space="preserve">دَرْسٌ</t>
  </si>
  <si>
    <t xml:space="preserve">Lektion</t>
  </si>
  <si>
    <t xml:space="preserve">رَجُلٌ</t>
  </si>
  <si>
    <t xml:space="preserve">Mann</t>
  </si>
  <si>
    <t xml:space="preserve">شَعْرٌ</t>
  </si>
  <si>
    <t xml:space="preserve">Haare</t>
  </si>
  <si>
    <t xml:space="preserve">صَحْرَاءٌ</t>
  </si>
  <si>
    <t xml:space="preserve">Wüste</t>
  </si>
  <si>
    <t xml:space="preserve">صَوْتٌ</t>
  </si>
  <si>
    <t xml:space="preserve">Klang</t>
  </si>
  <si>
    <t xml:space="preserve">طَعَامٌ</t>
  </si>
  <si>
    <t xml:space="preserve">Essen</t>
  </si>
  <si>
    <t xml:space="preserve">طَلَبَةٌ</t>
  </si>
  <si>
    <t xml:space="preserve">Studenten</t>
  </si>
  <si>
    <t xml:space="preserve">عَصِيرٌ</t>
  </si>
  <si>
    <t xml:space="preserve">Saft</t>
  </si>
  <si>
    <t xml:space="preserve">عَلَمٌ</t>
  </si>
  <si>
    <t xml:space="preserve">Fahne</t>
  </si>
  <si>
    <t xml:space="preserve">فَوَاكِهٌ</t>
  </si>
  <si>
    <t xml:space="preserve">Früchte</t>
  </si>
  <si>
    <t xml:space="preserve">قَمَرٌ</t>
  </si>
  <si>
    <t xml:space="preserve">Mond</t>
  </si>
  <si>
    <t xml:space="preserve">قُرْآنٌ</t>
  </si>
  <si>
    <t xml:space="preserve">Koran</t>
  </si>
  <si>
    <t xml:space="preserve">قِصَّةٌ</t>
  </si>
  <si>
    <t xml:space="preserve">Geschichte</t>
  </si>
  <si>
    <t xml:space="preserve">قِطَّةٌ</t>
  </si>
  <si>
    <t xml:space="preserve">Katze</t>
  </si>
  <si>
    <t xml:space="preserve">كَأْسٌ</t>
  </si>
  <si>
    <t xml:space="preserve">Tasse</t>
  </si>
  <si>
    <t xml:space="preserve">كُرَةٌ</t>
  </si>
  <si>
    <t xml:space="preserve">Ball</t>
  </si>
  <si>
    <t xml:space="preserve">كِتَابٌ</t>
  </si>
  <si>
    <t xml:space="preserve">Buch</t>
  </si>
  <si>
    <t xml:space="preserve">مَرأَةٌ</t>
  </si>
  <si>
    <t xml:space="preserve">Frau</t>
  </si>
  <si>
    <t xml:space="preserve">مدْرَسةٌ</t>
  </si>
  <si>
    <t xml:space="preserve">Schule</t>
  </si>
  <si>
    <t xml:space="preserve">مسْرَحِيَّةٌ</t>
  </si>
  <si>
    <t xml:space="preserve">ein Stück</t>
  </si>
  <si>
    <t xml:space="preserve">مُعَلِمٌ</t>
  </si>
  <si>
    <t xml:space="preserve">Lehrerin</t>
  </si>
  <si>
    <t xml:space="preserve">مِحْفَظَةٌ</t>
  </si>
  <si>
    <t xml:space="preserve">Brieftasche</t>
  </si>
  <si>
    <t xml:space="preserve">نَاسٌ</t>
  </si>
  <si>
    <t xml:space="preserve">Menschen</t>
  </si>
  <si>
    <t xml:space="preserve">أَحْيَانًا</t>
  </si>
  <si>
    <t xml:space="preserve">manchmal</t>
  </si>
  <si>
    <t xml:space="preserve">البَارِحَةَ</t>
  </si>
  <si>
    <t xml:space="preserve">gestern</t>
  </si>
  <si>
    <t xml:space="preserve">اليَوْمَ</t>
  </si>
  <si>
    <t xml:space="preserve">heute</t>
  </si>
  <si>
    <t xml:space="preserve">سَاعَةً</t>
  </si>
  <si>
    <t xml:space="preserve">Stunde</t>
  </si>
  <si>
    <t xml:space="preserve">سَنَةً</t>
  </si>
  <si>
    <t xml:space="preserve">Jahr</t>
  </si>
  <si>
    <t xml:space="preserve">شِتَاءً</t>
  </si>
  <si>
    <t xml:space="preserve">Winter</t>
  </si>
  <si>
    <t xml:space="preserve">صَبَاحًا</t>
  </si>
  <si>
    <t xml:space="preserve">Morgen</t>
  </si>
  <si>
    <t xml:space="preserve">صَيْفًا</t>
  </si>
  <si>
    <t xml:space="preserve">Sommer</t>
  </si>
  <si>
    <t xml:space="preserve">ظُهْرًا</t>
  </si>
  <si>
    <t xml:space="preserve">عَصْرًا</t>
  </si>
  <si>
    <t xml:space="preserve">غَدًا</t>
  </si>
  <si>
    <t xml:space="preserve">morgen</t>
  </si>
  <si>
    <t xml:space="preserve">فَجْرًا</t>
  </si>
  <si>
    <t xml:space="preserve">Sonnenaufgang</t>
  </si>
  <si>
    <t xml:space="preserve">لَحْظَةَ</t>
  </si>
  <si>
    <t xml:space="preserve">Augenblick</t>
  </si>
  <si>
    <t xml:space="preserve">لَيْلًا</t>
  </si>
  <si>
    <t xml:space="preserve">Nacht</t>
  </si>
  <si>
    <t xml:space="preserve">مَسَاءً</t>
  </si>
  <si>
    <t xml:space="preserve">Abend</t>
  </si>
  <si>
    <t xml:space="preserve">نَهْارًا</t>
  </si>
  <si>
    <t xml:space="preserve">am Tag</t>
  </si>
  <si>
    <t xml:space="preserve">بَيْتٌ</t>
  </si>
  <si>
    <t xml:space="preserve">Haus</t>
  </si>
  <si>
    <t xml:space="preserve">حَدِيقَةٌ</t>
  </si>
  <si>
    <t xml:space="preserve">Garten</t>
  </si>
  <si>
    <t xml:space="preserve">سُوقٌ</t>
  </si>
  <si>
    <t xml:space="preserve">Markt</t>
  </si>
  <si>
    <t xml:space="preserve">طَرِيقٌ</t>
  </si>
  <si>
    <t xml:space="preserve">Straße</t>
  </si>
  <si>
    <t xml:space="preserve">غُرْفَةٌ</t>
  </si>
  <si>
    <t xml:space="preserve">Zimmer</t>
  </si>
  <si>
    <t xml:space="preserve">فِنَاءٌ</t>
  </si>
  <si>
    <t xml:space="preserve">Innenhof</t>
  </si>
  <si>
    <t xml:space="preserve">مَدِينَةٌ</t>
  </si>
  <si>
    <t xml:space="preserve">Stadt</t>
  </si>
  <si>
    <t xml:space="preserve">مَدْرَسَةٌ</t>
  </si>
  <si>
    <t xml:space="preserve">مَسْجِدٌ</t>
  </si>
  <si>
    <t xml:space="preserve">Moschee</t>
  </si>
  <si>
    <t xml:space="preserve">مَطْبَخٌ</t>
  </si>
  <si>
    <t xml:space="preserve">Küche</t>
  </si>
  <si>
    <t xml:space="preserve">أَنِيقٌ</t>
  </si>
  <si>
    <t xml:space="preserve">elegant</t>
  </si>
  <si>
    <t xml:space="preserve">بَخِيلٌ</t>
  </si>
  <si>
    <t xml:space="preserve">geizig</t>
  </si>
  <si>
    <t xml:space="preserve">بَشِعٌ</t>
  </si>
  <si>
    <t xml:space="preserve">hässlich</t>
  </si>
  <si>
    <t xml:space="preserve">بَطِيءٌ</t>
  </si>
  <si>
    <t xml:space="preserve">langsam</t>
  </si>
  <si>
    <t xml:space="preserve">جَمِيلٌ</t>
  </si>
  <si>
    <t xml:space="preserve">Schön</t>
  </si>
  <si>
    <t xml:space="preserve">حَزِينٌ</t>
  </si>
  <si>
    <t xml:space="preserve">traurig</t>
  </si>
  <si>
    <t xml:space="preserve">حَنُونٌ</t>
  </si>
  <si>
    <t xml:space="preserve">mitfühlend</t>
  </si>
  <si>
    <t xml:space="preserve">ذَكِيٌ</t>
  </si>
  <si>
    <t xml:space="preserve">klug</t>
  </si>
  <si>
    <t xml:space="preserve">سَرِيعٌ</t>
  </si>
  <si>
    <t xml:space="preserve">schnell</t>
  </si>
  <si>
    <t xml:space="preserve">سَعِيدٌ</t>
  </si>
  <si>
    <t xml:space="preserve">glücklich</t>
  </si>
  <si>
    <t xml:space="preserve">سَمِينٌ</t>
  </si>
  <si>
    <t xml:space="preserve">fett</t>
  </si>
  <si>
    <t xml:space="preserve">شُجَاعٌ</t>
  </si>
  <si>
    <t xml:space="preserve">mutig</t>
  </si>
  <si>
    <t xml:space="preserve">ضَعِيفٌ</t>
  </si>
  <si>
    <t xml:space="preserve">schwach</t>
  </si>
  <si>
    <t xml:space="preserve">طَوِيلٌ</t>
  </si>
  <si>
    <t xml:space="preserve">lang</t>
  </si>
  <si>
    <t xml:space="preserve">غَبِيٌ</t>
  </si>
  <si>
    <t xml:space="preserve">dumm</t>
  </si>
  <si>
    <t xml:space="preserve">فَرِحٌ</t>
  </si>
  <si>
    <t xml:space="preserve">freudig</t>
  </si>
  <si>
    <t xml:space="preserve">قَصِيرٌ</t>
  </si>
  <si>
    <t xml:space="preserve">kurz</t>
  </si>
  <si>
    <t xml:space="preserve">قَوِيٌ</t>
  </si>
  <si>
    <t xml:space="preserve">stark</t>
  </si>
  <si>
    <t xml:space="preserve">كَرِيمٌ</t>
  </si>
  <si>
    <t xml:space="preserve">großzügig</t>
  </si>
  <si>
    <t xml:space="preserve">كَسُولٌ</t>
  </si>
  <si>
    <t xml:space="preserve">faul</t>
  </si>
  <si>
    <t xml:space="preserve">لَئِيمٌ</t>
  </si>
  <si>
    <t xml:space="preserve">schurkisch</t>
  </si>
  <si>
    <t xml:space="preserve">مَسْرُورٌ</t>
  </si>
  <si>
    <t xml:space="preserve">erfreut</t>
  </si>
  <si>
    <t xml:space="preserve">مُبْتَهِجٌ</t>
  </si>
  <si>
    <t xml:space="preserve">heiter</t>
  </si>
  <si>
    <t xml:space="preserve">مُجْتَهِدٌ</t>
  </si>
  <si>
    <t xml:space="preserve">fleißig</t>
  </si>
  <si>
    <t xml:space="preserve">مُرْتَفِعٌ</t>
  </si>
  <si>
    <t xml:space="preserve">hoch</t>
  </si>
  <si>
    <t xml:space="preserve">مُنْخَفِضٌ</t>
  </si>
  <si>
    <t xml:space="preserve">niedrig</t>
  </si>
  <si>
    <t xml:space="preserve">هَزِيلٌ</t>
  </si>
  <si>
    <t xml:space="preserve">mager</t>
  </si>
  <si>
    <t xml:space="preserve">وَسِيمٌ</t>
  </si>
  <si>
    <t xml:space="preserve">Gut aussehend</t>
  </si>
  <si>
    <t xml:space="preserve">أَحْمَد</t>
  </si>
  <si>
    <t xml:space="preserve">Ahmed</t>
  </si>
  <si>
    <t xml:space="preserve">وَلَدٌ</t>
  </si>
  <si>
    <t xml:space="preserve">Junge</t>
  </si>
  <si>
    <t xml:space="preserve">أَبٌ</t>
  </si>
  <si>
    <t xml:space="preserve">Vater</t>
  </si>
  <si>
    <t xml:space="preserve">أَحْمَدُ</t>
  </si>
  <si>
    <t xml:space="preserve">أَسَدٌ</t>
  </si>
  <si>
    <t xml:space="preserve">Löwe</t>
  </si>
  <si>
    <t xml:space="preserve">أُمٌّ</t>
  </si>
  <si>
    <t xml:space="preserve">Mutter</t>
  </si>
  <si>
    <t xml:space="preserve">اِبْنٌ</t>
  </si>
  <si>
    <t xml:space="preserve">Sohn</t>
  </si>
  <si>
    <t xml:space="preserve">بِنْتٌ</t>
  </si>
  <si>
    <t xml:space="preserve">Mädchen</t>
  </si>
  <si>
    <t xml:space="preserve">تَاجِرٌ</t>
  </si>
  <si>
    <t xml:space="preserve">Kaufmann</t>
  </si>
  <si>
    <t xml:space="preserve">حِصَانٌ</t>
  </si>
  <si>
    <t xml:space="preserve">Pferd</t>
  </si>
  <si>
    <t xml:space="preserve">دِيكٌ</t>
  </si>
  <si>
    <t xml:space="preserve">Hahn</t>
  </si>
  <si>
    <t xml:space="preserve">رَضِيعٌ</t>
  </si>
  <si>
    <t xml:space="preserve">Baby</t>
  </si>
  <si>
    <t xml:space="preserve">زُهُورٌ</t>
  </si>
  <si>
    <t xml:space="preserve">Blumen</t>
  </si>
  <si>
    <t xml:space="preserve">شُرْطِيٌّ</t>
  </si>
  <si>
    <t xml:space="preserve">Polizist</t>
  </si>
  <si>
    <t xml:space="preserve">طَالِبٌ</t>
  </si>
  <si>
    <t xml:space="preserve">Student</t>
  </si>
  <si>
    <t xml:space="preserve">طَبِيبٌ</t>
  </si>
  <si>
    <t xml:space="preserve">Arzt</t>
  </si>
  <si>
    <t xml:space="preserve">طِفْلٌ</t>
  </si>
  <si>
    <t xml:space="preserve">Kind</t>
  </si>
  <si>
    <t xml:space="preserve">عَامِلٌ</t>
  </si>
  <si>
    <t xml:space="preserve">Arbeiter</t>
  </si>
  <si>
    <t xml:space="preserve">عُمَّالٌ</t>
  </si>
  <si>
    <t xml:space="preserve">فَاطِمَةُ</t>
  </si>
  <si>
    <t xml:space="preserve">Fatima</t>
  </si>
  <si>
    <t xml:space="preserve">فَرَاشَةٌ</t>
  </si>
  <si>
    <t xml:space="preserve">Schmetterling</t>
  </si>
  <si>
    <t xml:space="preserve">قَاضٌِ</t>
  </si>
  <si>
    <t xml:space="preserve">Richter</t>
  </si>
  <si>
    <t xml:space="preserve">قِطٌّ</t>
  </si>
  <si>
    <t xml:space="preserve">لَيْلَى</t>
  </si>
  <si>
    <t xml:space="preserve">Layla</t>
  </si>
  <si>
    <t xml:space="preserve">معَلِّمٌ</t>
  </si>
  <si>
    <t xml:space="preserve">مَرْأَةٌ</t>
  </si>
  <si>
    <t xml:space="preserve">مَطَرٌ</t>
  </si>
  <si>
    <t xml:space="preserve">Regen</t>
  </si>
  <si>
    <t xml:space="preserve">مُحَمَدُ</t>
  </si>
  <si>
    <t xml:space="preserve">Mohammed</t>
  </si>
  <si>
    <t xml:space="preserve">مُسْلِمٌ</t>
  </si>
  <si>
    <t xml:space="preserve">Muslim</t>
  </si>
  <si>
    <t xml:space="preserve">مُهَنْدِسٌ</t>
  </si>
  <si>
    <t xml:space="preserve">Ingenieur</t>
  </si>
  <si>
    <t xml:space="preserve">فعل:</t>
  </si>
  <si>
    <t xml:space="preserve">Verb:</t>
  </si>
  <si>
    <t xml:space="preserve">زمن:</t>
  </si>
  <si>
    <t xml:space="preserve">Zeitform:</t>
  </si>
  <si>
    <t xml:space="preserve">مبني للمعلوم/مجهول:</t>
  </si>
  <si>
    <t xml:space="preserve">Stimme:</t>
  </si>
  <si>
    <t xml:space="preserve">مثبت/منفي:</t>
  </si>
  <si>
    <t xml:space="preserve">مفعول</t>
  </si>
  <si>
    <t xml:space="preserve">Objekt:</t>
  </si>
  <si>
    <t xml:space="preserve">ظرف زمان:</t>
  </si>
  <si>
    <t xml:space="preserve">Zeit:</t>
  </si>
  <si>
    <t xml:space="preserve">ظرف مكان:</t>
  </si>
  <si>
    <t xml:space="preserve">Ort:</t>
  </si>
  <si>
    <t xml:space="preserve">بناء</t>
  </si>
  <si>
    <t xml:space="preserve">erstellen</t>
  </si>
  <si>
    <t xml:space="preserve">عشوائي</t>
  </si>
  <si>
    <t xml:space="preserve">Random</t>
  </si>
  <si>
    <t xml:space="preserve">عينة</t>
  </si>
  <si>
    <t xml:space="preserve">Beispiel</t>
  </si>
  <si>
    <t xml:space="preserve">حركة الإعراب</t>
  </si>
  <si>
    <t xml:space="preserve">Flexionszeichen</t>
  </si>
  <si>
    <t xml:space="preserve">إظهار حركة الإعراب في أواخر الكلمات</t>
  </si>
  <si>
    <t xml:space="preserve">Flexionszeichen am Wortende anzeigen</t>
  </si>
  <si>
    <t xml:space="preserve">اختيار عشوائي للمفردات</t>
  </si>
  <si>
    <t xml:space="preserve">Wörter zufällig auswählen</t>
  </si>
  <si>
    <t xml:space="preserve">نسخ عينة جيسون للتجارب البرمجية</t>
  </si>
  <si>
    <t xml:space="preserve">Kopieren eines Json-Beispiels zur Durchführung von Tests</t>
  </si>
  <si>
    <t xml:space="preserve">بناء الجملة</t>
  </si>
  <si>
    <t xml:space="preserve">Eine Phrase erstellen</t>
  </si>
  <si>
    <t xml:space="preserve">مدونتي</t>
  </si>
  <si>
    <t xml:space="preserve">Mein Blog</t>
  </si>
  <si>
    <t xml:space="preserve">الاستضافة بدعم من شركة</t>
  </si>
  <si>
    <t xml:space="preserve">Unterstützt von</t>
  </si>
  <si>
    <t xml:space="preserve">فاعل</t>
  </si>
  <si>
    <t xml:space="preserve">Betreff</t>
  </si>
  <si>
    <t xml:space="preserve">فعل مساعد</t>
  </si>
  <si>
    <t xml:space="preserve">Hilfsverb</t>
  </si>
  <si>
    <t xml:space="preserve">نوع الجملة</t>
  </si>
  <si>
    <t xml:space="preserve">Art der Phrase</t>
  </si>
  <si>
    <t xml:space="preserve">english</t>
  </si>
  <si>
    <t xml:space="preserve">French</t>
  </si>
  <si>
    <t xml:space="preserve">german from arabic</t>
  </si>
  <si>
    <t xml:space="preserve">german from english</t>
  </si>
  <si>
    <t xml:space="preserve">german from french</t>
  </si>
  <si>
    <t xml:space="preserve">MZK German 
Translation</t>
  </si>
  <si>
    <t xml:space="preserve">MZK English 
Review</t>
  </si>
  <si>
    <t xml:space="preserve">en</t>
  </si>
  <si>
    <t xml:space="preserve">fr</t>
  </si>
  <si>
    <t xml:space="preserve">de</t>
  </si>
  <si>
    <t xml:space="preserve">Verbal phrase</t>
  </si>
  <si>
    <t xml:space="preserve">Phrase verbale</t>
  </si>
  <si>
    <t xml:space="preserve">Nominal Phrase</t>
  </si>
  <si>
    <t xml:space="preserve">"Phrase nominale"</t>
  </si>
  <si>
    <t xml:space="preserve">Nominal sentence</t>
  </si>
  <si>
    <t xml:space="preserve">to can</t>
  </si>
  <si>
    <t xml:space="preserve">pouvoir</t>
  </si>
  <si>
    <t xml:space="preserve">can</t>
  </si>
  <si>
    <t xml:space="preserve">(الأفعال المساعدة ليس لها مصدر)</t>
  </si>
  <si>
    <t xml:space="preserve">to want</t>
  </si>
  <si>
    <t xml:space="preserve">vouloir</t>
  </si>
  <si>
    <t xml:space="preserve">to may</t>
  </si>
  <si>
    <t xml:space="preserve">à mai</t>
  </si>
  <si>
    <t xml:space="preserve">هل يمكن توفير جملة مثال ؟</t>
  </si>
  <si>
    <t xml:space="preserve">to drink</t>
  </si>
  <si>
    <t xml:space="preserve">boire</t>
  </si>
  <si>
    <t xml:space="preserve">to hit</t>
  </si>
  <si>
    <t xml:space="preserve">frapper</t>
  </si>
  <si>
    <t xml:space="preserve">to go</t>
  </si>
  <si>
    <t xml:space="preserve">aller</t>
  </si>
  <si>
    <t xml:space="preserve">to sit down</t>
  </si>
  <si>
    <t xml:space="preserve">s'asseoir</t>
  </si>
  <si>
    <t xml:space="preserve">to feel full</t>
  </si>
  <si>
    <t xml:space="preserve">to eat</t>
  </si>
  <si>
    <t xml:space="preserve">manger</t>
  </si>
  <si>
    <t xml:space="preserve">to go out</t>
  </si>
  <si>
    <t xml:space="preserve">sortir</t>
  </si>
  <si>
    <t xml:space="preserve">to walk</t>
  </si>
  <si>
    <t xml:space="preserve">marcher</t>
  </si>
  <si>
    <t xml:space="preserve">to get up</t>
  </si>
  <si>
    <t xml:space="preserve">se lever</t>
  </si>
  <si>
    <t xml:space="preserve">to success</t>
  </si>
  <si>
    <t xml:space="preserve">réussir</t>
  </si>
  <si>
    <t xml:space="preserve">to succeed</t>
  </si>
  <si>
    <t xml:space="preserve">to cry</t>
  </si>
  <si>
    <t xml:space="preserve">pleurer</t>
  </si>
  <si>
    <t xml:space="preserve">to hear</t>
  </si>
  <si>
    <t xml:space="preserve">entendre</t>
  </si>
  <si>
    <t xml:space="preserve">to come</t>
  </si>
  <si>
    <t xml:space="preserve">venir</t>
  </si>
  <si>
    <t xml:space="preserve">to know</t>
  </si>
  <si>
    <t xml:space="preserve">savoir</t>
  </si>
  <si>
    <t xml:space="preserve">to fail</t>
  </si>
  <si>
    <t xml:space="preserve">échouer</t>
  </si>
  <si>
    <t xml:space="preserve">to learn</t>
  </si>
  <si>
    <t xml:space="preserve">apprendre</t>
  </si>
  <si>
    <t xml:space="preserve">to play</t>
  </si>
  <si>
    <t xml:space="preserve">to make</t>
  </si>
  <si>
    <t xml:space="preserve">faire</t>
  </si>
  <si>
    <t xml:space="preserve">to thank</t>
  </si>
  <si>
    <t xml:space="preserve">remercier</t>
  </si>
  <si>
    <t xml:space="preserve">to prepare</t>
  </si>
  <si>
    <t xml:space="preserve">préparer</t>
  </si>
  <si>
    <t xml:space="preserve">to promise</t>
  </si>
  <si>
    <t xml:space="preserve">promettre</t>
  </si>
  <si>
    <t xml:space="preserve">to live</t>
  </si>
  <si>
    <t xml:space="preserve">vivre</t>
  </si>
  <si>
    <t xml:space="preserve">to stand up</t>
  </si>
  <si>
    <t xml:space="preserve">prostrate</t>
  </si>
  <si>
    <t xml:space="preserve">prosterner</t>
  </si>
  <si>
    <t xml:space="preserve">to die</t>
  </si>
  <si>
    <t xml:space="preserve">mourir</t>
  </si>
  <si>
    <t xml:space="preserve">to catch</t>
  </si>
  <si>
    <t xml:space="preserve">attraper</t>
  </si>
  <si>
    <t xml:space="preserve">to forgive</t>
  </si>
  <si>
    <t xml:space="preserve">pardonner</t>
  </si>
  <si>
    <t xml:space="preserve">to fast</t>
  </si>
  <si>
    <t xml:space="preserve">jeûner</t>
  </si>
  <si>
    <t xml:space="preserve">to draw</t>
  </si>
  <si>
    <t xml:space="preserve">dessiner</t>
  </si>
  <si>
    <t xml:space="preserve">to go down</t>
  </si>
  <si>
    <t xml:space="preserve">descendre</t>
  </si>
  <si>
    <t xml:space="preserve">to kneel</t>
  </si>
  <si>
    <t xml:space="preserve">s'agenouiller</t>
  </si>
  <si>
    <t xml:space="preserve">to travel</t>
  </si>
  <si>
    <t xml:space="preserve">voyager</t>
  </si>
  <si>
    <t xml:space="preserve">s'acquitter</t>
  </si>
  <si>
    <t xml:space="preserve">to keep/fulfill a promise</t>
  </si>
  <si>
    <t xml:space="preserve">to wear</t>
  </si>
  <si>
    <t xml:space="preserve">porter</t>
  </si>
  <si>
    <t xml:space="preserve">diligent</t>
  </si>
  <si>
    <t xml:space="preserve">to work hard</t>
  </si>
  <si>
    <t xml:space="preserve">to find</t>
  </si>
  <si>
    <t xml:space="preserve">trouver</t>
  </si>
  <si>
    <t xml:space="preserve">to arrive</t>
  </si>
  <si>
    <t xml:space="preserve">arriver</t>
  </si>
  <si>
    <t xml:space="preserve">to read</t>
  </si>
  <si>
    <t xml:space="preserve">lire</t>
  </si>
  <si>
    <t xml:space="preserve">to sit</t>
  </si>
  <si>
    <t xml:space="preserve">to say</t>
  </si>
  <si>
    <t xml:space="preserve">dire</t>
  </si>
  <si>
    <t xml:space="preserve">to tell</t>
  </si>
  <si>
    <t xml:space="preserve">informer</t>
  </si>
  <si>
    <t xml:space="preserve">to ask</t>
  </si>
  <si>
    <t xml:space="preserve">demander</t>
  </si>
  <si>
    <t xml:space="preserve">to throw</t>
  </si>
  <si>
    <t xml:space="preserve">lancer</t>
  </si>
  <si>
    <t xml:space="preserve">to watch</t>
  </si>
  <si>
    <t xml:space="preserve">regarder</t>
  </si>
  <si>
    <t xml:space="preserve">to take</t>
  </si>
  <si>
    <t xml:space="preserve">prendre</t>
  </si>
  <si>
    <t xml:space="preserve">to go up</t>
  </si>
  <si>
    <t xml:space="preserve">monter</t>
  </si>
  <si>
    <t xml:space="preserve">to save</t>
  </si>
  <si>
    <t xml:space="preserve">apprendre par coeur</t>
  </si>
  <si>
    <t xml:space="preserve">ما المعنى المقصود هنا ؟ الصون أم التعلم غيباً؟ </t>
  </si>
  <si>
    <t xml:space="preserve">ما الفرق بين خبر وأخبر ؟</t>
  </si>
  <si>
    <t xml:space="preserve">to sleep</t>
  </si>
  <si>
    <t xml:space="preserve">dormir</t>
  </si>
  <si>
    <t xml:space="preserve">to assist</t>
  </si>
  <si>
    <t xml:space="preserve">aider</t>
  </si>
  <si>
    <t xml:space="preserve">to write</t>
  </si>
  <si>
    <t xml:space="preserve">écrire</t>
  </si>
  <si>
    <t xml:space="preserve">to talk</t>
  </si>
  <si>
    <t xml:space="preserve">parler</t>
  </si>
  <si>
    <t xml:space="preserve">to run</t>
  </si>
  <si>
    <t xml:space="preserve">courir</t>
  </si>
  <si>
    <t xml:space="preserve">to buy</t>
  </si>
  <si>
    <t xml:space="preserve">acheter</t>
  </si>
  <si>
    <t xml:space="preserve">to speed up</t>
  </si>
  <si>
    <t xml:space="preserve">accelérer</t>
  </si>
  <si>
    <t xml:space="preserve">to revise</t>
  </si>
  <si>
    <t xml:space="preserve">réviser</t>
  </si>
  <si>
    <t xml:space="preserve">to study </t>
  </si>
  <si>
    <t xml:space="preserve">الفعل revise يحمل معنى المراجعة</t>
  </si>
  <si>
    <t xml:space="preserve">to put</t>
  </si>
  <si>
    <t xml:space="preserve">mettre</t>
  </si>
  <si>
    <t xml:space="preserve">to sell</t>
  </si>
  <si>
    <t xml:space="preserve">vendre</t>
  </si>
  <si>
    <t xml:space="preserve">to understand</t>
  </si>
  <si>
    <t xml:space="preserve">comprendre</t>
  </si>
  <si>
    <t xml:space="preserve">to open</t>
  </si>
  <si>
    <t xml:space="preserve">ouvrir</t>
  </si>
  <si>
    <t xml:space="preserve">to be thirsty</t>
  </si>
  <si>
    <t xml:space="preserve">avoir soif</t>
  </si>
  <si>
    <t xml:space="preserve">to inhabit</t>
  </si>
  <si>
    <t xml:space="preserve">habiter</t>
  </si>
  <si>
    <t xml:space="preserve">to inform</t>
  </si>
  <si>
    <t xml:space="preserve">to break down</t>
  </si>
  <si>
    <t xml:space="preserve">casser</t>
  </si>
  <si>
    <t xml:space="preserve">to enter</t>
  </si>
  <si>
    <t xml:space="preserve">entrer</t>
  </si>
  <si>
    <t xml:space="preserve">Past</t>
  </si>
  <si>
    <t xml:space="preserve">Passé</t>
  </si>
  <si>
    <t xml:space="preserve">Present/Future</t>
  </si>
  <si>
    <t xml:space="preserve">Présent / futur</t>
  </si>
  <si>
    <t xml:space="preserve">Imperative</t>
  </si>
  <si>
    <t xml:space="preserve">Impératif</t>
  </si>
  <si>
    <t xml:space="preserve">Active</t>
  </si>
  <si>
    <t xml:space="preserve">Actif</t>
  </si>
  <si>
    <t xml:space="preserve">passive</t>
  </si>
  <si>
    <t xml:space="preserve">passif</t>
  </si>
  <si>
    <t xml:space="preserve">Affirmative</t>
  </si>
  <si>
    <t xml:space="preserve">Negative</t>
  </si>
  <si>
    <t xml:space="preserve">Négatif</t>
  </si>
  <si>
    <t xml:space="preserve">Milk</t>
  </si>
  <si>
    <t xml:space="preserve">Lait</t>
  </si>
  <si>
    <t xml:space="preserve">Door</t>
  </si>
  <si>
    <t xml:space="preserve">Porte</t>
  </si>
  <si>
    <t xml:space="preserve">I</t>
  </si>
  <si>
    <t xml:space="preserve">je</t>
  </si>
  <si>
    <t xml:space="preserve">We</t>
  </si>
  <si>
    <t xml:space="preserve">Nous</t>
  </si>
  <si>
    <t xml:space="preserve">You (masculine singular)</t>
  </si>
  <si>
    <t xml:space="preserve">"Toi (masculin singulier)"</t>
  </si>
  <si>
    <t xml:space="preserve">You (feminine singular)</t>
  </si>
  <si>
    <t xml:space="preserve">"Toi (singulier féminin)"</t>
  </si>
  <si>
    <t xml:space="preserve">You (dual masculine)</t>
  </si>
  <si>
    <t xml:space="preserve">"Vous (double masculin)"</t>
  </si>
  <si>
    <t xml:space="preserve">You (dual feminine)</t>
  </si>
  <si>
    <t xml:space="preserve">"Toi (double féminin)"</t>
  </si>
  <si>
    <t xml:space="preserve">You (plural masculine)</t>
  </si>
  <si>
    <t xml:space="preserve">"Toi (masculin pluriel)"</t>
  </si>
  <si>
    <t xml:space="preserve">You (plural feminine)</t>
  </si>
  <si>
    <t xml:space="preserve">"Toi (pluriel féminin)"</t>
  </si>
  <si>
    <t xml:space="preserve">He</t>
  </si>
  <si>
    <t xml:space="preserve">Il</t>
  </si>
  <si>
    <t xml:space="preserve">She</t>
  </si>
  <si>
    <t xml:space="preserve">Elle</t>
  </si>
  <si>
    <t xml:space="preserve">They (dual masculine)</t>
  </si>
  <si>
    <t xml:space="preserve">"Ils (double masculin)"</t>
  </si>
  <si>
    <t xml:space="preserve">They (Dual Feminine)</t>
  </si>
  <si>
    <t xml:space="preserve">"Ils (double féminin)"</t>
  </si>
  <si>
    <t xml:space="preserve">They (masculine)</t>
  </si>
  <si>
    <t xml:space="preserve">"Ils (masculins)"</t>
  </si>
  <si>
    <t xml:space="preserve">They (feminine)</t>
  </si>
  <si>
    <t xml:space="preserve">"Ils (féminins)"</t>
  </si>
  <si>
    <t xml:space="preserve">apple</t>
  </si>
  <si>
    <t xml:space="preserve">pomme</t>
  </si>
  <si>
    <t xml:space="preserve">pupil</t>
  </si>
  <si>
    <t xml:space="preserve">élève</t>
  </si>
  <si>
    <t xml:space="preserve">dress</t>
  </si>
  <si>
    <t xml:space="preserve">vêtement</t>
  </si>
  <si>
    <t xml:space="preserve">mountain</t>
  </si>
  <si>
    <t xml:space="preserve">montagne</t>
  </si>
  <si>
    <t xml:space="preserve">luggage</t>
  </si>
  <si>
    <t xml:space="preserve">bagage</t>
  </si>
  <si>
    <t xml:space="preserve">vegetables</t>
  </si>
  <si>
    <t xml:space="preserve">légumes</t>
  </si>
  <si>
    <t xml:space="preserve">Lesson</t>
  </si>
  <si>
    <t xml:space="preserve">Leçon</t>
  </si>
  <si>
    <t xml:space="preserve">man</t>
  </si>
  <si>
    <t xml:space="preserve">homme</t>
  </si>
  <si>
    <t xml:space="preserve">hair</t>
  </si>
  <si>
    <t xml:space="preserve">cheveux</t>
  </si>
  <si>
    <t xml:space="preserve">desert</t>
  </si>
  <si>
    <t xml:space="preserve">désert</t>
  </si>
  <si>
    <t xml:space="preserve">sound</t>
  </si>
  <si>
    <t xml:space="preserve">son</t>
  </si>
  <si>
    <t xml:space="preserve">food</t>
  </si>
  <si>
    <t xml:space="preserve">nourriture</t>
  </si>
  <si>
    <t xml:space="preserve">Students</t>
  </si>
  <si>
    <t xml:space="preserve">Étudiants</t>
  </si>
  <si>
    <t xml:space="preserve">juice</t>
  </si>
  <si>
    <t xml:space="preserve">jus</t>
  </si>
  <si>
    <t xml:space="preserve">flag</t>
  </si>
  <si>
    <t xml:space="preserve">drapeau</t>
  </si>
  <si>
    <t xml:space="preserve">fruits</t>
  </si>
  <si>
    <t xml:space="preserve">moon</t>
  </si>
  <si>
    <t xml:space="preserve">lune</t>
  </si>
  <si>
    <t xml:space="preserve">Quran</t>
  </si>
  <si>
    <t xml:space="preserve">Coran</t>
  </si>
  <si>
    <t xml:space="preserve">story</t>
  </si>
  <si>
    <t xml:space="preserve">histoire</t>
  </si>
  <si>
    <t xml:space="preserve">cat</t>
  </si>
  <si>
    <t xml:space="preserve">chat</t>
  </si>
  <si>
    <t xml:space="preserve">cup</t>
  </si>
  <si>
    <t xml:space="preserve">tasse</t>
  </si>
  <si>
    <t xml:space="preserve">ball</t>
  </si>
  <si>
    <t xml:space="preserve">balle</t>
  </si>
  <si>
    <t xml:space="preserve">book</t>
  </si>
  <si>
    <t xml:space="preserve">livre</t>
  </si>
  <si>
    <t xml:space="preserve">A woman</t>
  </si>
  <si>
    <t xml:space="preserve">femme</t>
  </si>
  <si>
    <t xml:space="preserve">school</t>
  </si>
  <si>
    <t xml:space="preserve">école</t>
  </si>
  <si>
    <t xml:space="preserve">a play</t>
  </si>
  <si>
    <t xml:space="preserve">un pièce de théatre</t>
  </si>
  <si>
    <t xml:space="preserve">Teacher</t>
  </si>
  <si>
    <t xml:space="preserve">Professeur</t>
  </si>
  <si>
    <t xml:space="preserve">wallet</t>
  </si>
  <si>
    <t xml:space="preserve">portefeuille</t>
  </si>
  <si>
    <t xml:space="preserve">people</t>
  </si>
  <si>
    <t xml:space="preserve">personnes</t>
  </si>
  <si>
    <t xml:space="preserve">sometimes</t>
  </si>
  <si>
    <t xml:space="preserve">parfois</t>
  </si>
  <si>
    <t xml:space="preserve">yesterday</t>
  </si>
  <si>
    <t xml:space="preserve">hier</t>
  </si>
  <si>
    <t xml:space="preserve">today</t>
  </si>
  <si>
    <t xml:space="preserve">aujourd'hui</t>
  </si>
  <si>
    <t xml:space="preserve">hour</t>
  </si>
  <si>
    <t xml:space="preserve">heure</t>
  </si>
  <si>
    <t xml:space="preserve">year</t>
  </si>
  <si>
    <t xml:space="preserve">année</t>
  </si>
  <si>
    <t xml:space="preserve">winter</t>
  </si>
  <si>
    <t xml:space="preserve">hiver</t>
  </si>
  <si>
    <t xml:space="preserve">morning</t>
  </si>
  <si>
    <t xml:space="preserve">matin</t>
  </si>
  <si>
    <t xml:space="preserve">summer</t>
  </si>
  <si>
    <t xml:space="preserve">été</t>
  </si>
  <si>
    <t xml:space="preserve">après midi</t>
  </si>
  <si>
    <t xml:space="preserve">tomorrow</t>
  </si>
  <si>
    <t xml:space="preserve">demain</t>
  </si>
  <si>
    <t xml:space="preserve">sun rise</t>
  </si>
  <si>
    <t xml:space="preserve">lever du soleil</t>
  </si>
  <si>
    <t xml:space="preserve">Moment</t>
  </si>
  <si>
    <t xml:space="preserve">night</t>
  </si>
  <si>
    <t xml:space="preserve">nuit</t>
  </si>
  <si>
    <t xml:space="preserve">evening</t>
  </si>
  <si>
    <t xml:space="preserve">soir</t>
  </si>
  <si>
    <t xml:space="preserve">in the day</t>
  </si>
  <si>
    <t xml:space="preserve">dans la journée</t>
  </si>
  <si>
    <t xml:space="preserve">house</t>
  </si>
  <si>
    <t xml:space="preserve">maison</t>
  </si>
  <si>
    <t xml:space="preserve">garden</t>
  </si>
  <si>
    <t xml:space="preserve">jardin</t>
  </si>
  <si>
    <t xml:space="preserve">market</t>
  </si>
  <si>
    <t xml:space="preserve">marché</t>
  </si>
  <si>
    <t xml:space="preserve">road</t>
  </si>
  <si>
    <t xml:space="preserve">route</t>
  </si>
  <si>
    <t xml:space="preserve">room</t>
  </si>
  <si>
    <t xml:space="preserve">chambre</t>
  </si>
  <si>
    <t xml:space="preserve">Courtyard</t>
  </si>
  <si>
    <t xml:space="preserve">Cour</t>
  </si>
  <si>
    <t xml:space="preserve">city</t>
  </si>
  <si>
    <t xml:space="preserve">ville</t>
  </si>
  <si>
    <t xml:space="preserve">Mosque</t>
  </si>
  <si>
    <t xml:space="preserve">Mosquée</t>
  </si>
  <si>
    <t xml:space="preserve">kitchen</t>
  </si>
  <si>
    <t xml:space="preserve">cuisine</t>
  </si>
  <si>
    <t xml:space="preserve">élégant</t>
  </si>
  <si>
    <t xml:space="preserve">stingy</t>
  </si>
  <si>
    <t xml:space="preserve">avare</t>
  </si>
  <si>
    <t xml:space="preserve">ugly</t>
  </si>
  <si>
    <t xml:space="preserve">laid</t>
  </si>
  <si>
    <t xml:space="preserve">slow</t>
  </si>
  <si>
    <t xml:space="preserve">lent</t>
  </si>
  <si>
    <t xml:space="preserve">Beautiful</t>
  </si>
  <si>
    <t xml:space="preserve">Beau</t>
  </si>
  <si>
    <t xml:space="preserve">sad</t>
  </si>
  <si>
    <t xml:space="preserve">triste</t>
  </si>
  <si>
    <t xml:space="preserve">compassionate</t>
  </si>
  <si>
    <t xml:space="preserve">compatissant</t>
  </si>
  <si>
    <t xml:space="preserve">smart</t>
  </si>
  <si>
    <t xml:space="preserve">intelligent</t>
  </si>
  <si>
    <t xml:space="preserve">fast</t>
  </si>
  <si>
    <t xml:space="preserve">rapide</t>
  </si>
  <si>
    <t xml:space="preserve">happy</t>
  </si>
  <si>
    <t xml:space="preserve">content</t>
  </si>
  <si>
    <t xml:space="preserve">fat</t>
  </si>
  <si>
    <t xml:space="preserve">obèse</t>
  </si>
  <si>
    <t xml:space="preserve">brave</t>
  </si>
  <si>
    <t xml:space="preserve">weak</t>
  </si>
  <si>
    <t xml:space="preserve">faible</t>
  </si>
  <si>
    <t xml:space="preserve">long</t>
  </si>
  <si>
    <t xml:space="preserve">stupid</t>
  </si>
  <si>
    <t xml:space="preserve">stupide</t>
  </si>
  <si>
    <t xml:space="preserve">joyful</t>
  </si>
  <si>
    <t xml:space="preserve">joyeux</t>
  </si>
  <si>
    <t xml:space="preserve">short</t>
  </si>
  <si>
    <t xml:space="preserve">court</t>
  </si>
  <si>
    <t xml:space="preserve">strong</t>
  </si>
  <si>
    <t xml:space="preserve">fort</t>
  </si>
  <si>
    <t xml:space="preserve">generous</t>
  </si>
  <si>
    <t xml:space="preserve">généreux</t>
  </si>
  <si>
    <t xml:space="preserve">lazy</t>
  </si>
  <si>
    <t xml:space="preserve">paresseux</t>
  </si>
  <si>
    <t xml:space="preserve">miscreant</t>
  </si>
  <si>
    <t xml:space="preserve">scélérat</t>
  </si>
  <si>
    <t xml:space="preserve">mean</t>
  </si>
  <si>
    <t xml:space="preserve">pleased</t>
  </si>
  <si>
    <t xml:space="preserve">heureux</t>
  </si>
  <si>
    <t xml:space="preserve">cheery</t>
  </si>
  <si>
    <t xml:space="preserve">gai</t>
  </si>
  <si>
    <t xml:space="preserve">assidu</t>
  </si>
  <si>
    <t xml:space="preserve">high</t>
  </si>
  <si>
    <t xml:space="preserve">haut</t>
  </si>
  <si>
    <t xml:space="preserve">low</t>
  </si>
  <si>
    <t xml:space="preserve">meager</t>
  </si>
  <si>
    <t xml:space="preserve">maigre</t>
  </si>
  <si>
    <t xml:space="preserve">Handsome</t>
  </si>
  <si>
    <t xml:space="preserve">Boy</t>
  </si>
  <si>
    <t xml:space="preserve">Garçon</t>
  </si>
  <si>
    <t xml:space="preserve">Father</t>
  </si>
  <si>
    <t xml:space="preserve">Père</t>
  </si>
  <si>
    <t xml:space="preserve">Lion</t>
  </si>
  <si>
    <t xml:space="preserve">Mother</t>
  </si>
  <si>
    <t xml:space="preserve">Mère</t>
  </si>
  <si>
    <t xml:space="preserve">fils</t>
  </si>
  <si>
    <t xml:space="preserve">girl</t>
  </si>
  <si>
    <t xml:space="preserve">fille</t>
  </si>
  <si>
    <t xml:space="preserve">merchant</t>
  </si>
  <si>
    <t xml:space="preserve">marchand</t>
  </si>
  <si>
    <t xml:space="preserve">horse</t>
  </si>
  <si>
    <t xml:space="preserve">cheval</t>
  </si>
  <si>
    <t xml:space="preserve">rooster</t>
  </si>
  <si>
    <t xml:space="preserve">coq</t>
  </si>
  <si>
    <t xml:space="preserve">baby</t>
  </si>
  <si>
    <t xml:space="preserve">bébé</t>
  </si>
  <si>
    <t xml:space="preserve">flowers</t>
  </si>
  <si>
    <t xml:space="preserve">fleurs</t>
  </si>
  <si>
    <t xml:space="preserve">policeman</t>
  </si>
  <si>
    <t xml:space="preserve">policier</t>
  </si>
  <si>
    <t xml:space="preserve">student</t>
  </si>
  <si>
    <t xml:space="preserve">étudiant</t>
  </si>
  <si>
    <t xml:space="preserve">doctor</t>
  </si>
  <si>
    <t xml:space="preserve">médecin</t>
  </si>
  <si>
    <t xml:space="preserve">child</t>
  </si>
  <si>
    <t xml:space="preserve">enfant</t>
  </si>
  <si>
    <t xml:space="preserve">Worker</t>
  </si>
  <si>
    <t xml:space="preserve">Ouvrier</t>
  </si>
  <si>
    <t xml:space="preserve">Workers</t>
  </si>
  <si>
    <t xml:space="preserve">Ouvriers</t>
  </si>
  <si>
    <t xml:space="preserve">butterfly</t>
  </si>
  <si>
    <t xml:space="preserve">papillon</t>
  </si>
  <si>
    <t xml:space="preserve">judge</t>
  </si>
  <si>
    <t xml:space="preserve">juge</t>
  </si>
  <si>
    <t xml:space="preserve">Leila</t>
  </si>
  <si>
    <t xml:space="preserve">Woman</t>
  </si>
  <si>
    <t xml:space="preserve">Femme</t>
  </si>
  <si>
    <t xml:space="preserve">rain</t>
  </si>
  <si>
    <t xml:space="preserve">pluie</t>
  </si>
  <si>
    <t xml:space="preserve">musulman</t>
  </si>
  <si>
    <t xml:space="preserve">Engineer</t>
  </si>
  <si>
    <t xml:space="preserve">Ingénieur</t>
  </si>
  <si>
    <r>
      <rPr>
        <sz val="8"/>
        <color theme="1"/>
        <rFont val="Noto Sans Arabic UI"/>
        <family val="0"/>
        <charset val="1"/>
      </rPr>
      <t xml:space="preserve">فعل</t>
    </r>
    <r>
      <rPr>
        <sz val="8"/>
        <color theme="1"/>
        <rFont val="Arial"/>
        <family val="0"/>
        <charset val="1"/>
      </rPr>
      <t xml:space="preserve">:</t>
    </r>
  </si>
  <si>
    <t xml:space="preserve">Verbe:</t>
  </si>
  <si>
    <r>
      <rPr>
        <sz val="8"/>
        <color theme="1"/>
        <rFont val="Noto Sans Arabic UI"/>
        <family val="0"/>
        <charset val="1"/>
      </rPr>
      <t xml:space="preserve">زمن</t>
    </r>
    <r>
      <rPr>
        <sz val="8"/>
        <color theme="1"/>
        <rFont val="Arial"/>
        <family val="0"/>
        <charset val="1"/>
      </rPr>
      <t xml:space="preserve">:</t>
    </r>
  </si>
  <si>
    <t xml:space="preserve">Tense:</t>
  </si>
  <si>
    <t xml:space="preserve">Temps:</t>
  </si>
  <si>
    <r>
      <rPr>
        <sz val="8"/>
        <color theme="1"/>
        <rFont val="Noto Sans Arabic UI"/>
        <family val="0"/>
        <charset val="1"/>
      </rPr>
      <t xml:space="preserve">مبني للمعلوم</t>
    </r>
    <r>
      <rPr>
        <sz val="8"/>
        <color theme="1"/>
        <rFont val="Arial"/>
        <family val="0"/>
        <charset val="1"/>
      </rPr>
      <t xml:space="preserve">/</t>
    </r>
    <r>
      <rPr>
        <sz val="8"/>
        <color theme="1"/>
        <rFont val="Noto Sans Arabic UI"/>
        <family val="0"/>
        <charset val="1"/>
      </rPr>
      <t xml:space="preserve">مجهول</t>
    </r>
    <r>
      <rPr>
        <sz val="8"/>
        <color theme="1"/>
        <rFont val="Arial"/>
        <family val="0"/>
        <charset val="1"/>
      </rPr>
      <t xml:space="preserve">:</t>
    </r>
  </si>
  <si>
    <t xml:space="preserve">Voice:</t>
  </si>
  <si>
    <t xml:space="preserve">Voix:</t>
  </si>
  <si>
    <r>
      <rPr>
        <sz val="8"/>
        <color theme="1"/>
        <rFont val="Noto Sans Arabic UI"/>
        <family val="0"/>
        <charset val="1"/>
      </rPr>
      <t xml:space="preserve">مثبت</t>
    </r>
    <r>
      <rPr>
        <sz val="8"/>
        <color theme="1"/>
        <rFont val="Arial"/>
        <family val="0"/>
        <charset val="1"/>
      </rPr>
      <t xml:space="preserve">/</t>
    </r>
    <r>
      <rPr>
        <sz val="8"/>
        <color theme="1"/>
        <rFont val="Noto Sans Arabic UI"/>
        <family val="0"/>
        <charset val="1"/>
      </rPr>
      <t xml:space="preserve">منفي</t>
    </r>
    <r>
      <rPr>
        <sz val="8"/>
        <color theme="1"/>
        <rFont val="Arial"/>
        <family val="0"/>
        <charset val="1"/>
      </rPr>
      <t xml:space="preserve">:</t>
    </r>
  </si>
  <si>
    <t xml:space="preserve">affirmative/negative:</t>
  </si>
  <si>
    <t xml:space="preserve">négatif affirmatif:</t>
  </si>
  <si>
    <t xml:space="preserve">Object</t>
  </si>
  <si>
    <t xml:space="preserve">Objet</t>
  </si>
  <si>
    <r>
      <rPr>
        <sz val="8"/>
        <color theme="1"/>
        <rFont val="Noto Sans Arabic UI"/>
        <family val="0"/>
        <charset val="1"/>
      </rPr>
      <t xml:space="preserve">ظرف زمان</t>
    </r>
    <r>
      <rPr>
        <sz val="8"/>
        <color theme="1"/>
        <rFont val="Arial"/>
        <family val="0"/>
        <charset val="1"/>
      </rPr>
      <t xml:space="preserve">:</t>
    </r>
  </si>
  <si>
    <t xml:space="preserve">Time:</t>
  </si>
  <si>
    <r>
      <rPr>
        <sz val="8"/>
        <color theme="1"/>
        <rFont val="Noto Sans Arabic UI"/>
        <family val="0"/>
        <charset val="1"/>
      </rPr>
      <t xml:space="preserve">ظرف مكان</t>
    </r>
    <r>
      <rPr>
        <sz val="8"/>
        <color theme="1"/>
        <rFont val="Arial"/>
        <family val="0"/>
        <charset val="1"/>
      </rPr>
      <t xml:space="preserve">:</t>
    </r>
  </si>
  <si>
    <t xml:space="preserve">Place:</t>
  </si>
  <si>
    <t xml:space="preserve">Lieu:</t>
  </si>
  <si>
    <t xml:space="preserve">Build</t>
  </si>
  <si>
    <t xml:space="preserve">Construire</t>
  </si>
  <si>
    <t xml:space="preserve">Aléatoire</t>
  </si>
  <si>
    <t xml:space="preserve">sample</t>
  </si>
  <si>
    <t xml:space="preserve">un échantillon</t>
  </si>
  <si>
    <t xml:space="preserve">Inflection mark</t>
  </si>
  <si>
    <t xml:space="preserve">"Marque d'inflexion"</t>
  </si>
  <si>
    <t xml:space="preserve">Show inflection mark on word ending</t>
  </si>
  <si>
    <t xml:space="preserve">"Afficher la marque d'inflexion sur la fin du mot"</t>
  </si>
  <si>
    <t xml:space="preserve">Choose words Randomly </t>
  </si>
  <si>
    <t xml:space="preserve">"Choisissez des mots au hasard"</t>
  </si>
  <si>
    <t xml:space="preserve">Copy a Json sample to make tests</t>
  </si>
  <si>
    <t xml:space="preserve">"Copiez un échantillon JSON pour faire des tests"</t>
  </si>
  <si>
    <t xml:space="preserve">Build a phrase</t>
  </si>
  <si>
    <t xml:space="preserve">"Construire une phrase"</t>
  </si>
  <si>
    <t xml:space="preserve">My blog</t>
  </si>
  <si>
    <t xml:space="preserve">"Mon blog"</t>
  </si>
  <si>
    <t xml:space="preserve">Supported by</t>
  </si>
  <si>
    <t xml:space="preserve">"Supporté par"</t>
  </si>
  <si>
    <t xml:space="preserve">Subject</t>
  </si>
  <si>
    <t xml:space="preserve">Sujet</t>
  </si>
  <si>
    <t xml:space="preserve">Auxiliary verb</t>
  </si>
  <si>
    <t xml:space="preserve">verbe auxilliaire</t>
  </si>
  <si>
    <t xml:space="preserve">Phrase type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</si>
</sst>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theme="1"/>
      <name val="Arial"/>
      <family val="0"/>
      <charset val="1"/>
    </font>
    <font>
      <sz val="11"/>
      <color theme="1"/>
      <name val="Arial"/>
      <family val="0"/>
      <charset val="1"/>
    </font>
    <font>
      <sz val="14"/>
      <color theme="1"/>
      <name val="Noto Sans Arabic UI"/>
      <family val="0"/>
      <charset val="1"/>
    </font>
    <font>
      <sz val="8"/>
      <color theme="1"/>
      <name val="Arial"/>
      <family val="0"/>
      <charset val="1"/>
    </font>
    <font>
      <sz val="9"/>
      <color rgb="FFF7981D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8"/>
      <color theme="1"/>
      <name val="Noto Sans Arabic UI"/>
      <family val="0"/>
      <charset val="1"/>
    </font>
    <font>
      <sz val="11"/>
      <color rgb="FF000000"/>
      <name val="&quot;Arial&quot;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81D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dict.cc/?s=bei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6328125" defaultRowHeight="15.75" zeroHeight="false" outlineLevelRow="0" outlineLevelCol="0"/>
  <cols>
    <col collapsed="false" customWidth="true" hidden="false" outlineLevel="0" max="16384" min="16381" style="0" width="11.5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</row>
    <row r="2" customFormat="false" ht="15.75" hidden="false" customHeight="true" outlineLevel="0" collapsed="false">
      <c r="B2" s="1" t="s">
        <v>3</v>
      </c>
    </row>
    <row r="3" customFormat="false" ht="15.75" hidden="false" customHeight="true" outlineLevel="0" collapsed="false">
      <c r="B3" s="1" t="s">
        <v>4</v>
      </c>
    </row>
    <row r="4" customFormat="false" ht="15.75" hidden="false" customHeight="true" outlineLevel="0" collapsed="false">
      <c r="B4" s="1" t="s">
        <v>5</v>
      </c>
      <c r="C4" s="1" t="s">
        <v>6</v>
      </c>
    </row>
    <row r="5" customFormat="false" ht="15.75" hidden="false" customHeight="true" outlineLevel="0" collapsed="false">
      <c r="B5" s="1" t="s">
        <v>7</v>
      </c>
      <c r="C5" s="1" t="s">
        <v>8</v>
      </c>
    </row>
    <row r="6" customFormat="false" ht="15.75" hidden="false" customHeight="true" outlineLevel="0" collapsed="false">
      <c r="B6" s="1" t="s">
        <v>9</v>
      </c>
    </row>
    <row r="7" customFormat="false" ht="15.75" hidden="false" customHeight="true" outlineLevel="0" collapsed="false">
      <c r="B7" s="1" t="s">
        <v>10</v>
      </c>
      <c r="C7" s="1" t="s">
        <v>11</v>
      </c>
    </row>
    <row r="8" customFormat="false" ht="15.75" hidden="false" customHeight="true" outlineLevel="0" collapsed="false">
      <c r="B8" s="1" t="s">
        <v>12</v>
      </c>
      <c r="C8" s="1" t="s">
        <v>13</v>
      </c>
    </row>
    <row r="9" customFormat="false" ht="15.75" hidden="false" customHeight="true" outlineLevel="0" collapsed="false">
      <c r="B9" s="1" t="s">
        <v>14</v>
      </c>
      <c r="C9" s="1" t="s">
        <v>15</v>
      </c>
    </row>
    <row r="10" customFormat="false" ht="15.75" hidden="false" customHeight="true" outlineLevel="0" collapsed="false">
      <c r="B10" s="1" t="s">
        <v>16</v>
      </c>
      <c r="C10" s="1" t="s">
        <v>17</v>
      </c>
    </row>
    <row r="11" customFormat="false" ht="15.75" hidden="false" customHeight="true" outlineLevel="0" collapsed="false">
      <c r="B11" s="1" t="s">
        <v>18</v>
      </c>
      <c r="C11" s="1" t="s">
        <v>19</v>
      </c>
    </row>
    <row r="12" customFormat="false" ht="15.75" hidden="false" customHeight="true" outlineLevel="0" collapsed="false">
      <c r="B12" s="1" t="s">
        <v>20</v>
      </c>
      <c r="C12" s="1" t="s">
        <v>21</v>
      </c>
    </row>
    <row r="13" customFormat="false" ht="15.75" hidden="false" customHeight="true" outlineLevel="0" collapsed="false">
      <c r="B13" s="1" t="s">
        <v>22</v>
      </c>
      <c r="C13" s="1" t="s">
        <v>23</v>
      </c>
    </row>
    <row r="14" customFormat="false" ht="15.75" hidden="false" customHeight="true" outlineLevel="0" collapsed="false">
      <c r="B14" s="1" t="s">
        <v>24</v>
      </c>
      <c r="C14" s="1" t="s">
        <v>25</v>
      </c>
    </row>
    <row r="15" customFormat="false" ht="15.75" hidden="false" customHeight="true" outlineLevel="0" collapsed="false">
      <c r="B15" s="1" t="s">
        <v>26</v>
      </c>
      <c r="C15" s="1" t="s">
        <v>27</v>
      </c>
    </row>
    <row r="16" customFormat="false" ht="15.75" hidden="false" customHeight="true" outlineLevel="0" collapsed="false">
      <c r="B16" s="1" t="s">
        <v>28</v>
      </c>
      <c r="C16" s="1" t="s">
        <v>29</v>
      </c>
    </row>
    <row r="17" customFormat="false" ht="15.75" hidden="false" customHeight="true" outlineLevel="0" collapsed="false">
      <c r="B17" s="1" t="s">
        <v>30</v>
      </c>
      <c r="C17" s="1" t="s">
        <v>31</v>
      </c>
    </row>
    <row r="18" customFormat="false" ht="15.75" hidden="false" customHeight="true" outlineLevel="0" collapsed="false">
      <c r="B18" s="1" t="s">
        <v>32</v>
      </c>
      <c r="C18" s="1" t="s">
        <v>33</v>
      </c>
    </row>
    <row r="19" customFormat="false" ht="15.75" hidden="false" customHeight="true" outlineLevel="0" collapsed="false">
      <c r="B19" s="1" t="s">
        <v>34</v>
      </c>
      <c r="C19" s="1" t="s">
        <v>35</v>
      </c>
    </row>
    <row r="20" customFormat="false" ht="15.75" hidden="false" customHeight="true" outlineLevel="0" collapsed="false">
      <c r="B20" s="1" t="s">
        <v>36</v>
      </c>
      <c r="C20" s="1" t="s">
        <v>37</v>
      </c>
    </row>
    <row r="21" customFormat="false" ht="15.75" hidden="false" customHeight="true" outlineLevel="0" collapsed="false">
      <c r="B21" s="1" t="s">
        <v>38</v>
      </c>
      <c r="C21" s="1" t="s">
        <v>39</v>
      </c>
    </row>
    <row r="22" customFormat="false" ht="15.75" hidden="false" customHeight="true" outlineLevel="0" collapsed="false">
      <c r="B22" s="1" t="s">
        <v>40</v>
      </c>
      <c r="C22" s="1" t="s">
        <v>41</v>
      </c>
    </row>
    <row r="23" customFormat="false" ht="15.75" hidden="false" customHeight="true" outlineLevel="0" collapsed="false">
      <c r="B23" s="1" t="s">
        <v>42</v>
      </c>
      <c r="C23" s="1" t="s">
        <v>43</v>
      </c>
    </row>
    <row r="24" customFormat="false" ht="15.75" hidden="false" customHeight="true" outlineLevel="0" collapsed="false">
      <c r="B24" s="1" t="s">
        <v>44</v>
      </c>
      <c r="C24" s="1" t="s">
        <v>45</v>
      </c>
    </row>
    <row r="25" customFormat="false" ht="15.75" hidden="false" customHeight="true" outlineLevel="0" collapsed="false">
      <c r="B25" s="1" t="s">
        <v>46</v>
      </c>
      <c r="C25" s="1" t="s">
        <v>47</v>
      </c>
    </row>
    <row r="26" customFormat="false" ht="15.75" hidden="false" customHeight="true" outlineLevel="0" collapsed="false">
      <c r="B26" s="1" t="s">
        <v>48</v>
      </c>
      <c r="C26" s="1" t="s">
        <v>49</v>
      </c>
    </row>
    <row r="27" customFormat="false" ht="15.75" hidden="false" customHeight="true" outlineLevel="0" collapsed="false">
      <c r="B27" s="1" t="s">
        <v>50</v>
      </c>
      <c r="C27" s="1" t="s">
        <v>51</v>
      </c>
    </row>
    <row r="28" customFormat="false" ht="15.75" hidden="false" customHeight="true" outlineLevel="0" collapsed="false">
      <c r="B28" s="1" t="s">
        <v>52</v>
      </c>
      <c r="C28" s="1" t="s">
        <v>53</v>
      </c>
    </row>
    <row r="29" customFormat="false" ht="15.75" hidden="false" customHeight="true" outlineLevel="0" collapsed="false">
      <c r="B29" s="1" t="s">
        <v>54</v>
      </c>
      <c r="C29" s="1" t="s">
        <v>27</v>
      </c>
    </row>
    <row r="30" customFormat="false" ht="15.75" hidden="false" customHeight="true" outlineLevel="0" collapsed="false">
      <c r="B30" s="1" t="s">
        <v>55</v>
      </c>
      <c r="C30" s="1" t="s">
        <v>56</v>
      </c>
    </row>
    <row r="31" customFormat="false" ht="15.75" hidden="false" customHeight="true" outlineLevel="0" collapsed="false">
      <c r="B31" s="1" t="s">
        <v>57</v>
      </c>
      <c r="C31" s="1" t="s">
        <v>58</v>
      </c>
    </row>
    <row r="32" customFormat="false" ht="15.75" hidden="false" customHeight="true" outlineLevel="0" collapsed="false">
      <c r="B32" s="1" t="s">
        <v>59</v>
      </c>
      <c r="C32" s="1" t="s">
        <v>60</v>
      </c>
    </row>
    <row r="33" customFormat="false" ht="15.75" hidden="false" customHeight="true" outlineLevel="0" collapsed="false">
      <c r="B33" s="1" t="s">
        <v>61</v>
      </c>
      <c r="C33" s="1" t="s">
        <v>62</v>
      </c>
    </row>
    <row r="34" customFormat="false" ht="15.75" hidden="false" customHeight="true" outlineLevel="0" collapsed="false">
      <c r="B34" s="1" t="s">
        <v>63</v>
      </c>
      <c r="C34" s="1" t="s">
        <v>64</v>
      </c>
    </row>
    <row r="35" customFormat="false" ht="15.75" hidden="false" customHeight="true" outlineLevel="0" collapsed="false">
      <c r="B35" s="1" t="s">
        <v>65</v>
      </c>
      <c r="C35" s="1" t="s">
        <v>66</v>
      </c>
    </row>
    <row r="36" customFormat="false" ht="15.75" hidden="false" customHeight="true" outlineLevel="0" collapsed="false">
      <c r="B36" s="1" t="s">
        <v>67</v>
      </c>
      <c r="C36" s="1" t="s">
        <v>68</v>
      </c>
    </row>
    <row r="37" customFormat="false" ht="15.75" hidden="false" customHeight="true" outlineLevel="0" collapsed="false">
      <c r="B37" s="1" t="s">
        <v>69</v>
      </c>
      <c r="C37" s="1" t="s">
        <v>70</v>
      </c>
    </row>
    <row r="38" customFormat="false" ht="15.75" hidden="false" customHeight="true" outlineLevel="0" collapsed="false">
      <c r="B38" s="1" t="s">
        <v>71</v>
      </c>
      <c r="C38" s="1" t="s">
        <v>72</v>
      </c>
    </row>
    <row r="39" customFormat="false" ht="15.75" hidden="false" customHeight="true" outlineLevel="0" collapsed="false">
      <c r="B39" s="1" t="s">
        <v>73</v>
      </c>
    </row>
    <row r="40" customFormat="false" ht="15.75" hidden="false" customHeight="true" outlineLevel="0" collapsed="false">
      <c r="B40" s="1" t="s">
        <v>74</v>
      </c>
    </row>
    <row r="41" customFormat="false" ht="15.75" hidden="false" customHeight="true" outlineLevel="0" collapsed="false">
      <c r="B41" s="1" t="s">
        <v>75</v>
      </c>
    </row>
    <row r="42" customFormat="false" ht="15.75" hidden="false" customHeight="true" outlineLevel="0" collapsed="false">
      <c r="B42" s="1" t="s">
        <v>76</v>
      </c>
      <c r="C42" s="1" t="s">
        <v>77</v>
      </c>
    </row>
    <row r="43" customFormat="false" ht="15.75" hidden="false" customHeight="true" outlineLevel="0" collapsed="false">
      <c r="B43" s="1" t="s">
        <v>78</v>
      </c>
      <c r="C43" s="1" t="s">
        <v>79</v>
      </c>
    </row>
    <row r="44" customFormat="false" ht="15.75" hidden="false" customHeight="true" outlineLevel="0" collapsed="false">
      <c r="B44" s="1" t="s">
        <v>80</v>
      </c>
      <c r="C44" s="1" t="s">
        <v>81</v>
      </c>
    </row>
    <row r="45" customFormat="false" ht="15.75" hidden="false" customHeight="true" outlineLevel="0" collapsed="false">
      <c r="B45" s="1" t="s">
        <v>82</v>
      </c>
      <c r="C45" s="1" t="s">
        <v>83</v>
      </c>
    </row>
    <row r="46" customFormat="false" ht="15.75" hidden="false" customHeight="true" outlineLevel="0" collapsed="false">
      <c r="B46" s="1" t="s">
        <v>84</v>
      </c>
      <c r="C46" s="1" t="s">
        <v>85</v>
      </c>
    </row>
    <row r="47" customFormat="false" ht="15.75" hidden="false" customHeight="true" outlineLevel="0" collapsed="false">
      <c r="B47" s="1" t="s">
        <v>86</v>
      </c>
      <c r="C47" s="1" t="s">
        <v>87</v>
      </c>
    </row>
    <row r="48" customFormat="false" ht="15.75" hidden="false" customHeight="true" outlineLevel="0" collapsed="false">
      <c r="B48" s="1" t="s">
        <v>88</v>
      </c>
      <c r="C48" s="1" t="s">
        <v>89</v>
      </c>
    </row>
    <row r="49" customFormat="false" ht="15.75" hidden="false" customHeight="true" outlineLevel="0" collapsed="false">
      <c r="B49" s="1" t="s">
        <v>90</v>
      </c>
      <c r="C49" s="1" t="s">
        <v>91</v>
      </c>
    </row>
    <row r="50" customFormat="false" ht="15.75" hidden="false" customHeight="true" outlineLevel="0" collapsed="false">
      <c r="B50" s="1" t="s">
        <v>92</v>
      </c>
      <c r="C50" s="1" t="s">
        <v>93</v>
      </c>
    </row>
    <row r="51" customFormat="false" ht="15.75" hidden="false" customHeight="true" outlineLevel="0" collapsed="false">
      <c r="B51" s="1" t="s">
        <v>94</v>
      </c>
      <c r="C51" s="1" t="s">
        <v>95</v>
      </c>
    </row>
    <row r="52" customFormat="false" ht="15.75" hidden="false" customHeight="true" outlineLevel="0" collapsed="false">
      <c r="B52" s="1" t="s">
        <v>96</v>
      </c>
      <c r="C52" s="1" t="s">
        <v>97</v>
      </c>
    </row>
    <row r="53" customFormat="false" ht="15.75" hidden="false" customHeight="true" outlineLevel="0" collapsed="false">
      <c r="B53" s="1" t="s">
        <v>98</v>
      </c>
      <c r="C53" s="1" t="s">
        <v>99</v>
      </c>
    </row>
    <row r="54" customFormat="false" ht="15.75" hidden="false" customHeight="true" outlineLevel="0" collapsed="false">
      <c r="B54" s="1" t="s">
        <v>100</v>
      </c>
    </row>
    <row r="55" customFormat="false" ht="15.75" hidden="false" customHeight="true" outlineLevel="0" collapsed="false">
      <c r="B55" s="1" t="s">
        <v>101</v>
      </c>
    </row>
    <row r="56" customFormat="false" ht="15.75" hidden="false" customHeight="true" outlineLevel="0" collapsed="false">
      <c r="B56" s="1" t="s">
        <v>102</v>
      </c>
      <c r="C56" s="1" t="s">
        <v>103</v>
      </c>
    </row>
    <row r="57" customFormat="false" ht="15.75" hidden="false" customHeight="true" outlineLevel="0" collapsed="false">
      <c r="B57" s="1" t="s">
        <v>104</v>
      </c>
      <c r="C57" s="1" t="s">
        <v>105</v>
      </c>
    </row>
    <row r="58" customFormat="false" ht="15.75" hidden="false" customHeight="true" outlineLevel="0" collapsed="false">
      <c r="B58" s="1" t="s">
        <v>106</v>
      </c>
      <c r="C58" s="1" t="s">
        <v>107</v>
      </c>
    </row>
    <row r="59" customFormat="false" ht="15.75" hidden="false" customHeight="true" outlineLevel="0" collapsed="false">
      <c r="B59" s="1" t="s">
        <v>108</v>
      </c>
      <c r="C59" s="1" t="s">
        <v>109</v>
      </c>
    </row>
    <row r="60" customFormat="false" ht="15.75" hidden="false" customHeight="true" outlineLevel="0" collapsed="false">
      <c r="B60" s="1" t="s">
        <v>110</v>
      </c>
      <c r="C60" s="1" t="s">
        <v>25</v>
      </c>
    </row>
    <row r="61" customFormat="false" ht="15.75" hidden="false" customHeight="true" outlineLevel="0" collapsed="false">
      <c r="B61" s="1" t="s">
        <v>111</v>
      </c>
      <c r="C61" s="1" t="s">
        <v>112</v>
      </c>
    </row>
    <row r="62" customFormat="false" ht="15.75" hidden="false" customHeight="true" outlineLevel="0" collapsed="false">
      <c r="B62" s="1" t="s">
        <v>113</v>
      </c>
      <c r="C62" s="1" t="s">
        <v>114</v>
      </c>
    </row>
    <row r="63" customFormat="false" ht="15.75" hidden="false" customHeight="true" outlineLevel="0" collapsed="false">
      <c r="B63" s="1" t="s">
        <v>115</v>
      </c>
      <c r="C63" s="1" t="s">
        <v>116</v>
      </c>
    </row>
    <row r="64" customFormat="false" ht="15.75" hidden="false" customHeight="true" outlineLevel="0" collapsed="false">
      <c r="B64" s="1" t="s">
        <v>117</v>
      </c>
      <c r="C64" s="1" t="s">
        <v>118</v>
      </c>
    </row>
    <row r="65" customFormat="false" ht="15.75" hidden="false" customHeight="true" outlineLevel="0" collapsed="false">
      <c r="B65" s="1" t="s">
        <v>119</v>
      </c>
      <c r="C65" s="1" t="s">
        <v>120</v>
      </c>
    </row>
    <row r="66" customFormat="false" ht="15.75" hidden="false" customHeight="true" outlineLevel="0" collapsed="false">
      <c r="B66" s="1" t="s">
        <v>121</v>
      </c>
      <c r="C66" s="1" t="s">
        <v>122</v>
      </c>
    </row>
    <row r="67" customFormat="false" ht="15.75" hidden="false" customHeight="true" outlineLevel="0" collapsed="false">
      <c r="B67" s="1" t="s">
        <v>123</v>
      </c>
      <c r="C67" s="1" t="s">
        <v>124</v>
      </c>
    </row>
    <row r="68" customFormat="false" ht="15.75" hidden="false" customHeight="true" outlineLevel="0" collapsed="false">
      <c r="B68" s="1" t="s">
        <v>125</v>
      </c>
      <c r="C68" s="1" t="s">
        <v>126</v>
      </c>
    </row>
    <row r="69" customFormat="false" ht="15.75" hidden="false" customHeight="true" outlineLevel="0" collapsed="false">
      <c r="B69" s="1" t="s">
        <v>127</v>
      </c>
      <c r="C69" s="1" t="s">
        <v>128</v>
      </c>
    </row>
    <row r="70" customFormat="false" ht="15.75" hidden="false" customHeight="true" outlineLevel="0" collapsed="false">
      <c r="B70" s="1" t="s">
        <v>129</v>
      </c>
      <c r="C70" s="1" t="s">
        <v>130</v>
      </c>
    </row>
    <row r="71" customFormat="false" ht="15.75" hidden="false" customHeight="true" outlineLevel="0" collapsed="false">
      <c r="B71" s="1" t="s">
        <v>131</v>
      </c>
      <c r="C71" s="1" t="s">
        <v>132</v>
      </c>
    </row>
    <row r="72" customFormat="false" ht="15.75" hidden="false" customHeight="true" outlineLevel="0" collapsed="false">
      <c r="B72" s="1" t="s">
        <v>133</v>
      </c>
      <c r="C72" s="1" t="s">
        <v>134</v>
      </c>
    </row>
    <row r="73" customFormat="false" ht="15.75" hidden="false" customHeight="true" outlineLevel="0" collapsed="false">
      <c r="B73" s="1" t="s">
        <v>135</v>
      </c>
      <c r="C73" s="1" t="s">
        <v>136</v>
      </c>
    </row>
    <row r="74" customFormat="false" ht="15.75" hidden="false" customHeight="true" outlineLevel="0" collapsed="false">
      <c r="B74" s="1" t="s">
        <v>137</v>
      </c>
      <c r="C74" s="1" t="s">
        <v>138</v>
      </c>
    </row>
    <row r="75" customFormat="false" ht="15.75" hidden="false" customHeight="true" outlineLevel="0" collapsed="false">
      <c r="B75" s="1" t="s">
        <v>139</v>
      </c>
      <c r="C75" s="1" t="s">
        <v>140</v>
      </c>
    </row>
    <row r="76" customFormat="false" ht="15.75" hidden="false" customHeight="true" outlineLevel="0" collapsed="false">
      <c r="B76" s="1" t="s">
        <v>141</v>
      </c>
      <c r="C76" s="1" t="s">
        <v>142</v>
      </c>
    </row>
    <row r="77" customFormat="false" ht="15.75" hidden="false" customHeight="true" outlineLevel="0" collapsed="false">
      <c r="B77" s="1" t="s">
        <v>143</v>
      </c>
      <c r="C77" s="1" t="s">
        <v>144</v>
      </c>
    </row>
    <row r="78" customFormat="false" ht="15.75" hidden="false" customHeight="true" outlineLevel="0" collapsed="false">
      <c r="B78" s="1" t="s">
        <v>145</v>
      </c>
    </row>
    <row r="79" customFormat="false" ht="15.75" hidden="false" customHeight="true" outlineLevel="0" collapsed="false">
      <c r="B79" s="1" t="s">
        <v>146</v>
      </c>
    </row>
    <row r="80" customFormat="false" ht="15.75" hidden="false" customHeight="true" outlineLevel="0" collapsed="false">
      <c r="B80" s="1" t="s">
        <v>147</v>
      </c>
      <c r="C80" s="1" t="s">
        <v>148</v>
      </c>
    </row>
    <row r="81" customFormat="false" ht="15.75" hidden="false" customHeight="true" outlineLevel="0" collapsed="false">
      <c r="B81" s="1" t="s">
        <v>149</v>
      </c>
      <c r="C81" s="1" t="s">
        <v>150</v>
      </c>
    </row>
    <row r="82" customFormat="false" ht="15.75" hidden="false" customHeight="true" outlineLevel="0" collapsed="false">
      <c r="B82" s="1" t="s">
        <v>151</v>
      </c>
      <c r="C82" s="1" t="s">
        <v>152</v>
      </c>
    </row>
    <row r="83" customFormat="false" ht="15.75" hidden="false" customHeight="true" outlineLevel="0" collapsed="false">
      <c r="B83" s="1" t="s">
        <v>153</v>
      </c>
      <c r="C83" s="1" t="s">
        <v>154</v>
      </c>
    </row>
    <row r="84" customFormat="false" ht="15.75" hidden="false" customHeight="true" outlineLevel="0" collapsed="false">
      <c r="B84" s="1" t="s">
        <v>155</v>
      </c>
      <c r="C84" s="1" t="s">
        <v>156</v>
      </c>
    </row>
    <row r="85" customFormat="false" ht="15.75" hidden="false" customHeight="true" outlineLevel="0" collapsed="false">
      <c r="B85" s="1" t="s">
        <v>157</v>
      </c>
      <c r="C85" s="1" t="s">
        <v>158</v>
      </c>
    </row>
    <row r="86" customFormat="false" ht="15.75" hidden="false" customHeight="true" outlineLevel="0" collapsed="false">
      <c r="B86" s="1" t="s">
        <v>159</v>
      </c>
      <c r="C86" s="1" t="s">
        <v>160</v>
      </c>
    </row>
    <row r="87" customFormat="false" ht="15.75" hidden="false" customHeight="true" outlineLevel="0" collapsed="false">
      <c r="B87" s="1" t="s">
        <v>161</v>
      </c>
      <c r="C87" s="1" t="s">
        <v>162</v>
      </c>
    </row>
    <row r="88" customFormat="false" ht="15.75" hidden="false" customHeight="true" outlineLevel="0" collapsed="false">
      <c r="B88" s="1" t="s">
        <v>163</v>
      </c>
      <c r="C88" s="1" t="s">
        <v>164</v>
      </c>
    </row>
    <row r="89" customFormat="false" ht="15.75" hidden="false" customHeight="true" outlineLevel="0" collapsed="false">
      <c r="B89" s="1" t="s">
        <v>165</v>
      </c>
      <c r="C89" s="1" t="s">
        <v>166</v>
      </c>
    </row>
    <row r="90" customFormat="false" ht="15.75" hidden="false" customHeight="true" outlineLevel="0" collapsed="false">
      <c r="B90" s="1" t="s">
        <v>167</v>
      </c>
      <c r="C90" s="1" t="s">
        <v>168</v>
      </c>
    </row>
    <row r="91" customFormat="false" ht="15.75" hidden="false" customHeight="true" outlineLevel="0" collapsed="false">
      <c r="B91" s="1" t="s">
        <v>169</v>
      </c>
      <c r="C91" s="1" t="s">
        <v>170</v>
      </c>
    </row>
    <row r="92" customFormat="false" ht="15.75" hidden="false" customHeight="true" outlineLevel="0" collapsed="false">
      <c r="B92" s="1" t="s">
        <v>171</v>
      </c>
      <c r="C92" s="1" t="s">
        <v>172</v>
      </c>
    </row>
    <row r="93" customFormat="false" ht="15.75" hidden="false" customHeight="true" outlineLevel="0" collapsed="false">
      <c r="B93" s="1" t="s">
        <v>173</v>
      </c>
      <c r="C93" s="1" t="s">
        <v>174</v>
      </c>
    </row>
    <row r="94" customFormat="false" ht="15.75" hidden="false" customHeight="true" outlineLevel="0" collapsed="false">
      <c r="B94" s="1" t="s">
        <v>175</v>
      </c>
      <c r="C94" s="1" t="s">
        <v>176</v>
      </c>
    </row>
    <row r="95" customFormat="false" ht="15.75" hidden="false" customHeight="true" outlineLevel="0" collapsed="false">
      <c r="B95" s="1" t="s">
        <v>177</v>
      </c>
      <c r="C95" s="1" t="s">
        <v>178</v>
      </c>
    </row>
    <row r="96" customFormat="false" ht="15.75" hidden="false" customHeight="true" outlineLevel="0" collapsed="false">
      <c r="B96" s="1" t="s">
        <v>179</v>
      </c>
      <c r="C96" s="1" t="s">
        <v>180</v>
      </c>
    </row>
    <row r="97" customFormat="false" ht="15.75" hidden="false" customHeight="true" outlineLevel="0" collapsed="false">
      <c r="B97" s="1" t="s">
        <v>181</v>
      </c>
      <c r="C97" s="1" t="s">
        <v>182</v>
      </c>
    </row>
    <row r="98" customFormat="false" ht="15.75" hidden="false" customHeight="true" outlineLevel="0" collapsed="false">
      <c r="B98" s="1" t="s">
        <v>183</v>
      </c>
      <c r="C98" s="1" t="s">
        <v>184</v>
      </c>
    </row>
    <row r="99" customFormat="false" ht="15.75" hidden="false" customHeight="true" outlineLevel="0" collapsed="false">
      <c r="B99" s="1" t="s">
        <v>185</v>
      </c>
      <c r="C99" s="1" t="s">
        <v>186</v>
      </c>
    </row>
    <row r="100" customFormat="false" ht="15.75" hidden="false" customHeight="true" outlineLevel="0" collapsed="false">
      <c r="B100" s="1" t="s">
        <v>187</v>
      </c>
      <c r="C100" s="1" t="s">
        <v>188</v>
      </c>
    </row>
    <row r="101" customFormat="false" ht="15.75" hidden="false" customHeight="true" outlineLevel="0" collapsed="false">
      <c r="B101" s="1" t="s">
        <v>189</v>
      </c>
      <c r="C101" s="1" t="s">
        <v>190</v>
      </c>
    </row>
    <row r="102" customFormat="false" ht="15.75" hidden="false" customHeight="true" outlineLevel="0" collapsed="false">
      <c r="B102" s="1" t="s">
        <v>191</v>
      </c>
      <c r="C102" s="1" t="s">
        <v>192</v>
      </c>
    </row>
    <row r="103" customFormat="false" ht="15.75" hidden="false" customHeight="true" outlineLevel="0" collapsed="false">
      <c r="B103" s="1" t="s">
        <v>193</v>
      </c>
      <c r="C103" s="1" t="s">
        <v>194</v>
      </c>
    </row>
    <row r="104" customFormat="false" ht="15.75" hidden="false" customHeight="true" outlineLevel="0" collapsed="false">
      <c r="B104" s="1" t="s">
        <v>195</v>
      </c>
      <c r="C104" s="1" t="s">
        <v>196</v>
      </c>
    </row>
    <row r="105" customFormat="false" ht="15.75" hidden="false" customHeight="true" outlineLevel="0" collapsed="false">
      <c r="B105" s="1" t="s">
        <v>197</v>
      </c>
      <c r="C105" s="1" t="s">
        <v>198</v>
      </c>
    </row>
    <row r="106" customFormat="false" ht="15.75" hidden="false" customHeight="true" outlineLevel="0" collapsed="false">
      <c r="B106" s="1" t="s">
        <v>199</v>
      </c>
      <c r="C106" s="1" t="s">
        <v>200</v>
      </c>
    </row>
    <row r="107" customFormat="false" ht="15.75" hidden="false" customHeight="true" outlineLevel="0" collapsed="false">
      <c r="B107" s="1" t="s">
        <v>201</v>
      </c>
      <c r="C107" s="1" t="s">
        <v>202</v>
      </c>
    </row>
    <row r="108" customFormat="false" ht="15.75" hidden="false" customHeight="true" outlineLevel="0" collapsed="false">
      <c r="B108" s="1" t="s">
        <v>203</v>
      </c>
      <c r="C108" s="1" t="s">
        <v>204</v>
      </c>
    </row>
    <row r="109" customFormat="false" ht="15.75" hidden="false" customHeight="true" outlineLevel="0" collapsed="false">
      <c r="B109" s="1" t="s">
        <v>205</v>
      </c>
      <c r="C109" s="1" t="s">
        <v>206</v>
      </c>
    </row>
    <row r="110" customFormat="false" ht="15.75" hidden="false" customHeight="true" outlineLevel="0" collapsed="false">
      <c r="B110" s="1" t="s">
        <v>207</v>
      </c>
      <c r="C110" s="1" t="s">
        <v>208</v>
      </c>
    </row>
    <row r="111" customFormat="false" ht="15.75" hidden="false" customHeight="true" outlineLevel="0" collapsed="false">
      <c r="B111" s="1" t="s">
        <v>209</v>
      </c>
      <c r="C111" s="1" t="s">
        <v>210</v>
      </c>
    </row>
    <row r="112" customFormat="false" ht="15.75" hidden="false" customHeight="true" outlineLevel="0" collapsed="false">
      <c r="B112" s="1" t="s">
        <v>211</v>
      </c>
      <c r="C112" s="1" t="s">
        <v>212</v>
      </c>
    </row>
    <row r="113" customFormat="false" ht="15.75" hidden="false" customHeight="true" outlineLevel="0" collapsed="false">
      <c r="B113" s="1" t="s">
        <v>213</v>
      </c>
      <c r="C113" s="1" t="s">
        <v>214</v>
      </c>
    </row>
    <row r="114" customFormat="false" ht="15.75" hidden="false" customHeight="true" outlineLevel="0" collapsed="false">
      <c r="B114" s="1" t="s">
        <v>215</v>
      </c>
      <c r="C114" s="1" t="s">
        <v>216</v>
      </c>
    </row>
    <row r="115" customFormat="false" ht="15.75" hidden="false" customHeight="true" outlineLevel="0" collapsed="false">
      <c r="B115" s="1" t="s">
        <v>217</v>
      </c>
      <c r="C115" s="1" t="s">
        <v>218</v>
      </c>
    </row>
    <row r="116" customFormat="false" ht="15.75" hidden="false" customHeight="true" outlineLevel="0" collapsed="false">
      <c r="B116" s="1" t="s">
        <v>219</v>
      </c>
      <c r="C116" s="1" t="s">
        <v>220</v>
      </c>
    </row>
    <row r="117" customFormat="false" ht="15.75" hidden="false" customHeight="true" outlineLevel="0" collapsed="false">
      <c r="B117" s="1" t="s">
        <v>221</v>
      </c>
      <c r="C117" s="1" t="s">
        <v>222</v>
      </c>
    </row>
    <row r="118" customFormat="false" ht="15.75" hidden="false" customHeight="true" outlineLevel="0" collapsed="false">
      <c r="B118" s="1" t="s">
        <v>223</v>
      </c>
      <c r="C118" s="1" t="s">
        <v>224</v>
      </c>
    </row>
    <row r="119" customFormat="false" ht="15.75" hidden="false" customHeight="true" outlineLevel="0" collapsed="false">
      <c r="B119" s="1" t="s">
        <v>225</v>
      </c>
      <c r="C119" s="1" t="s">
        <v>226</v>
      </c>
    </row>
    <row r="120" customFormat="false" ht="15.75" hidden="false" customHeight="true" outlineLevel="0" collapsed="false">
      <c r="B120" s="1" t="s">
        <v>227</v>
      </c>
      <c r="C120" s="1" t="s">
        <v>228</v>
      </c>
    </row>
    <row r="121" customFormat="false" ht="15.75" hidden="false" customHeight="true" outlineLevel="0" collapsed="false">
      <c r="B121" s="1" t="s">
        <v>229</v>
      </c>
      <c r="C121" s="1" t="s">
        <v>230</v>
      </c>
    </row>
    <row r="122" customFormat="false" ht="15.75" hidden="false" customHeight="true" outlineLevel="0" collapsed="false">
      <c r="B122" s="1" t="s">
        <v>231</v>
      </c>
      <c r="C122" s="1" t="s">
        <v>232</v>
      </c>
    </row>
    <row r="123" customFormat="false" ht="15.75" hidden="false" customHeight="true" outlineLevel="0" collapsed="false">
      <c r="B123" s="1" t="s">
        <v>233</v>
      </c>
      <c r="C123" s="1" t="s">
        <v>234</v>
      </c>
    </row>
    <row r="124" customFormat="false" ht="15.75" hidden="false" customHeight="true" outlineLevel="0" collapsed="false">
      <c r="B124" s="1" t="s">
        <v>235</v>
      </c>
      <c r="C124" s="1" t="s">
        <v>236</v>
      </c>
    </row>
    <row r="125" customFormat="false" ht="15.75" hidden="false" customHeight="true" outlineLevel="0" collapsed="false">
      <c r="B125" s="1" t="s">
        <v>237</v>
      </c>
      <c r="C125" s="1" t="s">
        <v>238</v>
      </c>
    </row>
    <row r="126" customFormat="false" ht="15.75" hidden="false" customHeight="true" outlineLevel="0" collapsed="false">
      <c r="B126" s="1" t="s">
        <v>239</v>
      </c>
      <c r="C126" s="1" t="s">
        <v>240</v>
      </c>
    </row>
    <row r="127" customFormat="false" ht="15.75" hidden="false" customHeight="true" outlineLevel="0" collapsed="false">
      <c r="B127" s="1" t="s">
        <v>241</v>
      </c>
      <c r="C127" s="1" t="s">
        <v>242</v>
      </c>
    </row>
    <row r="128" customFormat="false" ht="15.75" hidden="false" customHeight="true" outlineLevel="0" collapsed="false">
      <c r="B128" s="1" t="s">
        <v>243</v>
      </c>
      <c r="C128" s="1" t="s">
        <v>244</v>
      </c>
    </row>
    <row r="129" customFormat="false" ht="15.75" hidden="false" customHeight="true" outlineLevel="0" collapsed="false">
      <c r="B129" s="1" t="s">
        <v>245</v>
      </c>
      <c r="C129" s="1" t="s">
        <v>246</v>
      </c>
    </row>
    <row r="130" customFormat="false" ht="15.75" hidden="false" customHeight="true" outlineLevel="0" collapsed="false">
      <c r="B130" s="1" t="s">
        <v>247</v>
      </c>
      <c r="C130" s="1" t="s">
        <v>248</v>
      </c>
    </row>
    <row r="131" customFormat="false" ht="15.75" hidden="false" customHeight="true" outlineLevel="0" collapsed="false">
      <c r="B131" s="1" t="s">
        <v>249</v>
      </c>
      <c r="C131" s="1" t="s">
        <v>250</v>
      </c>
    </row>
    <row r="132" customFormat="false" ht="15.75" hidden="false" customHeight="true" outlineLevel="0" collapsed="false">
      <c r="B132" s="1" t="s">
        <v>251</v>
      </c>
      <c r="C132" s="1" t="s">
        <v>252</v>
      </c>
    </row>
    <row r="133" customFormat="false" ht="15.75" hidden="false" customHeight="true" outlineLevel="0" collapsed="false">
      <c r="B133" s="1" t="s">
        <v>253</v>
      </c>
    </row>
    <row r="134" customFormat="false" ht="15.75" hidden="false" customHeight="true" outlineLevel="0" collapsed="false">
      <c r="B134" s="1" t="s">
        <v>254</v>
      </c>
    </row>
    <row r="135" customFormat="false" ht="15.75" hidden="false" customHeight="true" outlineLevel="0" collapsed="false">
      <c r="B135" s="1" t="s">
        <v>255</v>
      </c>
      <c r="C135" s="1" t="s">
        <v>256</v>
      </c>
    </row>
    <row r="136" customFormat="false" ht="15.75" hidden="false" customHeight="true" outlineLevel="0" collapsed="false">
      <c r="B136" s="1" t="s">
        <v>257</v>
      </c>
      <c r="C136" s="1" t="s">
        <v>258</v>
      </c>
    </row>
    <row r="137" customFormat="false" ht="15.75" hidden="false" customHeight="true" outlineLevel="0" collapsed="false">
      <c r="B137" s="1" t="s">
        <v>259</v>
      </c>
      <c r="C137" s="1" t="s">
        <v>260</v>
      </c>
    </row>
    <row r="138" customFormat="false" ht="15.75" hidden="false" customHeight="true" outlineLevel="0" collapsed="false">
      <c r="B138" s="1" t="s">
        <v>261</v>
      </c>
      <c r="C138" s="1" t="s">
        <v>262</v>
      </c>
    </row>
    <row r="139" customFormat="false" ht="15.75" hidden="false" customHeight="true" outlineLevel="0" collapsed="false">
      <c r="B139" s="1" t="s">
        <v>263</v>
      </c>
      <c r="C139" s="1" t="s">
        <v>264</v>
      </c>
    </row>
    <row r="140" customFormat="false" ht="15.75" hidden="false" customHeight="true" outlineLevel="0" collapsed="false">
      <c r="B140" s="1" t="s">
        <v>265</v>
      </c>
      <c r="C140" s="1" t="s">
        <v>266</v>
      </c>
    </row>
    <row r="141" customFormat="false" ht="15.75" hidden="false" customHeight="true" outlineLevel="0" collapsed="false">
      <c r="B141" s="1" t="s">
        <v>267</v>
      </c>
      <c r="C141" s="1" t="s">
        <v>268</v>
      </c>
    </row>
    <row r="142" customFormat="false" ht="15.75" hidden="false" customHeight="true" outlineLevel="0" collapsed="false">
      <c r="B142" s="1" t="s">
        <v>269</v>
      </c>
      <c r="C142" s="1" t="s">
        <v>270</v>
      </c>
    </row>
    <row r="143" customFormat="false" ht="15.75" hidden="false" customHeight="true" outlineLevel="0" collapsed="false">
      <c r="B143" s="1" t="s">
        <v>271</v>
      </c>
      <c r="C143" s="1" t="s">
        <v>272</v>
      </c>
    </row>
    <row r="144" customFormat="false" ht="15.75" hidden="false" customHeight="true" outlineLevel="0" collapsed="false">
      <c r="B144" s="1" t="s">
        <v>273</v>
      </c>
      <c r="C144" s="1" t="s">
        <v>274</v>
      </c>
    </row>
    <row r="145" customFormat="false" ht="15.75" hidden="false" customHeight="true" outlineLevel="0" collapsed="false">
      <c r="B145" s="1" t="s">
        <v>275</v>
      </c>
      <c r="C145" s="1" t="s">
        <v>276</v>
      </c>
    </row>
    <row r="146" customFormat="false" ht="15.75" hidden="false" customHeight="true" outlineLevel="0" collapsed="false">
      <c r="B146" s="1" t="s">
        <v>277</v>
      </c>
      <c r="C146" s="1" t="s">
        <v>278</v>
      </c>
    </row>
    <row r="147" customFormat="false" ht="15.75" hidden="false" customHeight="true" outlineLevel="0" collapsed="false">
      <c r="B147" s="1" t="s">
        <v>279</v>
      </c>
      <c r="C147" s="1" t="s">
        <v>280</v>
      </c>
    </row>
    <row r="148" customFormat="false" ht="15.75" hidden="false" customHeight="true" outlineLevel="0" collapsed="false">
      <c r="B148" s="1" t="s">
        <v>281</v>
      </c>
      <c r="C148" s="1" t="s">
        <v>228</v>
      </c>
    </row>
    <row r="149" customFormat="false" ht="15.75" hidden="false" customHeight="true" outlineLevel="0" collapsed="false">
      <c r="B149" s="1" t="s">
        <v>282</v>
      </c>
      <c r="C149" s="1" t="s">
        <v>283</v>
      </c>
    </row>
    <row r="150" customFormat="false" ht="15.75" hidden="false" customHeight="true" outlineLevel="0" collapsed="false">
      <c r="B150" s="1" t="s">
        <v>284</v>
      </c>
      <c r="C150" s="1" t="s">
        <v>285</v>
      </c>
    </row>
    <row r="151" customFormat="false" ht="15.75" hidden="false" customHeight="true" outlineLevel="0" collapsed="false">
      <c r="B151" s="1" t="s">
        <v>286</v>
      </c>
      <c r="C151" s="1" t="s">
        <v>287</v>
      </c>
    </row>
    <row r="152" customFormat="false" ht="15.75" hidden="false" customHeight="true" outlineLevel="0" collapsed="false">
      <c r="B152" s="1" t="s">
        <v>288</v>
      </c>
      <c r="C152" s="1" t="s">
        <v>289</v>
      </c>
    </row>
    <row r="153" customFormat="false" ht="15.75" hidden="false" customHeight="true" outlineLevel="0" collapsed="false">
      <c r="B153" s="1" t="s">
        <v>290</v>
      </c>
      <c r="C153" s="1" t="s">
        <v>291</v>
      </c>
    </row>
    <row r="154" customFormat="false" ht="15.75" hidden="false" customHeight="true" outlineLevel="0" collapsed="false">
      <c r="B154" s="1" t="s">
        <v>292</v>
      </c>
      <c r="C154" s="1" t="s">
        <v>293</v>
      </c>
    </row>
    <row r="155" customFormat="false" ht="15.75" hidden="false" customHeight="true" outlineLevel="0" collapsed="false">
      <c r="B155" s="1" t="s">
        <v>294</v>
      </c>
      <c r="C155" s="1" t="s">
        <v>295</v>
      </c>
    </row>
    <row r="156" customFormat="false" ht="15.75" hidden="false" customHeight="true" outlineLevel="0" collapsed="false">
      <c r="B156" s="1" t="s">
        <v>296</v>
      </c>
      <c r="C156" s="1" t="s">
        <v>297</v>
      </c>
    </row>
    <row r="157" customFormat="false" ht="15.75" hidden="false" customHeight="true" outlineLevel="0" collapsed="false">
      <c r="B157" s="1" t="s">
        <v>298</v>
      </c>
      <c r="C157" s="1" t="s">
        <v>299</v>
      </c>
    </row>
    <row r="158" customFormat="false" ht="15.75" hidden="false" customHeight="true" outlineLevel="0" collapsed="false">
      <c r="B158" s="1" t="s">
        <v>300</v>
      </c>
      <c r="C158" s="1" t="s">
        <v>301</v>
      </c>
    </row>
    <row r="159" customFormat="false" ht="15.75" hidden="false" customHeight="true" outlineLevel="0" collapsed="false">
      <c r="B159" s="1" t="s">
        <v>302</v>
      </c>
      <c r="C159" s="1" t="s">
        <v>303</v>
      </c>
    </row>
    <row r="160" customFormat="false" ht="15.75" hidden="false" customHeight="true" outlineLevel="0" collapsed="false">
      <c r="B160" s="1" t="s">
        <v>304</v>
      </c>
      <c r="C160" s="1" t="s">
        <v>305</v>
      </c>
    </row>
    <row r="161" customFormat="false" ht="15.75" hidden="false" customHeight="true" outlineLevel="0" collapsed="false">
      <c r="B161" s="1" t="s">
        <v>306</v>
      </c>
      <c r="C161" s="1" t="s">
        <v>307</v>
      </c>
    </row>
    <row r="162" customFormat="false" ht="15.75" hidden="false" customHeight="true" outlineLevel="0" collapsed="false">
      <c r="B162" s="1" t="s">
        <v>308</v>
      </c>
      <c r="C162" s="1" t="s">
        <v>309</v>
      </c>
    </row>
    <row r="163" customFormat="false" ht="15.75" hidden="false" customHeight="true" outlineLevel="0" collapsed="false">
      <c r="B163" s="1" t="s">
        <v>310</v>
      </c>
      <c r="C163" s="1" t="s">
        <v>311</v>
      </c>
    </row>
    <row r="164" customFormat="false" ht="15.75" hidden="false" customHeight="true" outlineLevel="0" collapsed="false">
      <c r="B164" s="1" t="s">
        <v>312</v>
      </c>
      <c r="C164" s="1" t="s">
        <v>313</v>
      </c>
    </row>
    <row r="165" customFormat="false" ht="15.75" hidden="false" customHeight="true" outlineLevel="0" collapsed="false">
      <c r="B165" s="1" t="s">
        <v>314</v>
      </c>
      <c r="C165" s="1" t="s">
        <v>315</v>
      </c>
    </row>
    <row r="166" customFormat="false" ht="15.75" hidden="false" customHeight="true" outlineLevel="0" collapsed="false">
      <c r="B166" s="1" t="s">
        <v>316</v>
      </c>
      <c r="C166" s="1" t="s">
        <v>317</v>
      </c>
    </row>
    <row r="167" customFormat="false" ht="15.75" hidden="false" customHeight="true" outlineLevel="0" collapsed="false">
      <c r="B167" s="1" t="s">
        <v>318</v>
      </c>
      <c r="C167" s="1" t="s">
        <v>319</v>
      </c>
    </row>
    <row r="168" customFormat="false" ht="15.75" hidden="false" customHeight="true" outlineLevel="0" collapsed="false">
      <c r="B168" s="1" t="s">
        <v>320</v>
      </c>
      <c r="C168" s="1" t="s">
        <v>321</v>
      </c>
    </row>
    <row r="169" customFormat="false" ht="15.75" hidden="false" customHeight="true" outlineLevel="0" collapsed="false">
      <c r="B169" s="1" t="s">
        <v>322</v>
      </c>
      <c r="C169" s="1" t="s">
        <v>323</v>
      </c>
    </row>
    <row r="170" customFormat="false" ht="15.75" hidden="false" customHeight="true" outlineLevel="0" collapsed="false">
      <c r="B170" s="1" t="s">
        <v>324</v>
      </c>
      <c r="C170" s="1" t="s">
        <v>325</v>
      </c>
    </row>
    <row r="171" customFormat="false" ht="15.75" hidden="false" customHeight="true" outlineLevel="0" collapsed="false">
      <c r="B171" s="1" t="s">
        <v>326</v>
      </c>
      <c r="C171" s="1" t="s">
        <v>327</v>
      </c>
    </row>
    <row r="172" customFormat="false" ht="15.75" hidden="false" customHeight="true" outlineLevel="0" collapsed="false">
      <c r="B172" s="1" t="s">
        <v>328</v>
      </c>
      <c r="C172" s="1" t="s">
        <v>329</v>
      </c>
    </row>
    <row r="173" customFormat="false" ht="15.75" hidden="false" customHeight="true" outlineLevel="0" collapsed="false">
      <c r="B173" s="1" t="s">
        <v>330</v>
      </c>
      <c r="C173" s="1" t="s">
        <v>331</v>
      </c>
    </row>
    <row r="174" customFormat="false" ht="15.75" hidden="false" customHeight="true" outlineLevel="0" collapsed="false">
      <c r="B174" s="1" t="s">
        <v>332</v>
      </c>
      <c r="C174" s="1" t="s">
        <v>333</v>
      </c>
    </row>
    <row r="175" customFormat="false" ht="15.75" hidden="false" customHeight="true" outlineLevel="0" collapsed="false">
      <c r="B175" s="1" t="s">
        <v>334</v>
      </c>
      <c r="C175" s="1" t="s">
        <v>335</v>
      </c>
    </row>
    <row r="176" customFormat="false" ht="15.75" hidden="false" customHeight="true" outlineLevel="0" collapsed="false">
      <c r="B176" s="1" t="s">
        <v>336</v>
      </c>
      <c r="C176" s="1" t="s">
        <v>337</v>
      </c>
    </row>
    <row r="177" customFormat="false" ht="15.75" hidden="false" customHeight="true" outlineLevel="0" collapsed="false">
      <c r="B177" s="1" t="s">
        <v>338</v>
      </c>
      <c r="C177" s="1" t="s">
        <v>339</v>
      </c>
    </row>
    <row r="178" customFormat="false" ht="15.75" hidden="false" customHeight="true" outlineLevel="0" collapsed="false">
      <c r="B178" s="1" t="s">
        <v>340</v>
      </c>
      <c r="C178" s="1" t="s">
        <v>341</v>
      </c>
    </row>
    <row r="179" customFormat="false" ht="15.75" hidden="false" customHeight="true" outlineLevel="0" collapsed="false">
      <c r="B179" s="1" t="s">
        <v>342</v>
      </c>
      <c r="C179" s="1" t="s">
        <v>343</v>
      </c>
    </row>
    <row r="180" customFormat="false" ht="15.75" hidden="false" customHeight="true" outlineLevel="0" collapsed="false">
      <c r="B180" s="1" t="s">
        <v>344</v>
      </c>
      <c r="C180" s="1" t="s">
        <v>345</v>
      </c>
    </row>
    <row r="181" customFormat="false" ht="15.75" hidden="false" customHeight="true" outlineLevel="0" collapsed="false">
      <c r="B181" s="1" t="s">
        <v>346</v>
      </c>
      <c r="C181" s="1" t="s">
        <v>347</v>
      </c>
    </row>
    <row r="182" customFormat="false" ht="15.75" hidden="false" customHeight="true" outlineLevel="0" collapsed="false">
      <c r="B182" s="1" t="s">
        <v>348</v>
      </c>
      <c r="C182" s="1" t="s">
        <v>343</v>
      </c>
    </row>
    <row r="183" customFormat="false" ht="15.75" hidden="false" customHeight="true" outlineLevel="0" collapsed="false">
      <c r="B183" s="1" t="s">
        <v>349</v>
      </c>
      <c r="C183" s="1" t="s">
        <v>350</v>
      </c>
    </row>
    <row r="184" customFormat="false" ht="15.75" hidden="false" customHeight="true" outlineLevel="0" collapsed="false">
      <c r="B184" s="1" t="s">
        <v>351</v>
      </c>
      <c r="C184" s="1" t="s">
        <v>352</v>
      </c>
    </row>
    <row r="185" customFormat="false" ht="15.75" hidden="false" customHeight="true" outlineLevel="0" collapsed="false">
      <c r="B185" s="1" t="s">
        <v>353</v>
      </c>
      <c r="C185" s="1" t="s">
        <v>354</v>
      </c>
    </row>
    <row r="186" customFormat="false" ht="15.75" hidden="false" customHeight="true" outlineLevel="0" collapsed="false">
      <c r="B186" s="1" t="s">
        <v>355</v>
      </c>
      <c r="C186" s="1" t="s">
        <v>356</v>
      </c>
    </row>
    <row r="187" customFormat="false" ht="15.75" hidden="false" customHeight="true" outlineLevel="0" collapsed="false">
      <c r="B187" s="1" t="s">
        <v>357</v>
      </c>
      <c r="C187" s="1" t="s">
        <v>358</v>
      </c>
    </row>
    <row r="188" customFormat="false" ht="15.75" hidden="false" customHeight="true" outlineLevel="0" collapsed="false">
      <c r="B188" s="1" t="s">
        <v>359</v>
      </c>
      <c r="C188" s="1" t="s">
        <v>360</v>
      </c>
    </row>
    <row r="189" customFormat="false" ht="15.75" hidden="false" customHeight="true" outlineLevel="0" collapsed="false">
      <c r="B189" s="1" t="s">
        <v>361</v>
      </c>
      <c r="C189" s="1" t="s">
        <v>362</v>
      </c>
    </row>
    <row r="190" customFormat="false" ht="15.75" hidden="false" customHeight="true" outlineLevel="0" collapsed="false">
      <c r="B190" s="1" t="s">
        <v>363</v>
      </c>
      <c r="C190" s="1" t="s">
        <v>364</v>
      </c>
    </row>
    <row r="191" customFormat="false" ht="15.75" hidden="false" customHeight="true" outlineLevel="0" collapsed="false">
      <c r="B191" s="1" t="s">
        <v>365</v>
      </c>
      <c r="C191" s="1" t="s">
        <v>366</v>
      </c>
    </row>
    <row r="192" customFormat="false" ht="15.75" hidden="false" customHeight="true" outlineLevel="0" collapsed="false">
      <c r="B192" s="1" t="s">
        <v>367</v>
      </c>
      <c r="C192" s="1" t="s">
        <v>368</v>
      </c>
    </row>
    <row r="193" customFormat="false" ht="15.75" hidden="false" customHeight="true" outlineLevel="0" collapsed="false">
      <c r="B193" s="1" t="s">
        <v>369</v>
      </c>
      <c r="C193" s="1" t="s">
        <v>370</v>
      </c>
    </row>
    <row r="194" customFormat="false" ht="15.75" hidden="false" customHeight="true" outlineLevel="0" collapsed="false">
      <c r="B194" s="1" t="s">
        <v>371</v>
      </c>
      <c r="C194" s="1" t="s">
        <v>372</v>
      </c>
    </row>
    <row r="195" customFormat="false" ht="15.75" hidden="false" customHeight="true" outlineLevel="0" collapsed="false">
      <c r="B195" s="1" t="s">
        <v>373</v>
      </c>
      <c r="C195" s="1" t="s">
        <v>374</v>
      </c>
    </row>
    <row r="196" customFormat="false" ht="15.75" hidden="false" customHeight="true" outlineLevel="0" collapsed="false">
      <c r="B196" s="1" t="s">
        <v>375</v>
      </c>
      <c r="C196" s="1" t="s">
        <v>376</v>
      </c>
    </row>
    <row r="197" customFormat="false" ht="15.75" hidden="false" customHeight="true" outlineLevel="0" collapsed="false">
      <c r="B197" s="1" t="s">
        <v>377</v>
      </c>
      <c r="C197" s="1" t="s">
        <v>376</v>
      </c>
    </row>
    <row r="198" customFormat="false" ht="15.75" hidden="false" customHeight="true" outlineLevel="0" collapsed="false">
      <c r="B198" s="1" t="s">
        <v>378</v>
      </c>
      <c r="C198" s="1" t="s">
        <v>379</v>
      </c>
    </row>
    <row r="199" customFormat="false" ht="15.75" hidden="false" customHeight="true" outlineLevel="0" collapsed="false">
      <c r="B199" s="1" t="s">
        <v>380</v>
      </c>
      <c r="C199" s="1" t="s">
        <v>381</v>
      </c>
    </row>
    <row r="200" customFormat="false" ht="15.75" hidden="false" customHeight="true" outlineLevel="0" collapsed="false">
      <c r="B200" s="1" t="s">
        <v>382</v>
      </c>
      <c r="C200" s="1" t="s">
        <v>383</v>
      </c>
    </row>
    <row r="201" customFormat="false" ht="15.75" hidden="false" customHeight="true" outlineLevel="0" collapsed="false">
      <c r="B201" s="1" t="s">
        <v>384</v>
      </c>
      <c r="C201" s="1" t="s">
        <v>218</v>
      </c>
    </row>
    <row r="202" customFormat="false" ht="15.75" hidden="false" customHeight="true" outlineLevel="0" collapsed="false">
      <c r="B202" s="1" t="s">
        <v>385</v>
      </c>
      <c r="C202" s="1" t="s">
        <v>386</v>
      </c>
    </row>
    <row r="203" customFormat="false" ht="15.75" hidden="false" customHeight="true" outlineLevel="0" collapsed="false">
      <c r="B203" s="1" t="s">
        <v>387</v>
      </c>
      <c r="C203" s="1" t="s">
        <v>232</v>
      </c>
    </row>
    <row r="204" customFormat="false" ht="15.75" hidden="false" customHeight="true" outlineLevel="0" collapsed="false">
      <c r="B204" s="1" t="s">
        <v>388</v>
      </c>
      <c r="C204" s="1" t="s">
        <v>226</v>
      </c>
    </row>
    <row r="205" customFormat="false" ht="15.75" hidden="false" customHeight="true" outlineLevel="0" collapsed="false">
      <c r="B205" s="1" t="s">
        <v>389</v>
      </c>
      <c r="C205" s="1" t="s">
        <v>390</v>
      </c>
    </row>
    <row r="206" customFormat="false" ht="15.75" hidden="false" customHeight="true" outlineLevel="0" collapsed="false">
      <c r="B206" s="1" t="s">
        <v>391</v>
      </c>
      <c r="C206" s="1" t="s">
        <v>392</v>
      </c>
    </row>
    <row r="207" customFormat="false" ht="15.75" hidden="false" customHeight="true" outlineLevel="0" collapsed="false">
      <c r="B207" s="1" t="s">
        <v>393</v>
      </c>
      <c r="C207" s="1" t="s">
        <v>394</v>
      </c>
    </row>
    <row r="208" customFormat="false" ht="15.75" hidden="false" customHeight="true" outlineLevel="0" collapsed="false">
      <c r="B208" s="1" t="s">
        <v>395</v>
      </c>
      <c r="C208" s="1" t="s">
        <v>396</v>
      </c>
    </row>
    <row r="209" customFormat="false" ht="15.75" hidden="false" customHeight="true" outlineLevel="0" collapsed="false">
      <c r="B209" s="1" t="s">
        <v>397</v>
      </c>
      <c r="C209" s="1" t="s">
        <v>398</v>
      </c>
    </row>
    <row r="210" customFormat="false" ht="15.75" hidden="false" customHeight="true" outlineLevel="0" collapsed="false">
      <c r="B210" s="1" t="s">
        <v>399</v>
      </c>
      <c r="C210" s="1" t="s">
        <v>400</v>
      </c>
    </row>
    <row r="211" customFormat="false" ht="15.75" hidden="false" customHeight="true" outlineLevel="0" collapsed="false">
      <c r="B211" s="1" t="s">
        <v>401</v>
      </c>
      <c r="C211" s="1" t="s">
        <v>402</v>
      </c>
    </row>
    <row r="212" customFormat="false" ht="15.75" hidden="false" customHeight="true" outlineLevel="0" collapsed="false">
      <c r="B212" s="1" t="s">
        <v>403</v>
      </c>
    </row>
    <row r="213" customFormat="false" ht="15.75" hidden="false" customHeight="true" outlineLevel="0" collapsed="false">
      <c r="B213" s="1" t="s">
        <v>404</v>
      </c>
      <c r="C213" s="1" t="s">
        <v>405</v>
      </c>
    </row>
    <row r="214" customFormat="false" ht="15.75" hidden="false" customHeight="true" outlineLevel="0" collapsed="false">
      <c r="B214" s="1" t="s">
        <v>406</v>
      </c>
      <c r="C214" s="1" t="s">
        <v>407</v>
      </c>
    </row>
    <row r="215" customFormat="false" ht="15.75" hidden="false" customHeight="true" outlineLevel="0" collapsed="false">
      <c r="B215" s="1" t="s">
        <v>408</v>
      </c>
      <c r="C215" s="1" t="s">
        <v>409</v>
      </c>
    </row>
    <row r="216" customFormat="false" ht="15.75" hidden="false" customHeight="true" outlineLevel="0" collapsed="false">
      <c r="B216" s="1" t="s">
        <v>410</v>
      </c>
      <c r="C216" s="1" t="s">
        <v>411</v>
      </c>
    </row>
    <row r="217" customFormat="false" ht="15.75" hidden="false" customHeight="true" outlineLevel="0" collapsed="false">
      <c r="B217" s="1" t="s">
        <v>412</v>
      </c>
      <c r="C217" s="1" t="s">
        <v>413</v>
      </c>
    </row>
    <row r="218" customFormat="false" ht="15.75" hidden="false" customHeight="true" outlineLevel="0" collapsed="false">
      <c r="B218" s="1" t="s">
        <v>414</v>
      </c>
      <c r="C218" s="1" t="s">
        <v>415</v>
      </c>
    </row>
    <row r="219" customFormat="false" ht="15.75" hidden="false" customHeight="true" outlineLevel="0" collapsed="false">
      <c r="B219" s="1" t="s">
        <v>416</v>
      </c>
      <c r="C219" s="1" t="s">
        <v>417</v>
      </c>
    </row>
    <row r="220" customFormat="false" ht="15.75" hidden="false" customHeight="true" outlineLevel="0" collapsed="false">
      <c r="B220" s="1" t="s">
        <v>418</v>
      </c>
      <c r="C220" s="1" t="s">
        <v>419</v>
      </c>
    </row>
    <row r="221" customFormat="false" ht="15.75" hidden="false" customHeight="true" outlineLevel="0" collapsed="false">
      <c r="B221" s="1" t="s">
        <v>420</v>
      </c>
      <c r="C221" s="1" t="s">
        <v>421</v>
      </c>
    </row>
    <row r="222" customFormat="false" ht="15.75" hidden="false" customHeight="true" outlineLevel="0" collapsed="false">
      <c r="B222" s="1" t="s">
        <v>422</v>
      </c>
      <c r="C222" s="1" t="s">
        <v>423</v>
      </c>
    </row>
    <row r="223" customFormat="false" ht="15.75" hidden="false" customHeight="true" outlineLevel="0" collapsed="false">
      <c r="B223" s="1" t="s">
        <v>424</v>
      </c>
      <c r="C223" s="1" t="s">
        <v>425</v>
      </c>
    </row>
    <row r="224" customFormat="false" ht="15.75" hidden="false" customHeight="true" outlineLevel="0" collapsed="false">
      <c r="B224" s="1" t="s">
        <v>426</v>
      </c>
      <c r="C224" s="1" t="s">
        <v>427</v>
      </c>
    </row>
    <row r="225" customFormat="false" ht="15.75" hidden="false" customHeight="true" outlineLevel="0" collapsed="false">
      <c r="B225" s="1" t="s">
        <v>428</v>
      </c>
      <c r="C225" s="1" t="s">
        <v>429</v>
      </c>
    </row>
    <row r="226" customFormat="false" ht="15.75" hidden="false" customHeight="true" outlineLevel="0" collapsed="false">
      <c r="B226" s="1" t="s">
        <v>430</v>
      </c>
      <c r="C226" s="1" t="s">
        <v>431</v>
      </c>
    </row>
    <row r="227" customFormat="false" ht="15.75" hidden="false" customHeight="true" outlineLevel="0" collapsed="false">
      <c r="B227" s="1" t="s">
        <v>432</v>
      </c>
      <c r="C227" s="1" t="s">
        <v>433</v>
      </c>
    </row>
    <row r="228" customFormat="false" ht="15.75" hidden="false" customHeight="true" outlineLevel="0" collapsed="false">
      <c r="B228" s="1" t="s">
        <v>434</v>
      </c>
      <c r="C228" s="1" t="s">
        <v>435</v>
      </c>
    </row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9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2.6328125" defaultRowHeight="15.75" zeroHeight="false" outlineLevelRow="0" outlineLevelCol="0"/>
  <cols>
    <col collapsed="false" customWidth="true" hidden="false" outlineLevel="0" max="6" min="6" style="0" width="17.38"/>
    <col collapsed="false" customWidth="true" hidden="false" outlineLevel="0" max="9" min="9" style="0" width="19"/>
  </cols>
  <sheetData>
    <row r="1" customFormat="false" ht="17.35" hidden="false" customHeight="false" outlineLevel="0" collapsed="false">
      <c r="A1" s="2" t="s">
        <v>1</v>
      </c>
      <c r="B1" s="3" t="s">
        <v>436</v>
      </c>
      <c r="C1" s="3" t="s">
        <v>437</v>
      </c>
      <c r="D1" s="3" t="s">
        <v>438</v>
      </c>
      <c r="E1" s="3" t="s">
        <v>439</v>
      </c>
      <c r="F1" s="3" t="s">
        <v>440</v>
      </c>
      <c r="G1" s="3" t="s">
        <v>441</v>
      </c>
      <c r="H1" s="3" t="s">
        <v>442</v>
      </c>
    </row>
    <row r="2" customFormat="false" ht="17.35" hidden="false" customHeight="false" outlineLevel="0" collapsed="false">
      <c r="A2" s="2"/>
      <c r="B2" s="3" t="s">
        <v>443</v>
      </c>
      <c r="C2" s="3" t="s">
        <v>444</v>
      </c>
      <c r="D2" s="3" t="s">
        <v>445</v>
      </c>
      <c r="E2" s="3" t="s">
        <v>445</v>
      </c>
      <c r="F2" s="3" t="s">
        <v>445</v>
      </c>
    </row>
    <row r="3" customFormat="false" ht="17.35" hidden="false" customHeight="false" outlineLevel="0" collapsed="false">
      <c r="A3" s="4" t="s">
        <v>3</v>
      </c>
      <c r="B3" s="5" t="s">
        <v>446</v>
      </c>
      <c r="C3" s="6" t="s">
        <v>447</v>
      </c>
      <c r="D3" s="7" t="str">
        <f aca="false">IFERROR(__xludf.dummyfunction("GOOGLETRANSLATE(A3,""ar"",""de"")"),"Verbaler Satz")</f>
        <v>Verbaler Satz</v>
      </c>
      <c r="E3" s="7" t="str">
        <f aca="false">IFERROR(__xludf.dummyfunction("GOOGLETRANSLATE(B3,""en"",""de"")"),"Verbale Phrase")</f>
        <v>Verbale Phrase</v>
      </c>
      <c r="F3" s="7" t="str">
        <f aca="false">IFERROR(__xludf.dummyfunction("GOOGLETRANSLATE(C3,""fr"",""de"")"),"Verbale Phrase")</f>
        <v>Verbale Phrase</v>
      </c>
    </row>
    <row r="4" customFormat="false" ht="17.35" hidden="false" customHeight="false" outlineLevel="0" collapsed="false">
      <c r="A4" s="4" t="s">
        <v>4</v>
      </c>
      <c r="B4" s="5" t="s">
        <v>448</v>
      </c>
      <c r="C4" s="6" t="s">
        <v>449</v>
      </c>
      <c r="D4" s="7" t="str">
        <f aca="false">IFERROR(__xludf.dummyfunction("GOOGLETRANSLATE(A4,""ar"",""de"")"),"Nominalsatz")</f>
        <v>Nominalsatz</v>
      </c>
      <c r="E4" s="7" t="str">
        <f aca="false">IFERROR(__xludf.dummyfunction("GOOGLETRANSLATE(B4,""en"",""de"")"),"Nominalphrase")</f>
        <v>Nominalphrase</v>
      </c>
      <c r="F4" s="7" t="str">
        <f aca="false">IFERROR(__xludf.dummyfunction("GOOGLETRANSLATE(C4,""fr"",""de"")"),"„Nominalphrase“")</f>
        <v>„Nominalphrase“</v>
      </c>
      <c r="H4" s="3" t="s">
        <v>450</v>
      </c>
    </row>
    <row r="5" customFormat="false" ht="17.35" hidden="false" customHeight="false" outlineLevel="0" collapsed="false">
      <c r="A5" s="4" t="s">
        <v>5</v>
      </c>
      <c r="B5" s="3" t="s">
        <v>451</v>
      </c>
      <c r="C5" s="6" t="s">
        <v>452</v>
      </c>
      <c r="D5" s="7" t="str">
        <f aca="false">IFERROR(__xludf.dummyfunction("GOOGLETRANSLATE(A5,""ar"",""de"")"),"Er konnte")</f>
        <v>Er konnte</v>
      </c>
      <c r="E5" s="7" t="str">
        <f aca="false">IFERROR(__xludf.dummyfunction("GOOGLETRANSLATE(B5,""en"",""de"")"),"können")</f>
        <v>können</v>
      </c>
      <c r="F5" s="7" t="str">
        <f aca="false">IFERROR(__xludf.dummyfunction("GOOGLETRANSLATE(C5,""fr"",""de"")"),"Leistung")</f>
        <v>Leistung</v>
      </c>
      <c r="G5" s="8" t="s">
        <v>6</v>
      </c>
      <c r="H5" s="3" t="s">
        <v>453</v>
      </c>
      <c r="I5" s="3" t="s">
        <v>454</v>
      </c>
    </row>
    <row r="6" customFormat="false" ht="17.35" hidden="false" customHeight="false" outlineLevel="0" collapsed="false">
      <c r="A6" s="4" t="s">
        <v>7</v>
      </c>
      <c r="B6" s="3" t="s">
        <v>455</v>
      </c>
      <c r="C6" s="6" t="s">
        <v>456</v>
      </c>
      <c r="D6" s="7" t="str">
        <f aca="false">IFERROR(__xludf.dummyfunction("GOOGLETRANSLATE(A6,""ar"",""de"")"),"Er wollte")</f>
        <v>Er wollte</v>
      </c>
      <c r="E6" s="7" t="str">
        <f aca="false">IFERROR(__xludf.dummyfunction("GOOGLETRANSLATE(B6,""en"",""de"")"),"wollen")</f>
        <v>wollen</v>
      </c>
      <c r="F6" s="7" t="str">
        <f aca="false">IFERROR(__xludf.dummyfunction("GOOGLETRANSLATE(C6,""fr"",""de"")"),"wollen")</f>
        <v>wollen</v>
      </c>
      <c r="G6" s="8" t="s">
        <v>8</v>
      </c>
    </row>
    <row r="7" customFormat="false" ht="17.35" hidden="false" customHeight="false" outlineLevel="0" collapsed="false">
      <c r="A7" s="4" t="s">
        <v>9</v>
      </c>
      <c r="B7" s="3" t="s">
        <v>457</v>
      </c>
      <c r="C7" s="6" t="s">
        <v>458</v>
      </c>
      <c r="D7" s="7" t="str">
        <f aca="false">IFERROR(__xludf.dummyfunction("GOOGLETRANSLATE(A7,""ar"",""de"")"),"Fast")</f>
        <v>Fast</v>
      </c>
      <c r="E7" s="7" t="str">
        <f aca="false">IFERROR(__xludf.dummyfunction("GOOGLETRANSLATE(B7,""en"",""de"")"),"bis Mai")</f>
        <v>bis Mai</v>
      </c>
      <c r="F7" s="7" t="str">
        <f aca="false">IFERROR(__xludf.dummyfunction("GOOGLETRANSLATE(C7,""fr"",""de"")"),"bis Mai")</f>
        <v>bis Mai</v>
      </c>
      <c r="H7" s="3" t="s">
        <v>459</v>
      </c>
    </row>
    <row r="8" customFormat="false" ht="17.35" hidden="false" customHeight="false" outlineLevel="0" collapsed="false">
      <c r="A8" s="4" t="s">
        <v>10</v>
      </c>
      <c r="B8" s="3" t="s">
        <v>460</v>
      </c>
      <c r="C8" s="6" t="s">
        <v>461</v>
      </c>
      <c r="D8" s="7" t="str">
        <f aca="false">IFERROR(__xludf.dummyfunction("GOOGLETRANSLATE(A8,""ar"",""de"")"),"trinken")</f>
        <v>trinken</v>
      </c>
      <c r="E8" s="7" t="str">
        <f aca="false">IFERROR(__xludf.dummyfunction("GOOGLETRANSLATE(B8,""en"",""de"")"),"zu trinken")</f>
        <v>zu trinken</v>
      </c>
      <c r="F8" s="7" t="str">
        <f aca="false">IFERROR(__xludf.dummyfunction("GOOGLETRANSLATE(C8,""fr"",""de"")"),"trinken")</f>
        <v>trinken</v>
      </c>
      <c r="G8" s="8" t="s">
        <v>11</v>
      </c>
    </row>
    <row r="9" customFormat="false" ht="17.35" hidden="false" customHeight="false" outlineLevel="0" collapsed="false">
      <c r="A9" s="4" t="s">
        <v>12</v>
      </c>
      <c r="B9" s="8" t="s">
        <v>462</v>
      </c>
      <c r="C9" s="6" t="s">
        <v>463</v>
      </c>
      <c r="D9" s="7" t="str">
        <f aca="false">IFERROR(__xludf.dummyfunction("GOOGLETRANSLATE(A9,""ar"",""de"")"),"schlagen")</f>
        <v>schlagen</v>
      </c>
      <c r="E9" s="7" t="str">
        <f aca="false">IFERROR(__xludf.dummyfunction("GOOGLETRANSLATE(B9,""en"",""de"")"),"schlagen")</f>
        <v>schlagen</v>
      </c>
      <c r="F9" s="7" t="str">
        <f aca="false">IFERROR(__xludf.dummyfunction("GOOGLETRANSLATE(C9,""fr"",""de"")"),"Schlag")</f>
        <v>Schlag</v>
      </c>
      <c r="G9" s="8" t="s">
        <v>13</v>
      </c>
    </row>
    <row r="10" customFormat="false" ht="17.35" hidden="false" customHeight="false" outlineLevel="0" collapsed="false">
      <c r="A10" s="4" t="s">
        <v>14</v>
      </c>
      <c r="B10" s="3" t="s">
        <v>464</v>
      </c>
      <c r="C10" s="6" t="s">
        <v>465</v>
      </c>
      <c r="D10" s="7" t="str">
        <f aca="false">IFERROR(__xludf.dummyfunction("GOOGLETRANSLATE(A10,""ar"",""de"")"),"Gold")</f>
        <v>Gold</v>
      </c>
      <c r="E10" s="7" t="str">
        <f aca="false">IFERROR(__xludf.dummyfunction("GOOGLETRANSLATE(B10,""en"",""de"")"),"gehen")</f>
        <v>gehen</v>
      </c>
      <c r="F10" s="7" t="str">
        <f aca="false">IFERROR(__xludf.dummyfunction("GOOGLETRANSLATE(C10,""fr"",""de"")"),"gehen")</f>
        <v>gehen</v>
      </c>
      <c r="G10" s="8" t="s">
        <v>15</v>
      </c>
    </row>
    <row r="11" customFormat="false" ht="17.35" hidden="false" customHeight="false" outlineLevel="0" collapsed="false">
      <c r="A11" s="4" t="s">
        <v>16</v>
      </c>
      <c r="B11" s="3" t="s">
        <v>466</v>
      </c>
      <c r="C11" s="6" t="s">
        <v>467</v>
      </c>
      <c r="D11" s="7" t="str">
        <f aca="false">IFERROR(__xludf.dummyfunction("GOOGLETRANSLATE(A11,""ar"",""de"")"),"Er setzte sich")</f>
        <v>Er setzte sich</v>
      </c>
      <c r="E11" s="7" t="str">
        <f aca="false">IFERROR(__xludf.dummyfunction("GOOGLETRANSLATE(B11,""en"",""de"")"),"sich hinsetzen")</f>
        <v>sich hinsetzen</v>
      </c>
      <c r="F11" s="7" t="str">
        <f aca="false">IFERROR(__xludf.dummyfunction("GOOGLETRANSLATE(C11,""fr"",""de"")"),"sitzen")</f>
        <v>sitzen</v>
      </c>
      <c r="G11" s="8" t="s">
        <v>17</v>
      </c>
    </row>
    <row r="12" customFormat="false" ht="17.35" hidden="false" customHeight="false" outlineLevel="0" collapsed="false">
      <c r="A12" s="4" t="s">
        <v>18</v>
      </c>
      <c r="C12" s="6"/>
      <c r="D12" s="7" t="str">
        <f aca="false">IFERROR(__xludf.dummyfunction("GOOGLETRANSLATE(A12,""ar"",""de"")"),"Sättigung")</f>
        <v>Sättigung</v>
      </c>
      <c r="E12" s="7" t="str">
        <f aca="false">IFERROR(__xludf.dummyfunction("GOOGLETRANSLATE(B12,""en"",""de"")"),"#VALUE!")</f>
        <v>#VALUE!</v>
      </c>
      <c r="F12" s="7" t="str">
        <f aca="false">IFERROR(__xludf.dummyfunction("GOOGLETRANSLATE(C12,""fr"",""de"")"),"#VALUE!")</f>
        <v>#VALUE!</v>
      </c>
      <c r="G12" s="3" t="s">
        <v>19</v>
      </c>
      <c r="H12" s="3" t="s">
        <v>468</v>
      </c>
    </row>
    <row r="13" customFormat="false" ht="17.35" hidden="false" customHeight="false" outlineLevel="0" collapsed="false">
      <c r="A13" s="4" t="s">
        <v>20</v>
      </c>
      <c r="B13" s="3" t="s">
        <v>469</v>
      </c>
      <c r="C13" s="6" t="s">
        <v>470</v>
      </c>
      <c r="D13" s="7" t="str">
        <f aca="false">IFERROR(__xludf.dummyfunction("GOOGLETRANSLATE(A13,""ar"",""de"")"),"Essen")</f>
        <v>Essen</v>
      </c>
      <c r="E13" s="7" t="str">
        <f aca="false">IFERROR(__xludf.dummyfunction("GOOGLETRANSLATE(B13,""en"",""de"")"),"zu essen")</f>
        <v>zu essen</v>
      </c>
      <c r="F13" s="7" t="str">
        <f aca="false">IFERROR(__xludf.dummyfunction("GOOGLETRANSLATE(C13,""fr"",""de"")"),"essen")</f>
        <v>essen</v>
      </c>
      <c r="G13" s="8" t="s">
        <v>21</v>
      </c>
    </row>
    <row r="14" customFormat="false" ht="17.35" hidden="false" customHeight="false" outlineLevel="0" collapsed="false">
      <c r="A14" s="4" t="s">
        <v>22</v>
      </c>
      <c r="B14" s="3" t="s">
        <v>471</v>
      </c>
      <c r="C14" s="6" t="s">
        <v>472</v>
      </c>
      <c r="D14" s="7" t="str">
        <f aca="false">IFERROR(__xludf.dummyfunction("GOOGLETRANSLATE(A14,""ar"",""de"")"),"aus")</f>
        <v>aus</v>
      </c>
      <c r="E14" s="7" t="str">
        <f aca="false">IFERROR(__xludf.dummyfunction("GOOGLETRANSLATE(B14,""en"",""de"")"),"ausgehen")</f>
        <v>ausgehen</v>
      </c>
      <c r="F14" s="7" t="str">
        <f aca="false">IFERROR(__xludf.dummyfunction("GOOGLETRANSLATE(C14,""fr"",""de"")"),"ausgehen")</f>
        <v>ausgehen</v>
      </c>
      <c r="G14" s="8" t="s">
        <v>23</v>
      </c>
    </row>
    <row r="15" customFormat="false" ht="17.35" hidden="false" customHeight="false" outlineLevel="0" collapsed="false">
      <c r="A15" s="4" t="s">
        <v>24</v>
      </c>
      <c r="B15" s="3" t="s">
        <v>473</v>
      </c>
      <c r="C15" s="6" t="s">
        <v>474</v>
      </c>
      <c r="D15" s="7" t="str">
        <f aca="false">IFERROR(__xludf.dummyfunction("GOOGLETRANSLATE(A15,""ar"",""de"")"),"Er ging")</f>
        <v>Er ging</v>
      </c>
      <c r="E15" s="7" t="str">
        <f aca="false">IFERROR(__xludf.dummyfunction("GOOGLETRANSLATE(B15,""en"",""de"")"),"gehen")</f>
        <v>gehen</v>
      </c>
      <c r="F15" s="7" t="str">
        <f aca="false">IFERROR(__xludf.dummyfunction("GOOGLETRANSLATE(C15,""fr"",""de"")"),"gehen")</f>
        <v>gehen</v>
      </c>
      <c r="G15" s="3" t="s">
        <v>25</v>
      </c>
    </row>
    <row r="16" customFormat="false" ht="17.35" hidden="false" customHeight="false" outlineLevel="0" collapsed="false">
      <c r="A16" s="4" t="s">
        <v>26</v>
      </c>
      <c r="B16" s="3" t="s">
        <v>475</v>
      </c>
      <c r="C16" s="6" t="s">
        <v>476</v>
      </c>
      <c r="D16" s="7" t="str">
        <f aca="false">IFERROR(__xludf.dummyfunction("GOOGLETRANSLATE(A16,""ar"",""de"")"),"Er stand auf")</f>
        <v>Er stand auf</v>
      </c>
      <c r="E16" s="7" t="str">
        <f aca="false">IFERROR(__xludf.dummyfunction("GOOGLETRANSLATE(B16,""en"",""de"")"),"aufstehen")</f>
        <v>aufstehen</v>
      </c>
      <c r="F16" s="7" t="str">
        <f aca="false">IFERROR(__xludf.dummyfunction("GOOGLETRANSLATE(C16,""fr"",""de"")"),"aufstehen")</f>
        <v>aufstehen</v>
      </c>
      <c r="G16" s="3" t="s">
        <v>27</v>
      </c>
    </row>
    <row r="17" customFormat="false" ht="17.35" hidden="false" customHeight="false" outlineLevel="0" collapsed="false">
      <c r="A17" s="4" t="s">
        <v>28</v>
      </c>
      <c r="B17" s="3" t="s">
        <v>477</v>
      </c>
      <c r="C17" s="6" t="s">
        <v>478</v>
      </c>
      <c r="D17" s="7" t="str">
        <f aca="false">IFERROR(__xludf.dummyfunction("GOOGLETRANSLATE(A17,""ar"",""de"")"),"Es gelang ihm")</f>
        <v>Es gelang ihm</v>
      </c>
      <c r="E17" s="7" t="str">
        <f aca="false">IFERROR(__xludf.dummyfunction("GOOGLETRANSLATE(B17,""en"",""de"")"),"zum Erfolg")</f>
        <v>zum Erfolg</v>
      </c>
      <c r="F17" s="7" t="str">
        <f aca="false">IFERROR(__xludf.dummyfunction("GOOGLETRANSLATE(C17,""fr"",""de"")"),"gelingen")</f>
        <v>gelingen</v>
      </c>
      <c r="G17" s="8" t="s">
        <v>29</v>
      </c>
      <c r="H17" s="3" t="s">
        <v>479</v>
      </c>
    </row>
    <row r="18" customFormat="false" ht="17.35" hidden="false" customHeight="false" outlineLevel="0" collapsed="false">
      <c r="A18" s="4" t="s">
        <v>30</v>
      </c>
      <c r="B18" s="3" t="s">
        <v>480</v>
      </c>
      <c r="C18" s="6" t="s">
        <v>481</v>
      </c>
      <c r="D18" s="7" t="str">
        <f aca="false">IFERROR(__xludf.dummyfunction("GOOGLETRANSLATE(A18,""ar"",""de"")"),"Er trauerte")</f>
        <v>Er trauerte</v>
      </c>
      <c r="E18" s="7" t="str">
        <f aca="false">IFERROR(__xludf.dummyfunction("GOOGLETRANSLATE(B18,""en"",""de"")"),"weinen")</f>
        <v>weinen</v>
      </c>
      <c r="F18" s="7" t="str">
        <f aca="false">IFERROR(__xludf.dummyfunction("GOOGLETRANSLATE(C18,""fr"",""de"")"),"weinen")</f>
        <v>weinen</v>
      </c>
      <c r="G18" s="8" t="s">
        <v>31</v>
      </c>
    </row>
    <row r="19" customFormat="false" ht="17.35" hidden="false" customHeight="false" outlineLevel="0" collapsed="false">
      <c r="A19" s="4" t="s">
        <v>32</v>
      </c>
      <c r="B19" s="3" t="s">
        <v>482</v>
      </c>
      <c r="C19" s="6" t="s">
        <v>483</v>
      </c>
      <c r="D19" s="7" t="str">
        <f aca="false">IFERROR(__xludf.dummyfunction("GOOGLETRANSLATE(A19,""ar"",""de"")"),"Anhörung")</f>
        <v>Anhörung</v>
      </c>
      <c r="E19" s="7" t="str">
        <f aca="false">IFERROR(__xludf.dummyfunction("GOOGLETRANSLATE(B19,""en"",""de"")"),"zu hören")</f>
        <v>zu hören</v>
      </c>
      <c r="F19" s="7" t="str">
        <f aca="false">IFERROR(__xludf.dummyfunction("GOOGLETRANSLATE(C19,""fr"",""de"")"),"hören")</f>
        <v>hören</v>
      </c>
      <c r="G19" s="8" t="s">
        <v>33</v>
      </c>
    </row>
    <row r="20" customFormat="false" ht="17.35" hidden="false" customHeight="false" outlineLevel="0" collapsed="false">
      <c r="A20" s="4" t="s">
        <v>34</v>
      </c>
      <c r="B20" s="3" t="s">
        <v>484</v>
      </c>
      <c r="C20" s="6" t="s">
        <v>485</v>
      </c>
      <c r="D20" s="7" t="str">
        <f aca="false">IFERROR(__xludf.dummyfunction("GOOGLETRANSLATE(A20,""ar"",""de"")"),"kam")</f>
        <v>kam</v>
      </c>
      <c r="E20" s="7" t="str">
        <f aca="false">IFERROR(__xludf.dummyfunction("GOOGLETRANSLATE(B20,""en"",""de"")"),"kommen")</f>
        <v>kommen</v>
      </c>
      <c r="F20" s="7" t="str">
        <f aca="false">IFERROR(__xludf.dummyfunction("GOOGLETRANSLATE(C20,""fr"",""de"")"),"kommen")</f>
        <v>kommen</v>
      </c>
      <c r="G20" s="8" t="s">
        <v>35</v>
      </c>
    </row>
    <row r="21" customFormat="false" ht="17.35" hidden="false" customHeight="false" outlineLevel="0" collapsed="false">
      <c r="A21" s="4" t="s">
        <v>36</v>
      </c>
      <c r="B21" s="3" t="s">
        <v>486</v>
      </c>
      <c r="C21" s="6" t="s">
        <v>487</v>
      </c>
      <c r="D21" s="7" t="str">
        <f aca="false">IFERROR(__xludf.dummyfunction("GOOGLETRANSLATE(A21,""ar"",""de"")"),"Brauch")</f>
        <v>Brauch</v>
      </c>
      <c r="E21" s="7" t="str">
        <f aca="false">IFERROR(__xludf.dummyfunction("GOOGLETRANSLATE(B21,""en"",""de"")"),"zu wissen")</f>
        <v>zu wissen</v>
      </c>
      <c r="F21" s="7" t="str">
        <f aca="false">IFERROR(__xludf.dummyfunction("GOOGLETRANSLATE(C21,""fr"",""de"")"),"wissen")</f>
        <v>wissen</v>
      </c>
      <c r="G21" s="3" t="s">
        <v>37</v>
      </c>
    </row>
    <row r="22" customFormat="false" ht="17.35" hidden="false" customHeight="false" outlineLevel="0" collapsed="false">
      <c r="A22" s="4" t="s">
        <v>38</v>
      </c>
      <c r="B22" s="3" t="s">
        <v>488</v>
      </c>
      <c r="C22" s="6" t="s">
        <v>489</v>
      </c>
      <c r="D22" s="7" t="str">
        <f aca="false">IFERROR(__xludf.dummyfunction("GOOGLETRANSLATE(A22,""ar"",""de"")"),"Er hat versagt")</f>
        <v>Er hat versagt</v>
      </c>
      <c r="E22" s="7" t="str">
        <f aca="false">IFERROR(__xludf.dummyfunction("GOOGLETRANSLATE(B22,""en"",""de"")"),"scheitern")</f>
        <v>scheitern</v>
      </c>
      <c r="F22" s="7" t="str">
        <f aca="false">IFERROR(__xludf.dummyfunction("GOOGLETRANSLATE(C22,""fr"",""de"")"),"scheitern")</f>
        <v>scheitern</v>
      </c>
      <c r="G22" s="9" t="s">
        <v>39</v>
      </c>
    </row>
    <row r="23" customFormat="false" ht="17.35" hidden="false" customHeight="false" outlineLevel="0" collapsed="false">
      <c r="A23" s="4" t="s">
        <v>40</v>
      </c>
      <c r="B23" s="8" t="s">
        <v>490</v>
      </c>
      <c r="C23" s="6" t="s">
        <v>491</v>
      </c>
      <c r="D23" s="7" t="str">
        <f aca="false">IFERROR(__xludf.dummyfunction("GOOGLETRANSLATE(A23,""ar"",""de"")"),"zu lernen")</f>
        <v>zu lernen</v>
      </c>
      <c r="E23" s="7" t="str">
        <f aca="false">IFERROR(__xludf.dummyfunction("GOOGLETRANSLATE(B23,""en"",""de"")"),"zu lernen")</f>
        <v>zu lernen</v>
      </c>
      <c r="F23" s="7" t="str">
        <f aca="false">IFERROR(__xludf.dummyfunction("GOOGLETRANSLATE(C23,""fr"",""de"")"),"lernen")</f>
        <v>lernen</v>
      </c>
      <c r="G23" s="8" t="s">
        <v>41</v>
      </c>
    </row>
    <row r="24" customFormat="false" ht="17.35" hidden="false" customHeight="false" outlineLevel="0" collapsed="false">
      <c r="A24" s="4" t="s">
        <v>42</v>
      </c>
      <c r="B24" s="6" t="s">
        <v>492</v>
      </c>
      <c r="C24" s="6" t="s">
        <v>461</v>
      </c>
      <c r="D24" s="7" t="str">
        <f aca="false">IFERROR(__xludf.dummyfunction("GOOGLETRANSLATE(A24,""ar"",""de"")"),"Spiel")</f>
        <v>Spiel</v>
      </c>
      <c r="E24" s="7" t="str">
        <f aca="false">IFERROR(__xludf.dummyfunction("GOOGLETRANSLATE(B24,""en"",""de"")"),"zu spielen")</f>
        <v>zu spielen</v>
      </c>
      <c r="F24" s="7" t="str">
        <f aca="false">IFERROR(__xludf.dummyfunction("GOOGLETRANSLATE(C24,""fr"",""de"")"),"trinken")</f>
        <v>trinken</v>
      </c>
      <c r="G24" s="8" t="s">
        <v>43</v>
      </c>
      <c r="H24" s="3" t="s">
        <v>492</v>
      </c>
    </row>
    <row r="25" customFormat="false" ht="17.35" hidden="false" customHeight="false" outlineLevel="0" collapsed="false">
      <c r="A25" s="4" t="s">
        <v>44</v>
      </c>
      <c r="B25" s="3" t="s">
        <v>493</v>
      </c>
      <c r="C25" s="6" t="s">
        <v>494</v>
      </c>
      <c r="D25" s="7" t="str">
        <f aca="false">IFERROR(__xludf.dummyfunction("GOOGLETRANSLATE(A25,""ar"",""de"")"),"machen")</f>
        <v>machen</v>
      </c>
      <c r="E25" s="7" t="str">
        <f aca="false">IFERROR(__xludf.dummyfunction("GOOGLETRANSLATE(B25,""en"",""de"")"),"machen")</f>
        <v>machen</v>
      </c>
      <c r="F25" s="7" t="str">
        <f aca="false">IFERROR(__xludf.dummyfunction("GOOGLETRANSLATE(C25,""fr"",""de"")"),"ZU TUN")</f>
        <v>ZU TUN</v>
      </c>
      <c r="G25" s="3" t="s">
        <v>45</v>
      </c>
    </row>
    <row r="26" customFormat="false" ht="17.35" hidden="false" customHeight="false" outlineLevel="0" collapsed="false">
      <c r="A26" s="4" t="s">
        <v>46</v>
      </c>
      <c r="B26" s="8" t="s">
        <v>495</v>
      </c>
      <c r="C26" s="6" t="s">
        <v>496</v>
      </c>
      <c r="D26" s="7" t="str">
        <f aca="false">IFERROR(__xludf.dummyfunction("GOOGLETRANSLATE(A26,""ar"",""de"")"),"sich bedanken")</f>
        <v>sich bedanken</v>
      </c>
      <c r="E26" s="7" t="str">
        <f aca="false">IFERROR(__xludf.dummyfunction("GOOGLETRANSLATE(B26,""en"",""de"")"),"sich bedanken")</f>
        <v>sich bedanken</v>
      </c>
      <c r="F26" s="7" t="str">
        <f aca="false">IFERROR(__xludf.dummyfunction("GOOGLETRANSLATE(C26,""fr"",""de"")"),"Dank")</f>
        <v>Dank</v>
      </c>
      <c r="G26" s="3" t="s">
        <v>47</v>
      </c>
    </row>
    <row r="27" customFormat="false" ht="17.35" hidden="false" customHeight="false" outlineLevel="0" collapsed="false">
      <c r="A27" s="4" t="s">
        <v>48</v>
      </c>
      <c r="B27" s="3" t="s">
        <v>497</v>
      </c>
      <c r="C27" s="6" t="s">
        <v>498</v>
      </c>
      <c r="D27" s="7" t="str">
        <f aca="false">IFERROR(__xludf.dummyfunction("GOOGLETRANSLATE(A27,""ar"",""de"")"),"Vorbereiten")</f>
        <v>Vorbereiten</v>
      </c>
      <c r="E27" s="7" t="str">
        <f aca="false">IFERROR(__xludf.dummyfunction("GOOGLETRANSLATE(B27,""en"",""de"")"),"vorbereiten")</f>
        <v>vorbereiten</v>
      </c>
      <c r="F27" s="7" t="str">
        <f aca="false">IFERROR(__xludf.dummyfunction("GOOGLETRANSLATE(C27,""fr"",""de"")"),"vorbereiten")</f>
        <v>vorbereiten</v>
      </c>
      <c r="G27" s="8" t="s">
        <v>49</v>
      </c>
    </row>
    <row r="28" customFormat="false" ht="17.35" hidden="false" customHeight="false" outlineLevel="0" collapsed="false">
      <c r="A28" s="4" t="s">
        <v>50</v>
      </c>
      <c r="B28" s="3" t="s">
        <v>499</v>
      </c>
      <c r="C28" s="6" t="s">
        <v>500</v>
      </c>
      <c r="D28" s="7" t="str">
        <f aca="false">IFERROR(__xludf.dummyfunction("GOOGLETRANSLATE(A28,""ar"",""de"")"),"ein Versprechen")</f>
        <v>ein Versprechen</v>
      </c>
      <c r="E28" s="7" t="str">
        <f aca="false">IFERROR(__xludf.dummyfunction("GOOGLETRANSLATE(B28,""en"",""de"")"),"versprechen")</f>
        <v>versprechen</v>
      </c>
      <c r="F28" s="7" t="str">
        <f aca="false">IFERROR(__xludf.dummyfunction("GOOGLETRANSLATE(C28,""fr"",""de"")"),"versprechen")</f>
        <v>versprechen</v>
      </c>
      <c r="G28" s="3" t="s">
        <v>51</v>
      </c>
    </row>
    <row r="29" customFormat="false" ht="17.35" hidden="false" customHeight="false" outlineLevel="0" collapsed="false">
      <c r="A29" s="4" t="s">
        <v>52</v>
      </c>
      <c r="B29" s="3" t="s">
        <v>501</v>
      </c>
      <c r="C29" s="6" t="s">
        <v>502</v>
      </c>
      <c r="D29" s="7" t="str">
        <f aca="false">IFERROR(__xludf.dummyfunction("GOOGLETRANSLATE(A29,""ar"",""de"")"),"Er lebte")</f>
        <v>Er lebte</v>
      </c>
      <c r="E29" s="7" t="str">
        <f aca="false">IFERROR(__xludf.dummyfunction("GOOGLETRANSLATE(B29,""en"",""de"")"),"leben")</f>
        <v>leben</v>
      </c>
      <c r="F29" s="7" t="str">
        <f aca="false">IFERROR(__xludf.dummyfunction("GOOGLETRANSLATE(C29,""fr"",""de"")"),"live")</f>
        <v>live</v>
      </c>
      <c r="G29" s="3" t="s">
        <v>53</v>
      </c>
    </row>
    <row r="30" customFormat="false" ht="17.35" hidden="false" customHeight="false" outlineLevel="0" collapsed="false">
      <c r="A30" s="4" t="s">
        <v>54</v>
      </c>
      <c r="B30" s="3" t="s">
        <v>503</v>
      </c>
      <c r="C30" s="6" t="s">
        <v>476</v>
      </c>
      <c r="D30" s="7" t="str">
        <f aca="false">IFERROR(__xludf.dummyfunction("GOOGLETRANSLATE(A30,""ar"",""de"")"),"Halt")</f>
        <v>Halt</v>
      </c>
      <c r="E30" s="7" t="str">
        <f aca="false">IFERROR(__xludf.dummyfunction("GOOGLETRANSLATE(B30,""en"",""de"")"),"aufstehen")</f>
        <v>aufstehen</v>
      </c>
      <c r="F30" s="7" t="str">
        <f aca="false">IFERROR(__xludf.dummyfunction("GOOGLETRANSLATE(C30,""fr"",""de"")"),"aufstehen")</f>
        <v>aufstehen</v>
      </c>
      <c r="G30" s="3" t="s">
        <v>27</v>
      </c>
    </row>
    <row r="31" customFormat="false" ht="17.35" hidden="false" customHeight="false" outlineLevel="0" collapsed="false">
      <c r="A31" s="4" t="s">
        <v>55</v>
      </c>
      <c r="B31" s="3" t="s">
        <v>504</v>
      </c>
      <c r="C31" s="6" t="s">
        <v>505</v>
      </c>
      <c r="D31" s="7" t="str">
        <f aca="false">IFERROR(__xludf.dummyfunction("GOOGLETRANSLATE(A31,""ar"",""de"")"),"Er warf sich nieder")</f>
        <v>Er warf sich nieder</v>
      </c>
      <c r="E31" s="7" t="str">
        <f aca="false">IFERROR(__xludf.dummyfunction("GOOGLETRANSLATE(B31,""en"",""de"")"),"niederwerfen")</f>
        <v>niederwerfen</v>
      </c>
      <c r="F31" s="7" t="str">
        <f aca="false">IFERROR(__xludf.dummyfunction("GOOGLETRANSLATE(C31,""fr"",""de"")"),"niederwerfen")</f>
        <v>niederwerfen</v>
      </c>
      <c r="G31" s="3" t="s">
        <v>56</v>
      </c>
    </row>
    <row r="32" customFormat="false" ht="17.35" hidden="false" customHeight="false" outlineLevel="0" collapsed="false">
      <c r="A32" s="4" t="s">
        <v>57</v>
      </c>
      <c r="B32" s="3" t="s">
        <v>506</v>
      </c>
      <c r="C32" s="6" t="s">
        <v>507</v>
      </c>
      <c r="D32" s="7" t="str">
        <f aca="false">IFERROR(__xludf.dummyfunction("GOOGLETRANSLATE(A32,""ar"",""de"")"),"Er ist gestorben")</f>
        <v>Er ist gestorben</v>
      </c>
      <c r="E32" s="7" t="str">
        <f aca="false">IFERROR(__xludf.dummyfunction("GOOGLETRANSLATE(B32,""en"",""de"")"),"sterben")</f>
        <v>sterben</v>
      </c>
      <c r="F32" s="7" t="str">
        <f aca="false">IFERROR(__xludf.dummyfunction("GOOGLETRANSLATE(C32,""fr"",""de"")"),"sterben")</f>
        <v>sterben</v>
      </c>
      <c r="G32" s="3" t="s">
        <v>58</v>
      </c>
    </row>
    <row r="33" customFormat="false" ht="17.35" hidden="false" customHeight="false" outlineLevel="0" collapsed="false">
      <c r="A33" s="4" t="s">
        <v>59</v>
      </c>
      <c r="B33" s="3" t="s">
        <v>508</v>
      </c>
      <c r="C33" s="6" t="s">
        <v>509</v>
      </c>
      <c r="D33" s="7" t="str">
        <f aca="false">IFERROR(__xludf.dummyfunction("GOOGLETRANSLATE(A33,""ar"",""de"")"),"fangen")</f>
        <v>fangen</v>
      </c>
      <c r="E33" s="7" t="str">
        <f aca="false">IFERROR(__xludf.dummyfunction("GOOGLETRANSLATE(B33,""en"",""de"")"),"zu fangen")</f>
        <v>zu fangen</v>
      </c>
      <c r="F33" s="7" t="str">
        <f aca="false">IFERROR(__xludf.dummyfunction("GOOGLETRANSLATE(C33,""fr"",""de"")"),"fangen")</f>
        <v>fangen</v>
      </c>
      <c r="G33" s="3" t="s">
        <v>60</v>
      </c>
    </row>
    <row r="34" customFormat="false" ht="17.35" hidden="false" customHeight="false" outlineLevel="0" collapsed="false">
      <c r="A34" s="4" t="s">
        <v>61</v>
      </c>
      <c r="B34" s="3" t="s">
        <v>510</v>
      </c>
      <c r="C34" s="6" t="s">
        <v>511</v>
      </c>
      <c r="D34" s="7" t="str">
        <f aca="false">IFERROR(__xludf.dummyfunction("GOOGLETRANSLATE(A34,""ar"",""de"")"),"verzeihen")</f>
        <v>verzeihen</v>
      </c>
      <c r="E34" s="7" t="str">
        <f aca="false">IFERROR(__xludf.dummyfunction("GOOGLETRANSLATE(B34,""en"",""de"")"),"zu vergeben")</f>
        <v>zu vergeben</v>
      </c>
      <c r="F34" s="7" t="str">
        <f aca="false">IFERROR(__xludf.dummyfunction("GOOGLETRANSLATE(C34,""fr"",""de"")"),"verzeihen")</f>
        <v>verzeihen</v>
      </c>
      <c r="G34" s="3" t="s">
        <v>62</v>
      </c>
    </row>
    <row r="35" customFormat="false" ht="17.35" hidden="false" customHeight="false" outlineLevel="0" collapsed="false">
      <c r="A35" s="4" t="s">
        <v>63</v>
      </c>
      <c r="B35" s="3" t="s">
        <v>512</v>
      </c>
      <c r="C35" s="6" t="s">
        <v>513</v>
      </c>
      <c r="D35" s="7" t="str">
        <f aca="false">IFERROR(__xludf.dummyfunction("GOOGLETRANSLATE(A35,""ar"",""de"")"),"Er fastete")</f>
        <v>Er fastete</v>
      </c>
      <c r="E35" s="7" t="str">
        <f aca="false">IFERROR(__xludf.dummyfunction("GOOGLETRANSLATE(B35,""en"",""de"")"),"zu fasten")</f>
        <v>zu fasten</v>
      </c>
      <c r="F35" s="7" t="str">
        <f aca="false">IFERROR(__xludf.dummyfunction("GOOGLETRANSLATE(C35,""fr"",""de"")"),"schnell")</f>
        <v>schnell</v>
      </c>
      <c r="G35" s="3" t="s">
        <v>64</v>
      </c>
    </row>
    <row r="36" customFormat="false" ht="17.35" hidden="false" customHeight="false" outlineLevel="0" collapsed="false">
      <c r="A36" s="4" t="s">
        <v>65</v>
      </c>
      <c r="B36" s="3" t="s">
        <v>514</v>
      </c>
      <c r="C36" s="6" t="s">
        <v>515</v>
      </c>
      <c r="D36" s="7" t="str">
        <f aca="false">IFERROR(__xludf.dummyfunction("GOOGLETRANSLATE(A36,""ar"",""de"")"),"Gebühr")</f>
        <v>Gebühr</v>
      </c>
      <c r="E36" s="7" t="str">
        <f aca="false">IFERROR(__xludf.dummyfunction("GOOGLETRANSLATE(B36,""en"",""de"")"),"zeichnen")</f>
        <v>zeichnen</v>
      </c>
      <c r="F36" s="7" t="str">
        <f aca="false">IFERROR(__xludf.dummyfunction("GOOGLETRANSLATE(C36,""fr"",""de"")"),"ziehen")</f>
        <v>ziehen</v>
      </c>
      <c r="G36" s="3" t="s">
        <v>66</v>
      </c>
    </row>
    <row r="37" customFormat="false" ht="17.35" hidden="false" customHeight="false" outlineLevel="0" collapsed="false">
      <c r="A37" s="4" t="s">
        <v>67</v>
      </c>
      <c r="B37" s="3" t="s">
        <v>516</v>
      </c>
      <c r="C37" s="6" t="s">
        <v>517</v>
      </c>
      <c r="D37" s="7" t="str">
        <f aca="false">IFERROR(__xludf.dummyfunction("GOOGLETRANSLATE(A37,""ar"",""de"")"),"Herberge")</f>
        <v>Herberge</v>
      </c>
      <c r="E37" s="7" t="str">
        <f aca="false">IFERROR(__xludf.dummyfunction("GOOGLETRANSLATE(B37,""en"",""de"")"),"untergehen")</f>
        <v>untergehen</v>
      </c>
      <c r="F37" s="7" t="str">
        <f aca="false">IFERROR(__xludf.dummyfunction("GOOGLETRANSLATE(C37,""fr"",""de"")"),"herunterkommen")</f>
        <v>herunterkommen</v>
      </c>
      <c r="G37" s="3" t="s">
        <v>68</v>
      </c>
    </row>
    <row r="38" customFormat="false" ht="17.35" hidden="false" customHeight="false" outlineLevel="0" collapsed="false">
      <c r="A38" s="4" t="s">
        <v>69</v>
      </c>
      <c r="B38" s="3" t="s">
        <v>518</v>
      </c>
      <c r="C38" s="7" t="s">
        <v>519</v>
      </c>
      <c r="D38" s="7" t="str">
        <f aca="false">IFERROR(__xludf.dummyfunction("GOOGLETRANSLATE(A38,""ar"",""de"")"),"Er kniete nieder")</f>
        <v>Er kniete nieder</v>
      </c>
      <c r="E38" s="7" t="str">
        <f aca="false">IFERROR(__xludf.dummyfunction("GOOGLETRANSLATE(B38,""en"",""de"")"),"knien")</f>
        <v>knien</v>
      </c>
      <c r="F38" s="7" t="str">
        <f aca="false">IFERROR(__xludf.dummyfunction("GOOGLETRANSLATE(C38,""fr"",""de"")"),"knien")</f>
        <v>knien</v>
      </c>
      <c r="G38" s="3" t="s">
        <v>70</v>
      </c>
    </row>
    <row r="39" customFormat="false" ht="17.35" hidden="false" customHeight="false" outlineLevel="0" collapsed="false">
      <c r="A39" s="4" t="s">
        <v>71</v>
      </c>
      <c r="B39" s="3" t="s">
        <v>520</v>
      </c>
      <c r="C39" s="6" t="s">
        <v>521</v>
      </c>
      <c r="D39" s="7" t="str">
        <f aca="false">IFERROR(__xludf.dummyfunction("GOOGLETRANSLATE(A39,""ar"",""de"")"),"Er reiste")</f>
        <v>Er reiste</v>
      </c>
      <c r="E39" s="7" t="str">
        <f aca="false">IFERROR(__xludf.dummyfunction("GOOGLETRANSLATE(B39,""en"",""de"")"),"reisen")</f>
        <v>reisen</v>
      </c>
      <c r="F39" s="7" t="str">
        <f aca="false">IFERROR(__xludf.dummyfunction("GOOGLETRANSLATE(C39,""fr"",""de"")"),"reisen")</f>
        <v>reisen</v>
      </c>
      <c r="G39" s="3" t="s">
        <v>72</v>
      </c>
    </row>
    <row r="40" customFormat="false" ht="17.35" hidden="false" customHeight="false" outlineLevel="0" collapsed="false">
      <c r="A40" s="4" t="s">
        <v>73</v>
      </c>
      <c r="C40" s="6" t="s">
        <v>522</v>
      </c>
      <c r="D40" s="7" t="str">
        <f aca="false">IFERROR(__xludf.dummyfunction("GOOGLETRANSLATE(A40,""ar"",""de"")"),"Er hat es erfüllt")</f>
        <v>Er hat es erfüllt</v>
      </c>
      <c r="E40" s="7" t="str">
        <f aca="false">IFERROR(__xludf.dummyfunction("GOOGLETRANSLATE(B40,""en"",""de"")"),"#VALUE!")</f>
        <v>#VALUE!</v>
      </c>
      <c r="F40" s="7" t="str">
        <f aca="false">IFERROR(__xludf.dummyfunction("GOOGLETRANSLATE(C40,""fr"",""de"")"),"erfüllen")</f>
        <v>erfüllen</v>
      </c>
      <c r="H40" s="3" t="s">
        <v>523</v>
      </c>
    </row>
    <row r="41" customFormat="false" ht="17.35" hidden="false" customHeight="false" outlineLevel="0" collapsed="false">
      <c r="A41" s="4" t="s">
        <v>74</v>
      </c>
      <c r="B41" s="3" t="s">
        <v>524</v>
      </c>
      <c r="C41" s="6" t="s">
        <v>525</v>
      </c>
      <c r="D41" s="7" t="str">
        <f aca="false">IFERROR(__xludf.dummyfunction("GOOGLETRANSLATE(A41,""ar"",""de"")"),"Kleidung")</f>
        <v>Kleidung</v>
      </c>
      <c r="E41" s="7" t="str">
        <f aca="false">IFERROR(__xludf.dummyfunction("GOOGLETRANSLATE(B41,""en"",""de"")"),"zu tragen")</f>
        <v>zu tragen</v>
      </c>
      <c r="F41" s="7" t="str">
        <f aca="false">IFERROR(__xludf.dummyfunction("GOOGLETRANSLATE(C41,""fr"",""de"")"),"tragen")</f>
        <v>tragen</v>
      </c>
    </row>
    <row r="42" customFormat="false" ht="17.35" hidden="false" customHeight="false" outlineLevel="0" collapsed="false">
      <c r="A42" s="4" t="s">
        <v>75</v>
      </c>
      <c r="C42" s="6" t="s">
        <v>526</v>
      </c>
      <c r="D42" s="7" t="str">
        <f aca="false">IFERROR(__xludf.dummyfunction("GOOGLETRANSLATE(A42,""ar"",""de"")"),"Er hat hart gearbeitet")</f>
        <v>Er hat hart gearbeitet</v>
      </c>
      <c r="E42" s="7" t="str">
        <f aca="false">IFERROR(__xludf.dummyfunction("GOOGLETRANSLATE(B42,""en"",""de"")"),"#VALUE!")</f>
        <v>#VALUE!</v>
      </c>
      <c r="F42" s="7" t="str">
        <f aca="false">IFERROR(__xludf.dummyfunction("GOOGLETRANSLATE(C42,""fr"",""de"")"),"fleißig")</f>
        <v>fleißig</v>
      </c>
      <c r="H42" s="3" t="s">
        <v>527</v>
      </c>
    </row>
    <row r="43" customFormat="false" ht="17.35" hidden="false" customHeight="false" outlineLevel="0" collapsed="false">
      <c r="A43" s="4" t="s">
        <v>76</v>
      </c>
      <c r="B43" s="3" t="s">
        <v>528</v>
      </c>
      <c r="C43" s="6" t="s">
        <v>529</v>
      </c>
      <c r="D43" s="7" t="str">
        <f aca="false">IFERROR(__xludf.dummyfunction("GOOGLETRANSLATE(A43,""ar"",""de"")"),"Er hat es gefunden")</f>
        <v>Er hat es gefunden</v>
      </c>
      <c r="E43" s="7" t="str">
        <f aca="false">IFERROR(__xludf.dummyfunction("GOOGLETRANSLATE(B43,""en"",""de"")"),"zu finden")</f>
        <v>zu finden</v>
      </c>
      <c r="F43" s="7" t="str">
        <f aca="false">IFERROR(__xludf.dummyfunction("GOOGLETRANSLATE(C43,""fr"",""de"")"),"finden")</f>
        <v>finden</v>
      </c>
      <c r="G43" s="3" t="s">
        <v>77</v>
      </c>
    </row>
    <row r="44" customFormat="false" ht="17.35" hidden="false" customHeight="false" outlineLevel="0" collapsed="false">
      <c r="A44" s="4" t="s">
        <v>78</v>
      </c>
      <c r="B44" s="3" t="s">
        <v>530</v>
      </c>
      <c r="C44" s="6" t="s">
        <v>531</v>
      </c>
      <c r="D44" s="7" t="str">
        <f aca="false">IFERROR(__xludf.dummyfunction("GOOGLETRANSLATE(A44,""ar"",""de"")"),"Quittung")</f>
        <v>Quittung</v>
      </c>
      <c r="E44" s="7" t="str">
        <f aca="false">IFERROR(__xludf.dummyfunction("GOOGLETRANSLATE(B44,""en"",""de"")"),"ankommen")</f>
        <v>ankommen</v>
      </c>
      <c r="F44" s="7" t="str">
        <f aca="false">IFERROR(__xludf.dummyfunction("GOOGLETRANSLATE(C44,""fr"",""de"")"),"ankommen")</f>
        <v>ankommen</v>
      </c>
      <c r="G44" s="3" t="s">
        <v>79</v>
      </c>
    </row>
    <row r="45" customFormat="false" ht="17.35" hidden="false" customHeight="false" outlineLevel="0" collapsed="false">
      <c r="A45" s="4" t="s">
        <v>80</v>
      </c>
      <c r="B45" s="3" t="s">
        <v>532</v>
      </c>
      <c r="C45" s="6" t="s">
        <v>533</v>
      </c>
      <c r="D45" s="7" t="str">
        <f aca="false">IFERROR(__xludf.dummyfunction("GOOGLETRANSLATE(A45,""ar"",""de"")"),"lesen")</f>
        <v>lesen</v>
      </c>
      <c r="E45" s="7" t="str">
        <f aca="false">IFERROR(__xludf.dummyfunction("GOOGLETRANSLATE(B45,""en"",""de"")"),"zu lesen")</f>
        <v>zu lesen</v>
      </c>
      <c r="F45" s="7" t="str">
        <f aca="false">IFERROR(__xludf.dummyfunction("GOOGLETRANSLATE(C45,""fr"",""de"")"),"lesen")</f>
        <v>lesen</v>
      </c>
      <c r="G45" s="3" t="s">
        <v>81</v>
      </c>
    </row>
    <row r="46" customFormat="false" ht="17.35" hidden="false" customHeight="false" outlineLevel="0" collapsed="false">
      <c r="A46" s="4" t="s">
        <v>82</v>
      </c>
      <c r="B46" s="3" t="s">
        <v>534</v>
      </c>
      <c r="C46" s="6" t="s">
        <v>467</v>
      </c>
      <c r="D46" s="7" t="str">
        <f aca="false">IFERROR(__xludf.dummyfunction("GOOGLETRANSLATE(A46,""ar"",""de"")"),"Er setzte sich")</f>
        <v>Er setzte sich</v>
      </c>
      <c r="E46" s="7" t="str">
        <f aca="false">IFERROR(__xludf.dummyfunction("GOOGLETRANSLATE(B46,""en"",""de"")"),"sitzen")</f>
        <v>sitzen</v>
      </c>
      <c r="F46" s="7" t="str">
        <f aca="false">IFERROR(__xludf.dummyfunction("GOOGLETRANSLATE(C46,""fr"",""de"")"),"sitzen")</f>
        <v>sitzen</v>
      </c>
      <c r="G46" s="3" t="s">
        <v>83</v>
      </c>
    </row>
    <row r="47" customFormat="false" ht="17.35" hidden="false" customHeight="false" outlineLevel="0" collapsed="false">
      <c r="A47" s="4" t="s">
        <v>84</v>
      </c>
      <c r="B47" s="3" t="s">
        <v>535</v>
      </c>
      <c r="C47" s="6" t="s">
        <v>536</v>
      </c>
      <c r="D47" s="7" t="str">
        <f aca="false">IFERROR(__xludf.dummyfunction("GOOGLETRANSLATE(A47,""ar"",""de"")"),"Er sagte")</f>
        <v>Er sagte</v>
      </c>
      <c r="E47" s="7" t="str">
        <f aca="false">IFERROR(__xludf.dummyfunction("GOOGLETRANSLATE(B47,""en"",""de"")"),"zu sagen")</f>
        <v>zu sagen</v>
      </c>
      <c r="F47" s="7" t="str">
        <f aca="false">IFERROR(__xludf.dummyfunction("GOOGLETRANSLATE(C47,""fr"",""de"")"),"sagen")</f>
        <v>sagen</v>
      </c>
      <c r="G47" s="3" t="s">
        <v>85</v>
      </c>
    </row>
    <row r="48" customFormat="false" ht="17.35" hidden="false" customHeight="false" outlineLevel="0" collapsed="false">
      <c r="A48" s="4" t="s">
        <v>86</v>
      </c>
      <c r="B48" s="3" t="s">
        <v>537</v>
      </c>
      <c r="C48" s="6" t="s">
        <v>538</v>
      </c>
      <c r="D48" s="7" t="str">
        <f aca="false">IFERROR(__xludf.dummyfunction("GOOGLETRANSLATE(A48,""ar"",""de"")"),"Nachricht")</f>
        <v>Nachricht</v>
      </c>
      <c r="E48" s="7" t="str">
        <f aca="false">IFERROR(__xludf.dummyfunction("GOOGLETRANSLATE(B48,""en"",""de"")"),"erzählen")</f>
        <v>erzählen</v>
      </c>
      <c r="F48" s="7" t="str">
        <f aca="false">IFERROR(__xludf.dummyfunction("GOOGLETRANSLATE(C48,""fr"",""de"")"),"informieren")</f>
        <v>informieren</v>
      </c>
      <c r="G48" s="3" t="s">
        <v>87</v>
      </c>
    </row>
    <row r="49" customFormat="false" ht="17.35" hidden="false" customHeight="false" outlineLevel="0" collapsed="false">
      <c r="A49" s="4" t="s">
        <v>88</v>
      </c>
      <c r="B49" s="3" t="s">
        <v>486</v>
      </c>
      <c r="C49" s="6" t="s">
        <v>487</v>
      </c>
      <c r="D49" s="7" t="str">
        <f aca="false">IFERROR(__xludf.dummyfunction("GOOGLETRANSLATE(A49,""ar"",""de"")"),"Wissenschaft")</f>
        <v>Wissenschaft</v>
      </c>
      <c r="E49" s="7" t="str">
        <f aca="false">IFERROR(__xludf.dummyfunction("GOOGLETRANSLATE(B49,""en"",""de"")"),"zu wissen")</f>
        <v>zu wissen</v>
      </c>
      <c r="F49" s="7" t="str">
        <f aca="false">IFERROR(__xludf.dummyfunction("GOOGLETRANSLATE(C49,""fr"",""de"")"),"wissen")</f>
        <v>wissen</v>
      </c>
      <c r="G49" s="3" t="s">
        <v>89</v>
      </c>
    </row>
    <row r="50" customFormat="false" ht="17.35" hidden="false" customHeight="false" outlineLevel="0" collapsed="false">
      <c r="A50" s="4" t="s">
        <v>90</v>
      </c>
      <c r="B50" s="3" t="s">
        <v>539</v>
      </c>
      <c r="C50" s="6" t="s">
        <v>540</v>
      </c>
      <c r="D50" s="7" t="str">
        <f aca="false">IFERROR(__xludf.dummyfunction("GOOGLETRANSLATE(A50,""ar"",""de"")"),"fragte er")</f>
        <v>fragte er</v>
      </c>
      <c r="E50" s="7" t="str">
        <f aca="false">IFERROR(__xludf.dummyfunction("GOOGLETRANSLATE(B50,""en"",""de"")"),"fragen")</f>
        <v>fragen</v>
      </c>
      <c r="F50" s="7" t="str">
        <f aca="false">IFERROR(__xludf.dummyfunction("GOOGLETRANSLATE(C50,""fr"",""de"")"),"fragen")</f>
        <v>fragen</v>
      </c>
      <c r="G50" s="3" t="s">
        <v>91</v>
      </c>
    </row>
    <row r="51" customFormat="false" ht="17.35" hidden="false" customHeight="false" outlineLevel="0" collapsed="false">
      <c r="A51" s="4" t="s">
        <v>92</v>
      </c>
      <c r="B51" s="3" t="s">
        <v>541</v>
      </c>
      <c r="C51" s="6" t="s">
        <v>542</v>
      </c>
      <c r="D51" s="7" t="str">
        <f aca="false">IFERROR(__xludf.dummyfunction("GOOGLETRANSLATE(A51,""ar"",""de"")"),"werfen")</f>
        <v>werfen</v>
      </c>
      <c r="E51" s="7" t="str">
        <f aca="false">IFERROR(__xludf.dummyfunction("GOOGLETRANSLATE(B51,""en"",""de"")"),"werfen")</f>
        <v>werfen</v>
      </c>
      <c r="F51" s="7" t="str">
        <f aca="false">IFERROR(__xludf.dummyfunction("GOOGLETRANSLATE(C51,""fr"",""de"")"),"werfen")</f>
        <v>werfen</v>
      </c>
      <c r="G51" s="3" t="s">
        <v>93</v>
      </c>
    </row>
    <row r="52" customFormat="false" ht="17.35" hidden="false" customHeight="false" outlineLevel="0" collapsed="false">
      <c r="A52" s="4" t="s">
        <v>94</v>
      </c>
      <c r="B52" s="3" t="s">
        <v>543</v>
      </c>
      <c r="C52" s="6" t="s">
        <v>544</v>
      </c>
      <c r="D52" s="7" t="str">
        <f aca="false">IFERROR(__xludf.dummyfunction("GOOGLETRANSLATE(A52,""ar"",""de"")"),"ein Zeuge")</f>
        <v>ein Zeuge</v>
      </c>
      <c r="E52" s="7" t="str">
        <f aca="false">IFERROR(__xludf.dummyfunction("GOOGLETRANSLATE(B52,""en"",""de"")"),"zu beobachten")</f>
        <v>zu beobachten</v>
      </c>
      <c r="F52" s="7" t="str">
        <f aca="false">IFERROR(__xludf.dummyfunction("GOOGLETRANSLATE(C52,""fr"",""de"")"),"sehen")</f>
        <v>sehen</v>
      </c>
      <c r="G52" s="3" t="s">
        <v>95</v>
      </c>
    </row>
    <row r="53" customFormat="false" ht="17.35" hidden="false" customHeight="false" outlineLevel="0" collapsed="false">
      <c r="A53" s="4" t="s">
        <v>96</v>
      </c>
      <c r="B53" s="3" t="s">
        <v>545</v>
      </c>
      <c r="C53" s="6" t="s">
        <v>546</v>
      </c>
      <c r="D53" s="7" t="str">
        <f aca="false">IFERROR(__xludf.dummyfunction("GOOGLETRANSLATE(A53,""ar"",""de"")"),"nehmen")</f>
        <v>nehmen</v>
      </c>
      <c r="E53" s="7" t="str">
        <f aca="false">IFERROR(__xludf.dummyfunction("GOOGLETRANSLATE(B53,""en"",""de"")"),"nehmen")</f>
        <v>nehmen</v>
      </c>
      <c r="F53" s="7" t="str">
        <f aca="false">IFERROR(__xludf.dummyfunction("GOOGLETRANSLATE(C53,""fr"",""de"")"),"nehmen")</f>
        <v>nehmen</v>
      </c>
      <c r="G53" s="3" t="s">
        <v>97</v>
      </c>
    </row>
    <row r="54" customFormat="false" ht="17.35" hidden="false" customHeight="false" outlineLevel="0" collapsed="false">
      <c r="A54" s="4" t="s">
        <v>98</v>
      </c>
      <c r="B54" s="3" t="s">
        <v>547</v>
      </c>
      <c r="C54" s="6" t="s">
        <v>548</v>
      </c>
      <c r="D54" s="7" t="str">
        <f aca="false">IFERROR(__xludf.dummyfunction("GOOGLETRANSLATE(A54,""ar"",""de"")"),"Er kam heraus")</f>
        <v>Er kam heraus</v>
      </c>
      <c r="E54" s="7" t="str">
        <f aca="false">IFERROR(__xludf.dummyfunction("GOOGLETRANSLATE(B54,""en"",""de"")"),"hinaufgehen")</f>
        <v>hinaufgehen</v>
      </c>
      <c r="F54" s="7" t="str">
        <f aca="false">IFERROR(__xludf.dummyfunction("GOOGLETRANSLATE(C54,""fr"",""de"")"),"hinaufgehen")</f>
        <v>hinaufgehen</v>
      </c>
      <c r="G54" s="3" t="s">
        <v>99</v>
      </c>
    </row>
    <row r="55" customFormat="false" ht="17.35" hidden="false" customHeight="false" outlineLevel="0" collapsed="false">
      <c r="A55" s="4" t="s">
        <v>100</v>
      </c>
      <c r="B55" s="3" t="s">
        <v>549</v>
      </c>
      <c r="C55" s="6" t="s">
        <v>550</v>
      </c>
      <c r="D55" s="7" t="str">
        <f aca="false">IFERROR(__xludf.dummyfunction("GOOGLETRANSLATE(A55,""ar"",""de"")"),"speichern")</f>
        <v>speichern</v>
      </c>
      <c r="E55" s="7" t="str">
        <f aca="false">IFERROR(__xludf.dummyfunction("GOOGLETRANSLATE(B55,""en"",""de"")"),"zu retten")</f>
        <v>zu retten</v>
      </c>
      <c r="F55" s="7" t="str">
        <f aca="false">IFERROR(__xludf.dummyfunction("GOOGLETRANSLATE(C55,""fr"",""de"")"),"auswendig lernen")</f>
        <v>auswendig lernen</v>
      </c>
      <c r="H55" s="3" t="s">
        <v>551</v>
      </c>
    </row>
    <row r="56" customFormat="false" ht="17.35" hidden="false" customHeight="false" outlineLevel="0" collapsed="false">
      <c r="A56" s="4" t="s">
        <v>101</v>
      </c>
      <c r="B56" s="3" t="s">
        <v>537</v>
      </c>
      <c r="C56" s="6" t="s">
        <v>538</v>
      </c>
      <c r="D56" s="7" t="str">
        <f aca="false">IFERROR(__xludf.dummyfunction("GOOGLETRANSLATE(A56,""ar"",""de"")"),"Er erzählte")</f>
        <v>Er erzählte</v>
      </c>
      <c r="E56" s="7" t="str">
        <f aca="false">IFERROR(__xludf.dummyfunction("GOOGLETRANSLATE(B56,""en"",""de"")"),"erzählen")</f>
        <v>erzählen</v>
      </c>
      <c r="F56" s="7" t="str">
        <f aca="false">IFERROR(__xludf.dummyfunction("GOOGLETRANSLATE(C56,""fr"",""de"")"),"informieren")</f>
        <v>informieren</v>
      </c>
      <c r="H56" s="3" t="s">
        <v>552</v>
      </c>
    </row>
    <row r="57" customFormat="false" ht="17.35" hidden="false" customHeight="false" outlineLevel="0" collapsed="false">
      <c r="A57" s="4" t="s">
        <v>102</v>
      </c>
      <c r="B57" s="3" t="s">
        <v>553</v>
      </c>
      <c r="C57" s="6" t="s">
        <v>554</v>
      </c>
      <c r="D57" s="7" t="str">
        <f aca="false">IFERROR(__xludf.dummyfunction("GOOGLETRANSLATE(A57,""ar"",""de"")"),"Er ist eingeschlafen")</f>
        <v>Er ist eingeschlafen</v>
      </c>
      <c r="E57" s="7" t="str">
        <f aca="false">IFERROR(__xludf.dummyfunction("GOOGLETRANSLATE(B57,""en"",""de"")"),"schlafen")</f>
        <v>schlafen</v>
      </c>
      <c r="F57" s="7" t="str">
        <f aca="false">IFERROR(__xludf.dummyfunction("GOOGLETRANSLATE(C57,""fr"",""de"")"),"schlafen")</f>
        <v>schlafen</v>
      </c>
      <c r="G57" s="3" t="s">
        <v>103</v>
      </c>
    </row>
    <row r="58" customFormat="false" ht="17.35" hidden="false" customHeight="false" outlineLevel="0" collapsed="false">
      <c r="A58" s="4" t="s">
        <v>104</v>
      </c>
      <c r="B58" s="3" t="s">
        <v>555</v>
      </c>
      <c r="C58" s="6" t="s">
        <v>556</v>
      </c>
      <c r="D58" s="7" t="str">
        <f aca="false">IFERROR(__xludf.dummyfunction("GOOGLETRANSLATE(A58,""ar"",""de"")"),"Er hat geholfen")</f>
        <v>Er hat geholfen</v>
      </c>
      <c r="E58" s="7" t="str">
        <f aca="false">IFERROR(__xludf.dummyfunction("GOOGLETRANSLATE(B58,""en"",""de"")"),"zu helfen")</f>
        <v>zu helfen</v>
      </c>
      <c r="F58" s="7" t="str">
        <f aca="false">IFERROR(__xludf.dummyfunction("GOOGLETRANSLATE(C58,""fr"",""de"")"),"helfen")</f>
        <v>helfen</v>
      </c>
      <c r="G58" s="3" t="s">
        <v>105</v>
      </c>
    </row>
    <row r="59" customFormat="false" ht="17.35" hidden="false" customHeight="false" outlineLevel="0" collapsed="false">
      <c r="A59" s="4" t="s">
        <v>106</v>
      </c>
      <c r="B59" s="3" t="s">
        <v>557</v>
      </c>
      <c r="C59" s="6" t="s">
        <v>558</v>
      </c>
      <c r="D59" s="7" t="str">
        <f aca="false">IFERROR(__xludf.dummyfunction("GOOGLETRANSLATE(A59,""ar"",""de"")"),"Bücher")</f>
        <v>Bücher</v>
      </c>
      <c r="E59" s="7" t="str">
        <f aca="false">IFERROR(__xludf.dummyfunction("GOOGLETRANSLATE(B59,""en"",""de"")"),"schreiben")</f>
        <v>schreiben</v>
      </c>
      <c r="F59" s="7" t="str">
        <f aca="false">IFERROR(__xludf.dummyfunction("GOOGLETRANSLATE(C59,""fr"",""de"")"),"schreiben")</f>
        <v>schreiben</v>
      </c>
      <c r="G59" s="3" t="s">
        <v>107</v>
      </c>
    </row>
    <row r="60" customFormat="false" ht="17.35" hidden="false" customHeight="false" outlineLevel="0" collapsed="false">
      <c r="A60" s="4" t="s">
        <v>108</v>
      </c>
      <c r="B60" s="3" t="s">
        <v>559</v>
      </c>
      <c r="C60" s="6" t="s">
        <v>560</v>
      </c>
      <c r="D60" s="7" t="str">
        <f aca="false">IFERROR(__xludf.dummyfunction("GOOGLETRANSLATE(A60,""ar"",""de"")"),"Es ist passiert")</f>
        <v>Es ist passiert</v>
      </c>
      <c r="E60" s="7" t="str">
        <f aca="false">IFERROR(__xludf.dummyfunction("GOOGLETRANSLATE(B60,""en"",""de"")"),"reden")</f>
        <v>reden</v>
      </c>
      <c r="F60" s="7" t="str">
        <f aca="false">IFERROR(__xludf.dummyfunction("GOOGLETRANSLATE(C60,""fr"",""de"")"),"sprechen")</f>
        <v>sprechen</v>
      </c>
      <c r="G60" s="3" t="s">
        <v>109</v>
      </c>
    </row>
    <row r="61" customFormat="false" ht="17.35" hidden="false" customHeight="false" outlineLevel="0" collapsed="false">
      <c r="A61" s="4" t="s">
        <v>110</v>
      </c>
      <c r="B61" s="3" t="s">
        <v>561</v>
      </c>
      <c r="C61" s="6" t="s">
        <v>562</v>
      </c>
      <c r="D61" s="7" t="str">
        <f aca="false">IFERROR(__xludf.dummyfunction("GOOGLETRANSLATE(A61,""ar"",""de"")"),"Er rannte")</f>
        <v>Er rannte</v>
      </c>
      <c r="E61" s="7" t="str">
        <f aca="false">IFERROR(__xludf.dummyfunction("GOOGLETRANSLATE(B61,""en"",""de"")"),"laufen")</f>
        <v>laufen</v>
      </c>
      <c r="F61" s="7" t="str">
        <f aca="false">IFERROR(__xludf.dummyfunction("GOOGLETRANSLATE(C61,""fr"",""de"")"),"laufen")</f>
        <v>laufen</v>
      </c>
      <c r="G61" s="3" t="s">
        <v>25</v>
      </c>
    </row>
    <row r="62" customFormat="false" ht="17.35" hidden="false" customHeight="false" outlineLevel="0" collapsed="false">
      <c r="A62" s="4" t="s">
        <v>111</v>
      </c>
      <c r="B62" s="3" t="s">
        <v>563</v>
      </c>
      <c r="C62" s="6" t="s">
        <v>564</v>
      </c>
      <c r="D62" s="7" t="str">
        <f aca="false">IFERROR(__xludf.dummyfunction("GOOGLETRANSLATE(A62,""ar"",""de"")"),"Ich kaufe")</f>
        <v>Ich kaufe</v>
      </c>
      <c r="E62" s="7" t="str">
        <f aca="false">IFERROR(__xludf.dummyfunction("GOOGLETRANSLATE(B62,""en"",""de"")"),"zu kaufen")</f>
        <v>zu kaufen</v>
      </c>
      <c r="F62" s="7" t="str">
        <f aca="false">IFERROR(__xludf.dummyfunction("GOOGLETRANSLATE(C62,""fr"",""de"")"),"kaufen")</f>
        <v>kaufen</v>
      </c>
      <c r="G62" s="3" t="s">
        <v>112</v>
      </c>
    </row>
    <row r="63" customFormat="false" ht="17.35" hidden="false" customHeight="false" outlineLevel="0" collapsed="false">
      <c r="A63" s="4" t="s">
        <v>113</v>
      </c>
      <c r="B63" s="3" t="s">
        <v>565</v>
      </c>
      <c r="C63" s="6" t="s">
        <v>566</v>
      </c>
      <c r="D63" s="7" t="str">
        <f aca="false">IFERROR(__xludf.dummyfunction("GOOGLETRANSLATE(A63,""ar"",""de"")"),"Schneller")</f>
        <v>Schneller</v>
      </c>
      <c r="E63" s="7" t="str">
        <f aca="false">IFERROR(__xludf.dummyfunction("GOOGLETRANSLATE(B63,""en"",""de"")"),"beschleunigen")</f>
        <v>beschleunigen</v>
      </c>
      <c r="F63" s="7" t="str">
        <f aca="false">IFERROR(__xludf.dummyfunction("GOOGLETRANSLATE(C63,""fr"",""de"")"),"beschleunigen")</f>
        <v>beschleunigen</v>
      </c>
      <c r="G63" s="3" t="s">
        <v>114</v>
      </c>
    </row>
    <row r="64" customFormat="false" ht="17.35" hidden="false" customHeight="false" outlineLevel="0" collapsed="false">
      <c r="A64" s="4" t="s">
        <v>115</v>
      </c>
      <c r="B64" s="3" t="s">
        <v>567</v>
      </c>
      <c r="C64" s="6" t="s">
        <v>568</v>
      </c>
      <c r="D64" s="7" t="str">
        <f aca="false">IFERROR(__xludf.dummyfunction("GOOGLETRANSLATE(A64,""ar"",""de"")"),"Er erwähnte")</f>
        <v>Er erwähnte</v>
      </c>
      <c r="E64" s="7" t="str">
        <f aca="false">IFERROR(__xludf.dummyfunction("GOOGLETRANSLATE(B64,""en"",""de"")"),"zu überarbeiten")</f>
        <v>zu überarbeiten</v>
      </c>
      <c r="F64" s="7" t="str">
        <f aca="false">IFERROR(__xludf.dummyfunction("GOOGLETRANSLATE(C64,""fr"",""de"")"),"überarbeiten")</f>
        <v>überarbeiten</v>
      </c>
      <c r="G64" s="3" t="s">
        <v>116</v>
      </c>
      <c r="H64" s="3" t="s">
        <v>569</v>
      </c>
      <c r="I64" s="3" t="s">
        <v>570</v>
      </c>
    </row>
    <row r="65" customFormat="false" ht="17.35" hidden="false" customHeight="false" outlineLevel="0" collapsed="false">
      <c r="A65" s="4" t="s">
        <v>117</v>
      </c>
      <c r="B65" s="3" t="s">
        <v>571</v>
      </c>
      <c r="C65" s="6" t="s">
        <v>572</v>
      </c>
      <c r="D65" s="7" t="str">
        <f aca="false">IFERROR(__xludf.dummyfunction("GOOGLETRANSLATE(A65,""ar"",""de"")"),"Situation")</f>
        <v>Situation</v>
      </c>
      <c r="E65" s="7" t="str">
        <f aca="false">IFERROR(__xludf.dummyfunction("GOOGLETRANSLATE(B65,""en"",""de"")"),"stellen")</f>
        <v>stellen</v>
      </c>
      <c r="F65" s="7" t="str">
        <f aca="false">IFERROR(__xludf.dummyfunction("GOOGLETRANSLATE(C65,""fr"",""de"")"),"setzen")</f>
        <v>setzen</v>
      </c>
      <c r="G65" s="3" t="s">
        <v>118</v>
      </c>
      <c r="I65" s="3"/>
    </row>
    <row r="66" customFormat="false" ht="17.35" hidden="false" customHeight="false" outlineLevel="0" collapsed="false">
      <c r="A66" s="4" t="s">
        <v>119</v>
      </c>
      <c r="B66" s="3" t="s">
        <v>573</v>
      </c>
      <c r="C66" s="6" t="s">
        <v>574</v>
      </c>
      <c r="D66" s="7" t="str">
        <f aca="false">IFERROR(__xludf.dummyfunction("GOOGLETRANSLATE(A66,""ar"",""de"")"),"Er hat verkauft")</f>
        <v>Er hat verkauft</v>
      </c>
      <c r="E66" s="7" t="str">
        <f aca="false">IFERROR(__xludf.dummyfunction("GOOGLETRANSLATE(B66,""en"",""de"")"),"zu verkaufen")</f>
        <v>zu verkaufen</v>
      </c>
      <c r="F66" s="7" t="str">
        <f aca="false">IFERROR(__xludf.dummyfunction("GOOGLETRANSLATE(C66,""fr"",""de"")"),"verkaufen")</f>
        <v>verkaufen</v>
      </c>
      <c r="G66" s="3" t="s">
        <v>120</v>
      </c>
    </row>
    <row r="67" customFormat="false" ht="17.35" hidden="false" customHeight="false" outlineLevel="0" collapsed="false">
      <c r="A67" s="4" t="s">
        <v>121</v>
      </c>
      <c r="B67" s="8" t="s">
        <v>575</v>
      </c>
      <c r="C67" s="6" t="s">
        <v>576</v>
      </c>
      <c r="D67" s="7" t="str">
        <f aca="false">IFERROR(__xludf.dummyfunction("GOOGLETRANSLATE(A67,""ar"",""de"")"),"zu verstehen")</f>
        <v>zu verstehen</v>
      </c>
      <c r="E67" s="7" t="str">
        <f aca="false">IFERROR(__xludf.dummyfunction("GOOGLETRANSLATE(B67,""en"",""de"")"),"zu verstehen")</f>
        <v>zu verstehen</v>
      </c>
      <c r="F67" s="7" t="str">
        <f aca="false">IFERROR(__xludf.dummyfunction("GOOGLETRANSLATE(C67,""fr"",""de"")"),"zu verstehen")</f>
        <v>zu verstehen</v>
      </c>
      <c r="G67" s="3" t="s">
        <v>122</v>
      </c>
    </row>
    <row r="68" customFormat="false" ht="17.35" hidden="false" customHeight="false" outlineLevel="0" collapsed="false">
      <c r="A68" s="4" t="s">
        <v>123</v>
      </c>
      <c r="B68" s="8" t="s">
        <v>577</v>
      </c>
      <c r="C68" s="6" t="s">
        <v>578</v>
      </c>
      <c r="D68" s="7" t="str">
        <f aca="false">IFERROR(__xludf.dummyfunction("GOOGLETRANSLATE(A68,""ar"",""de"")"),"zu öffnen")</f>
        <v>zu öffnen</v>
      </c>
      <c r="E68" s="7" t="str">
        <f aca="false">IFERROR(__xludf.dummyfunction("GOOGLETRANSLATE(B68,""en"",""de"")"),"zu öffnen")</f>
        <v>zu öffnen</v>
      </c>
      <c r="F68" s="7" t="str">
        <f aca="false">IFERROR(__xludf.dummyfunction("GOOGLETRANSLATE(C68,""fr"",""de"")"),"offen")</f>
        <v>offen</v>
      </c>
      <c r="G68" s="3" t="s">
        <v>124</v>
      </c>
    </row>
    <row r="69" customFormat="false" ht="17.35" hidden="false" customHeight="false" outlineLevel="0" collapsed="false">
      <c r="A69" s="4" t="s">
        <v>125</v>
      </c>
      <c r="B69" s="3" t="s">
        <v>579</v>
      </c>
      <c r="C69" s="6" t="s">
        <v>580</v>
      </c>
      <c r="D69" s="7" t="str">
        <f aca="false">IFERROR(__xludf.dummyfunction("GOOGLETRANSLATE(A69,""ar"",""de"")"),"Durst")</f>
        <v>Durst</v>
      </c>
      <c r="E69" s="7" t="str">
        <f aca="false">IFERROR(__xludf.dummyfunction("GOOGLETRANSLATE(B69,""en"",""de"")"),"durstig sein")</f>
        <v>durstig sein</v>
      </c>
      <c r="F69" s="7" t="str">
        <f aca="false">IFERROR(__xludf.dummyfunction("GOOGLETRANSLATE(C69,""fr"",""de"")"),"durstig sein")</f>
        <v>durstig sein</v>
      </c>
      <c r="G69" s="3" t="s">
        <v>126</v>
      </c>
    </row>
    <row r="70" customFormat="false" ht="17.35" hidden="false" customHeight="false" outlineLevel="0" collapsed="false">
      <c r="A70" s="4" t="s">
        <v>127</v>
      </c>
      <c r="B70" s="3" t="s">
        <v>581</v>
      </c>
      <c r="C70" s="6" t="s">
        <v>582</v>
      </c>
      <c r="D70" s="7" t="str">
        <f aca="false">IFERROR(__xludf.dummyfunction("GOOGLETRANSLATE(A70,""ar"",""de"")"),"Gehäuse")</f>
        <v>Gehäuse</v>
      </c>
      <c r="E70" s="7" t="str">
        <f aca="false">IFERROR(__xludf.dummyfunction("GOOGLETRANSLATE(B70,""en"",""de"")"),"bewohnen")</f>
        <v>bewohnen</v>
      </c>
      <c r="F70" s="7" t="str">
        <f aca="false">IFERROR(__xludf.dummyfunction("GOOGLETRANSLATE(C70,""fr"",""de"")"),"live")</f>
        <v>live</v>
      </c>
      <c r="G70" s="3" t="s">
        <v>128</v>
      </c>
    </row>
    <row r="71" customFormat="false" ht="17.35" hidden="false" customHeight="false" outlineLevel="0" collapsed="false">
      <c r="A71" s="4" t="s">
        <v>129</v>
      </c>
      <c r="B71" s="3" t="s">
        <v>583</v>
      </c>
      <c r="C71" s="6" t="s">
        <v>538</v>
      </c>
      <c r="D71" s="7" t="str">
        <f aca="false">IFERROR(__xludf.dummyfunction("GOOGLETRANSLATE(A71,""ar"",""de"")"),"Wissen")</f>
        <v>Wissen</v>
      </c>
      <c r="E71" s="7" t="str">
        <f aca="false">IFERROR(__xludf.dummyfunction("GOOGLETRANSLATE(B71,""en"",""de"")"),"informieren")</f>
        <v>informieren</v>
      </c>
      <c r="F71" s="7" t="str">
        <f aca="false">IFERROR(__xludf.dummyfunction("GOOGLETRANSLATE(C71,""fr"",""de"")"),"informieren")</f>
        <v>informieren</v>
      </c>
      <c r="G71" s="3" t="s">
        <v>130</v>
      </c>
    </row>
    <row r="72" customFormat="false" ht="17.35" hidden="false" customHeight="false" outlineLevel="0" collapsed="false">
      <c r="A72" s="4" t="s">
        <v>131</v>
      </c>
      <c r="B72" s="3" t="s">
        <v>584</v>
      </c>
      <c r="C72" s="6" t="s">
        <v>585</v>
      </c>
      <c r="D72" s="7" t="str">
        <f aca="false">IFERROR(__xludf.dummyfunction("GOOGLETRANSLATE(A72,""ar"",""de"")"),"brechen")</f>
        <v>brechen</v>
      </c>
      <c r="E72" s="7" t="str">
        <f aca="false">IFERROR(__xludf.dummyfunction("GOOGLETRANSLATE(B72,""en"",""de"")"),"zusammenbrechen")</f>
        <v>zusammenbrechen</v>
      </c>
      <c r="F72" s="7" t="str">
        <f aca="false">IFERROR(__xludf.dummyfunction("GOOGLETRANSLATE(C72,""fr"",""de"")"),"brechen")</f>
        <v>brechen</v>
      </c>
      <c r="G72" s="3" t="s">
        <v>132</v>
      </c>
    </row>
    <row r="73" customFormat="false" ht="17.35" hidden="false" customHeight="false" outlineLevel="0" collapsed="false">
      <c r="A73" s="4" t="s">
        <v>133</v>
      </c>
      <c r="B73" s="3" t="s">
        <v>586</v>
      </c>
      <c r="C73" s="6" t="s">
        <v>587</v>
      </c>
      <c r="D73" s="7" t="str">
        <f aca="false">IFERROR(__xludf.dummyfunction("GOOGLETRANSLATE(A73,""ar"",""de"")"),"Einkommen")</f>
        <v>Einkommen</v>
      </c>
      <c r="E73" s="7" t="str">
        <f aca="false">IFERROR(__xludf.dummyfunction("GOOGLETRANSLATE(B73,""en"",""de"")"),"eintreten")</f>
        <v>eintreten</v>
      </c>
      <c r="F73" s="7" t="str">
        <f aca="false">IFERROR(__xludf.dummyfunction("GOOGLETRANSLATE(C73,""fr"",""de"")"),"eingeben")</f>
        <v>eingeben</v>
      </c>
      <c r="G73" s="3" t="s">
        <v>134</v>
      </c>
    </row>
    <row r="74" customFormat="false" ht="17.35" hidden="false" customHeight="false" outlineLevel="0" collapsed="false">
      <c r="A74" s="4" t="s">
        <v>135</v>
      </c>
      <c r="B74" s="5" t="s">
        <v>588</v>
      </c>
      <c r="C74" s="6" t="s">
        <v>589</v>
      </c>
      <c r="D74" s="7" t="str">
        <f aca="false">IFERROR(__xludf.dummyfunction("GOOGLETRANSLATE(A74,""ar"",""de"")"),"Die bekannte Vergangenheit")</f>
        <v>Die bekannte Vergangenheit</v>
      </c>
      <c r="E74" s="7" t="str">
        <f aca="false">IFERROR(__xludf.dummyfunction("GOOGLETRANSLATE(B74,""en"",""de"")"),"Vergangenheit")</f>
        <v>Vergangenheit</v>
      </c>
      <c r="F74" s="7" t="str">
        <f aca="false">IFERROR(__xludf.dummyfunction("GOOGLETRANSLATE(C74,""fr"",""de"")"),"Passieren")</f>
        <v>Passieren</v>
      </c>
      <c r="G74" s="3" t="s">
        <v>136</v>
      </c>
    </row>
    <row r="75" customFormat="false" ht="17.35" hidden="false" customHeight="false" outlineLevel="0" collapsed="false">
      <c r="A75" s="4" t="s">
        <v>137</v>
      </c>
      <c r="B75" s="5" t="s">
        <v>590</v>
      </c>
      <c r="C75" s="6" t="s">
        <v>591</v>
      </c>
      <c r="D75" s="7" t="str">
        <f aca="false">IFERROR(__xludf.dummyfunction("GOOGLETRANSLATE(A75,""ar"",""de"")"),"Bekannte Gegenwart")</f>
        <v>Bekannte Gegenwart</v>
      </c>
      <c r="E75" s="7" t="str">
        <f aca="false">IFERROR(__xludf.dummyfunction("GOOGLETRANSLATE(B75,""en"",""de"")"),"Gegenwart/Zukunft")</f>
        <v>Gegenwart/Zukunft</v>
      </c>
      <c r="F75" s="7" t="str">
        <f aca="false">IFERROR(__xludf.dummyfunction("GOOGLETRANSLATE(C75,""fr"",""de"")"),"Gegenwart/Zukunft")</f>
        <v>Gegenwart/Zukunft</v>
      </c>
      <c r="G75" s="3" t="s">
        <v>138</v>
      </c>
    </row>
    <row r="76" customFormat="false" ht="17.35" hidden="false" customHeight="false" outlineLevel="0" collapsed="false">
      <c r="A76" s="4" t="s">
        <v>139</v>
      </c>
      <c r="B76" s="5" t="s">
        <v>592</v>
      </c>
      <c r="C76" s="6" t="s">
        <v>593</v>
      </c>
      <c r="D76" s="7" t="str">
        <f aca="false">IFERROR(__xludf.dummyfunction("GOOGLETRANSLATE(A76,""ar"",""de"")"),"Der Befehl")</f>
        <v>Der Befehl</v>
      </c>
      <c r="E76" s="7" t="str">
        <f aca="false">IFERROR(__xludf.dummyfunction("GOOGLETRANSLATE(B76,""en"",""de"")"),"Imperativ")</f>
        <v>Imperativ</v>
      </c>
      <c r="F76" s="7" t="str">
        <f aca="false">IFERROR(__xludf.dummyfunction("GOOGLETRANSLATE(C76,""fr"",""de"")"),"Imperativ")</f>
        <v>Imperativ</v>
      </c>
      <c r="G76" s="3" t="s">
        <v>140</v>
      </c>
    </row>
    <row r="77" customFormat="false" ht="17.35" hidden="false" customHeight="false" outlineLevel="0" collapsed="false">
      <c r="A77" s="4" t="s">
        <v>141</v>
      </c>
      <c r="B77" s="5" t="s">
        <v>594</v>
      </c>
      <c r="C77" s="6" t="s">
        <v>595</v>
      </c>
      <c r="D77" s="7" t="str">
        <f aca="false">IFERROR(__xludf.dummyfunction("GOOGLETRANSLATE(A77,""ar"",""de"")"),"bekannt")</f>
        <v>bekannt</v>
      </c>
      <c r="E77" s="7" t="str">
        <f aca="false">IFERROR(__xludf.dummyfunction("GOOGLETRANSLATE(B77,""en"",""de"")"),"Aktiv")</f>
        <v>Aktiv</v>
      </c>
      <c r="F77" s="7" t="str">
        <f aca="false">IFERROR(__xludf.dummyfunction("GOOGLETRANSLATE(C77,""fr"",""de"")"),"Aktiv")</f>
        <v>Aktiv</v>
      </c>
      <c r="G77" s="3" t="s">
        <v>142</v>
      </c>
    </row>
    <row r="78" customFormat="false" ht="17.35" hidden="false" customHeight="false" outlineLevel="0" collapsed="false">
      <c r="A78" s="4" t="s">
        <v>143</v>
      </c>
      <c r="B78" s="5" t="s">
        <v>596</v>
      </c>
      <c r="C78" s="6" t="s">
        <v>597</v>
      </c>
      <c r="D78" s="7" t="str">
        <f aca="false">IFERROR(__xludf.dummyfunction("GOOGLETRANSLATE(A78,""ar"",""de"")"),"Passiv")</f>
        <v>Passiv</v>
      </c>
      <c r="E78" s="7" t="str">
        <f aca="false">IFERROR(__xludf.dummyfunction("GOOGLETRANSLATE(B78,""en"",""de"")"),"passiv")</f>
        <v>passiv</v>
      </c>
      <c r="F78" s="7" t="str">
        <f aca="false">IFERROR(__xludf.dummyfunction("GOOGLETRANSLATE(C78,""fr"",""de"")"),"passiv")</f>
        <v>passiv</v>
      </c>
      <c r="G78" s="3" t="s">
        <v>144</v>
      </c>
    </row>
    <row r="79" customFormat="false" ht="17.35" hidden="false" customHeight="false" outlineLevel="0" collapsed="false">
      <c r="A79" s="4" t="s">
        <v>145</v>
      </c>
      <c r="B79" s="5" t="s">
        <v>598</v>
      </c>
      <c r="C79" s="6" t="s">
        <v>598</v>
      </c>
      <c r="D79" s="7" t="str">
        <f aca="false">IFERROR(__xludf.dummyfunction("GOOGLETRANSLATE(A79,""ar"",""de"")"),"Klebrig")</f>
        <v>Klebrig</v>
      </c>
      <c r="E79" s="7" t="str">
        <f aca="false">IFERROR(__xludf.dummyfunction("GOOGLETRANSLATE(B79,""en"",""de"")"),"Positiv")</f>
        <v>Positiv</v>
      </c>
      <c r="F79" s="7" t="str">
        <f aca="false">IFERROR(__xludf.dummyfunction("GOOGLETRANSLATE(C79,""fr"",""de"")"),"Positiv")</f>
        <v>Positiv</v>
      </c>
    </row>
    <row r="80" customFormat="false" ht="17.35" hidden="false" customHeight="false" outlineLevel="0" collapsed="false">
      <c r="A80" s="4" t="s">
        <v>146</v>
      </c>
      <c r="B80" s="5" t="s">
        <v>599</v>
      </c>
      <c r="C80" s="6" t="s">
        <v>600</v>
      </c>
      <c r="D80" s="7" t="str">
        <f aca="false">IFERROR(__xludf.dummyfunction("GOOGLETRANSLATE(A80,""ar"",""de"")"),"Exil")</f>
        <v>Exil</v>
      </c>
      <c r="E80" s="7" t="str">
        <f aca="false">IFERROR(__xludf.dummyfunction("GOOGLETRANSLATE(B80,""en"",""de"")"),"Negativ")</f>
        <v>Negativ</v>
      </c>
      <c r="F80" s="7" t="str">
        <f aca="false">IFERROR(__xludf.dummyfunction("GOOGLETRANSLATE(C80,""fr"",""de"")"),"Negativ")</f>
        <v>Negativ</v>
      </c>
    </row>
    <row r="81" customFormat="false" ht="17.35" hidden="false" customHeight="false" outlineLevel="0" collapsed="false">
      <c r="A81" s="4" t="s">
        <v>147</v>
      </c>
      <c r="B81" s="5" t="s">
        <v>601</v>
      </c>
      <c r="C81" s="6" t="s">
        <v>602</v>
      </c>
      <c r="D81" s="7" t="str">
        <f aca="false">IFERROR(__xludf.dummyfunction("GOOGLETRANSLATE(A81,""ar"",""de"")"),"Milch")</f>
        <v>Milch</v>
      </c>
      <c r="E81" s="7" t="str">
        <f aca="false">IFERROR(__xludf.dummyfunction("GOOGLETRANSLATE(B81,""en"",""de"")"),"Milch")</f>
        <v>Milch</v>
      </c>
      <c r="F81" s="7" t="str">
        <f aca="false">IFERROR(__xludf.dummyfunction("GOOGLETRANSLATE(C81,""fr"",""de"")"),"Milch")</f>
        <v>Milch</v>
      </c>
      <c r="G81" s="3" t="s">
        <v>148</v>
      </c>
    </row>
    <row r="82" customFormat="false" ht="17.35" hidden="false" customHeight="false" outlineLevel="0" collapsed="false">
      <c r="A82" s="4" t="s">
        <v>149</v>
      </c>
      <c r="B82" s="5" t="s">
        <v>603</v>
      </c>
      <c r="C82" s="6" t="s">
        <v>604</v>
      </c>
      <c r="D82" s="7" t="str">
        <f aca="false">IFERROR(__xludf.dummyfunction("GOOGLETRANSLATE(A82,""ar"",""de"")"),"Tür")</f>
        <v>Tür</v>
      </c>
      <c r="E82" s="7" t="str">
        <f aca="false">IFERROR(__xludf.dummyfunction("GOOGLETRANSLATE(B82,""en"",""de"")"),"Tür")</f>
        <v>Tür</v>
      </c>
      <c r="F82" s="7" t="str">
        <f aca="false">IFERROR(__xludf.dummyfunction("GOOGLETRANSLATE(C82,""fr"",""de"")"),"Tür")</f>
        <v>Tür</v>
      </c>
      <c r="G82" s="3" t="s">
        <v>150</v>
      </c>
    </row>
    <row r="83" customFormat="false" ht="17.35" hidden="false" customHeight="false" outlineLevel="0" collapsed="false">
      <c r="A83" s="4" t="s">
        <v>151</v>
      </c>
      <c r="B83" s="5" t="s">
        <v>605</v>
      </c>
      <c r="C83" s="6" t="s">
        <v>606</v>
      </c>
      <c r="D83" s="7" t="str">
        <f aca="false">IFERROR(__xludf.dummyfunction("GOOGLETRANSLATE(A83,""ar"",""de"")"),"ICH")</f>
        <v>ICH</v>
      </c>
      <c r="E83" s="7" t="str">
        <f aca="false">IFERROR(__xludf.dummyfunction("GOOGLETRANSLATE(B83,""en"",""de"")"),"ICH")</f>
        <v>ICH</v>
      </c>
      <c r="F83" s="7" t="str">
        <f aca="false">IFERROR(__xludf.dummyfunction("GOOGLETRANSLATE(C83,""fr"",""de"")"),"ICH")</f>
        <v>ICH</v>
      </c>
      <c r="G83" s="8" t="s">
        <v>152</v>
      </c>
    </row>
    <row r="84" customFormat="false" ht="17.35" hidden="false" customHeight="false" outlineLevel="0" collapsed="false">
      <c r="A84" s="4" t="s">
        <v>153</v>
      </c>
      <c r="B84" s="5" t="s">
        <v>607</v>
      </c>
      <c r="C84" s="6" t="s">
        <v>608</v>
      </c>
      <c r="D84" s="7" t="str">
        <f aca="false">IFERROR(__xludf.dummyfunction("GOOGLETRANSLATE(A84,""ar"",""de"")"),"Wir")</f>
        <v>Wir</v>
      </c>
      <c r="E84" s="7" t="str">
        <f aca="false">IFERROR(__xludf.dummyfunction("GOOGLETRANSLATE(B84,""en"",""de"")"),"Wir")</f>
        <v>Wir</v>
      </c>
      <c r="F84" s="7" t="str">
        <f aca="false">IFERROR(__xludf.dummyfunction("GOOGLETRANSLATE(C84,""fr"",""de"")"),"Wir")</f>
        <v>Wir</v>
      </c>
      <c r="G84" s="3" t="s">
        <v>154</v>
      </c>
    </row>
    <row r="85" customFormat="false" ht="17.35" hidden="false" customHeight="false" outlineLevel="0" collapsed="false">
      <c r="A85" s="4" t="s">
        <v>155</v>
      </c>
      <c r="B85" s="5" t="s">
        <v>609</v>
      </c>
      <c r="C85" s="6" t="s">
        <v>610</v>
      </c>
      <c r="D85" s="7" t="str">
        <f aca="false">IFERROR(__xludf.dummyfunction("GOOGLETRANSLATE(A85,""ar"",""de"")"),"Du")</f>
        <v>Du</v>
      </c>
      <c r="E85" s="7" t="str">
        <f aca="false">IFERROR(__xludf.dummyfunction("GOOGLETRANSLATE(B85,""en"",""de"")"),"Du (männlich Singular)")</f>
        <v>Du (männlich Singular)</v>
      </c>
      <c r="F85" s="7" t="str">
        <f aca="false">IFERROR(__xludf.dummyfunction("GOOGLETRANSLATE(C85,""fr"",""de"")"),"„Du (männlich Singular)“")</f>
        <v>„Du (männlich Singular)“</v>
      </c>
      <c r="G85" s="3" t="s">
        <v>156</v>
      </c>
    </row>
    <row r="86" customFormat="false" ht="17.35" hidden="false" customHeight="false" outlineLevel="0" collapsed="false">
      <c r="A86" s="4" t="s">
        <v>157</v>
      </c>
      <c r="B86" s="5" t="s">
        <v>611</v>
      </c>
      <c r="C86" s="6" t="s">
        <v>612</v>
      </c>
      <c r="D86" s="7" t="str">
        <f aca="false">IFERROR(__xludf.dummyfunction("GOOGLETRANSLATE(A86,""ar"",""de"")"),"Du")</f>
        <v>Du</v>
      </c>
      <c r="E86" s="7" t="str">
        <f aca="false">IFERROR(__xludf.dummyfunction("GOOGLETRANSLATE(B86,""en"",""de"")"),"Du (weiblicher Singular)")</f>
        <v>Du (weiblicher Singular)</v>
      </c>
      <c r="F86" s="7" t="str">
        <f aca="false">IFERROR(__xludf.dummyfunction("GOOGLETRANSLATE(C86,""fr"",""de"")"),"„Du (weiblicher Singular)“")</f>
        <v>„Du (weiblicher Singular)“</v>
      </c>
      <c r="G86" s="3" t="s">
        <v>158</v>
      </c>
    </row>
    <row r="87" customFormat="false" ht="17.35" hidden="false" customHeight="false" outlineLevel="0" collapsed="false">
      <c r="A87" s="4" t="s">
        <v>159</v>
      </c>
      <c r="B87" s="5" t="s">
        <v>613</v>
      </c>
      <c r="C87" s="6" t="s">
        <v>614</v>
      </c>
      <c r="D87" s="7" t="str">
        <f aca="false">IFERROR(__xludf.dummyfunction("GOOGLETRANSLATE(A87,""ar"",""de"")"),"Du")</f>
        <v>Du</v>
      </c>
      <c r="E87" s="7" t="str">
        <f aca="false">IFERROR(__xludf.dummyfunction("GOOGLETRANSLATE(B87,""en"",""de"")"),"Du (dual maskulin)")</f>
        <v>Du (dual maskulin)</v>
      </c>
      <c r="F87" s="7" t="str">
        <f aca="false">IFERROR(__xludf.dummyfunction("GOOGLETRANSLATE(C87,""fr"",""de"")"),"„Du (männliches Doppelgänger)“")</f>
        <v>„Du (männliches Doppelgänger)“</v>
      </c>
      <c r="G87" s="3" t="s">
        <v>160</v>
      </c>
    </row>
    <row r="88" customFormat="false" ht="17.35" hidden="false" customHeight="false" outlineLevel="0" collapsed="false">
      <c r="A88" s="4" t="s">
        <v>161</v>
      </c>
      <c r="B88" s="5" t="s">
        <v>615</v>
      </c>
      <c r="C88" s="6" t="s">
        <v>616</v>
      </c>
      <c r="D88" s="7" t="str">
        <f aca="false">IFERROR(__xludf.dummyfunction("GOOGLETRANSLATE(A88,""ar"",""de"")"),"Ihr beide muht")</f>
        <v>Ihr beide muht</v>
      </c>
      <c r="E88" s="7" t="str">
        <f aca="false">IFERROR(__xludf.dummyfunction("GOOGLETRANSLATE(B88,""en"",""de"")"),"Du (dual feminin)")</f>
        <v>Du (dual feminin)</v>
      </c>
      <c r="F88" s="7" t="str">
        <f aca="false">IFERROR(__xludf.dummyfunction("GOOGLETRANSLATE(C88,""fr"",""de"")"),"„Du (weibliches Doppel)“")</f>
        <v>„Du (weibliches Doppel)“</v>
      </c>
      <c r="G88" s="3" t="s">
        <v>162</v>
      </c>
    </row>
    <row r="89" customFormat="false" ht="17.35" hidden="false" customHeight="false" outlineLevel="0" collapsed="false">
      <c r="A89" s="4" t="s">
        <v>163</v>
      </c>
      <c r="B89" s="5" t="s">
        <v>617</v>
      </c>
      <c r="C89" s="6" t="s">
        <v>618</v>
      </c>
      <c r="D89" s="7" t="str">
        <f aca="false">IFERROR(__xludf.dummyfunction("GOOGLETRANSLATE(A89,""ar"",""de"")"),"Ihr alle")</f>
        <v>Ihr alle</v>
      </c>
      <c r="E89" s="7" t="str">
        <f aca="false">IFERROR(__xludf.dummyfunction("GOOGLETRANSLATE(B89,""en"",""de"")"),"Du (Plural maskulin)")</f>
        <v>Du (Plural maskulin)</v>
      </c>
      <c r="F89" s="7" t="str">
        <f aca="false">IFERROR(__xludf.dummyfunction("GOOGLETRANSLATE(C89,""fr"",""de"")"),"„Du (Plural maskulin)“")</f>
        <v>„Du (Plural maskulin)“</v>
      </c>
      <c r="G89" s="3" t="s">
        <v>164</v>
      </c>
    </row>
    <row r="90" customFormat="false" ht="17.35" hidden="false" customHeight="false" outlineLevel="0" collapsed="false">
      <c r="A90" s="4" t="s">
        <v>165</v>
      </c>
      <c r="B90" s="5" t="s">
        <v>619</v>
      </c>
      <c r="C90" s="6" t="s">
        <v>620</v>
      </c>
      <c r="D90" s="7" t="str">
        <f aca="false">IFERROR(__xludf.dummyfunction("GOOGLETRANSLATE(A90,""ar"",""de"")"),"Du")</f>
        <v>Du</v>
      </c>
      <c r="E90" s="7" t="str">
        <f aca="false">IFERROR(__xludf.dummyfunction("GOOGLETRANSLATE(B90,""en"",""de"")"),"Du (Plural weiblich)")</f>
        <v>Du (Plural weiblich)</v>
      </c>
      <c r="F90" s="7" t="str">
        <f aca="false">IFERROR(__xludf.dummyfunction("GOOGLETRANSLATE(C90,""fr"",""de"")"),"„Du (weiblicher Plural)“")</f>
        <v>„Du (weiblicher Plural)“</v>
      </c>
      <c r="G90" s="3" t="s">
        <v>166</v>
      </c>
    </row>
    <row r="91" customFormat="false" ht="17.35" hidden="false" customHeight="false" outlineLevel="0" collapsed="false">
      <c r="A91" s="4" t="s">
        <v>167</v>
      </c>
      <c r="B91" s="5" t="s">
        <v>621</v>
      </c>
      <c r="C91" s="6" t="s">
        <v>622</v>
      </c>
      <c r="D91" s="7" t="str">
        <f aca="false">IFERROR(__xludf.dummyfunction("GOOGLETRANSLATE(A91,""ar"",""de"")"),"Er")</f>
        <v>Er</v>
      </c>
      <c r="E91" s="7" t="str">
        <f aca="false">IFERROR(__xludf.dummyfunction("GOOGLETRANSLATE(B91,""en"",""de"")"),"Er")</f>
        <v>Er</v>
      </c>
      <c r="F91" s="7" t="str">
        <f aca="false">IFERROR(__xludf.dummyfunction("GOOGLETRANSLATE(C91,""fr"",""de"")"),"Er")</f>
        <v>Er</v>
      </c>
      <c r="G91" s="3" t="s">
        <v>168</v>
      </c>
    </row>
    <row r="92" customFormat="false" ht="17.35" hidden="false" customHeight="false" outlineLevel="0" collapsed="false">
      <c r="A92" s="4" t="s">
        <v>169</v>
      </c>
      <c r="B92" s="5" t="s">
        <v>623</v>
      </c>
      <c r="C92" s="6" t="s">
        <v>624</v>
      </c>
      <c r="D92" s="7" t="str">
        <f aca="false">IFERROR(__xludf.dummyfunction("GOOGLETRANSLATE(A92,""ar"",""de"")"),"sie")</f>
        <v>sie</v>
      </c>
      <c r="E92" s="7" t="str">
        <f aca="false">IFERROR(__xludf.dummyfunction("GOOGLETRANSLATE(B92,""en"",""de"")"),"Sie")</f>
        <v>Sie</v>
      </c>
      <c r="F92" s="7" t="str">
        <f aca="false">IFERROR(__xludf.dummyfunction("GOOGLETRANSLATE(C92,""fr"",""de"")"),"Sie")</f>
        <v>Sie</v>
      </c>
      <c r="G92" s="3" t="s">
        <v>170</v>
      </c>
    </row>
    <row r="93" customFormat="false" ht="17.35" hidden="false" customHeight="false" outlineLevel="0" collapsed="false">
      <c r="A93" s="4" t="s">
        <v>171</v>
      </c>
      <c r="B93" s="5" t="s">
        <v>625</v>
      </c>
      <c r="C93" s="6" t="s">
        <v>626</v>
      </c>
      <c r="D93" s="7" t="str">
        <f aca="false">IFERROR(__xludf.dummyfunction("GOOGLETRANSLATE(A93,""ar"",""de"")"),"Sie sind")</f>
        <v>Sie sind</v>
      </c>
      <c r="E93" s="7" t="str">
        <f aca="false">IFERROR(__xludf.dummyfunction("GOOGLETRANSLATE(B93,""en"",""de"")"),"Sie (dual männlich)")</f>
        <v>Sie (dual männlich)</v>
      </c>
      <c r="F93" s="7" t="str">
        <f aca="false">IFERROR(__xludf.dummyfunction("GOOGLETRANSLATE(C93,""fr"",""de"")"),"„Sie (Herren-Doppel)“")</f>
        <v>„Sie (Herren-Doppel)“</v>
      </c>
      <c r="G93" s="3" t="s">
        <v>172</v>
      </c>
    </row>
    <row r="94" customFormat="false" ht="17.35" hidden="false" customHeight="false" outlineLevel="0" collapsed="false">
      <c r="A94" s="4" t="s">
        <v>173</v>
      </c>
      <c r="B94" s="5" t="s">
        <v>627</v>
      </c>
      <c r="C94" s="6" t="s">
        <v>628</v>
      </c>
      <c r="D94" s="7" t="str">
        <f aca="false">IFERROR(__xludf.dummyfunction("GOOGLETRANSLATE(A94,""ar"",""de"")"),"Sie sind...")</f>
        <v>Sie sind...</v>
      </c>
      <c r="E94" s="7" t="str">
        <f aca="false">IFERROR(__xludf.dummyfunction("GOOGLETRANSLATE(B94,""en"",""de"")"),"Sie (dual weiblich)")</f>
        <v>Sie (dual weiblich)</v>
      </c>
      <c r="F94" s="7" t="str">
        <f aca="false">IFERROR(__xludf.dummyfunction("GOOGLETRANSLATE(C94,""fr"",""de"")"),"„Sie (Damendoppel)“")</f>
        <v>„Sie (Damendoppel)“</v>
      </c>
      <c r="G94" s="3" t="s">
        <v>174</v>
      </c>
    </row>
    <row r="95" customFormat="false" ht="17.35" hidden="false" customHeight="false" outlineLevel="0" collapsed="false">
      <c r="A95" s="4" t="s">
        <v>175</v>
      </c>
      <c r="B95" s="5" t="s">
        <v>629</v>
      </c>
      <c r="C95" s="6" t="s">
        <v>630</v>
      </c>
      <c r="D95" s="7" t="str">
        <f aca="false">IFERROR(__xludf.dummyfunction("GOOGLETRANSLATE(A95,""ar"",""de"")"),"Sie")</f>
        <v>Sie</v>
      </c>
      <c r="E95" s="7" t="str">
        <f aca="false">IFERROR(__xludf.dummyfunction("GOOGLETRANSLATE(B95,""en"",""de"")"),"Sie (männlich)")</f>
        <v>Sie (männlich)</v>
      </c>
      <c r="F95" s="7" t="str">
        <f aca="false">IFERROR(__xludf.dummyfunction("GOOGLETRANSLATE(C95,""fr"",""de"")"),"„Sie (männlich)“")</f>
        <v>„Sie (männlich)“</v>
      </c>
      <c r="G95" s="3" t="s">
        <v>176</v>
      </c>
    </row>
    <row r="96" customFormat="false" ht="17.35" hidden="false" customHeight="false" outlineLevel="0" collapsed="false">
      <c r="A96" s="4" t="s">
        <v>177</v>
      </c>
      <c r="B96" s="5" t="s">
        <v>631</v>
      </c>
      <c r="C96" s="6" t="s">
        <v>632</v>
      </c>
      <c r="D96" s="7" t="str">
        <f aca="false">IFERROR(__xludf.dummyfunction("GOOGLETRANSLATE(A96,""ar"",""de"")"),"Sie sind")</f>
        <v>Sie sind</v>
      </c>
      <c r="E96" s="7" t="str">
        <f aca="false">IFERROR(__xludf.dummyfunction("GOOGLETRANSLATE(B96,""en"",""de"")"),"Sie (weiblich)")</f>
        <v>Sie (weiblich)</v>
      </c>
      <c r="F96" s="7" t="str">
        <f aca="false">IFERROR(__xludf.dummyfunction("GOOGLETRANSLATE(C96,""fr"",""de"")"),"„Sie (weiblich)“")</f>
        <v>„Sie (weiblich)“</v>
      </c>
      <c r="G96" s="3" t="s">
        <v>178</v>
      </c>
    </row>
    <row r="97" customFormat="false" ht="17.35" hidden="false" customHeight="false" outlineLevel="0" collapsed="false">
      <c r="A97" s="4" t="s">
        <v>179</v>
      </c>
      <c r="B97" s="8" t="s">
        <v>633</v>
      </c>
      <c r="C97" s="6" t="s">
        <v>634</v>
      </c>
      <c r="D97" s="7" t="str">
        <f aca="false">IFERROR(__xludf.dummyfunction("GOOGLETRANSLATE(A97,""ar"",""de"")"),"Apfel")</f>
        <v>Apfel</v>
      </c>
      <c r="E97" s="7" t="str">
        <f aca="false">IFERROR(__xludf.dummyfunction("GOOGLETRANSLATE(B97,""en"",""de"")"),"Apfel")</f>
        <v>Apfel</v>
      </c>
      <c r="F97" s="7" t="str">
        <f aca="false">IFERROR(__xludf.dummyfunction("GOOGLETRANSLATE(C97,""fr"",""de"")"),"Apfel")</f>
        <v>Apfel</v>
      </c>
      <c r="G97" s="3" t="s">
        <v>180</v>
      </c>
    </row>
    <row r="98" customFormat="false" ht="17.35" hidden="false" customHeight="false" outlineLevel="0" collapsed="false">
      <c r="A98" s="4" t="s">
        <v>181</v>
      </c>
      <c r="B98" s="3" t="s">
        <v>635</v>
      </c>
      <c r="C98" s="6" t="s">
        <v>636</v>
      </c>
      <c r="D98" s="7" t="str">
        <f aca="false">IFERROR(__xludf.dummyfunction("GOOGLETRANSLATE(A98,""ar"",""de"")"),"Student")</f>
        <v>Student</v>
      </c>
      <c r="E98" s="7" t="str">
        <f aca="false">IFERROR(__xludf.dummyfunction("GOOGLETRANSLATE(B98,""en"",""de"")"),"Schüler")</f>
        <v>Schüler</v>
      </c>
      <c r="F98" s="7" t="str">
        <f aca="false">IFERROR(__xludf.dummyfunction("GOOGLETRANSLATE(C98,""fr"",""de"")"),"Schüler")</f>
        <v>Schüler</v>
      </c>
      <c r="G98" s="3" t="s">
        <v>182</v>
      </c>
    </row>
    <row r="99" customFormat="false" ht="17.35" hidden="false" customHeight="false" outlineLevel="0" collapsed="false">
      <c r="A99" s="4" t="s">
        <v>183</v>
      </c>
      <c r="B99" s="8" t="s">
        <v>637</v>
      </c>
      <c r="C99" s="6" t="s">
        <v>638</v>
      </c>
      <c r="D99" s="7" t="str">
        <f aca="false">IFERROR(__xludf.dummyfunction("GOOGLETRANSLATE(A99,""ar"",""de"")"),"Kleid")</f>
        <v>Kleid</v>
      </c>
      <c r="E99" s="7" t="str">
        <f aca="false">IFERROR(__xludf.dummyfunction("GOOGLETRANSLATE(B99,""en"",""de"")"),"Kleid")</f>
        <v>Kleid</v>
      </c>
      <c r="F99" s="7" t="str">
        <f aca="false">IFERROR(__xludf.dummyfunction("GOOGLETRANSLATE(C99,""fr"",""de"")"),"Kleidungsstück")</f>
        <v>Kleidungsstück</v>
      </c>
      <c r="G99" s="3" t="s">
        <v>184</v>
      </c>
    </row>
    <row r="100" customFormat="false" ht="17.35" hidden="false" customHeight="false" outlineLevel="0" collapsed="false">
      <c r="A100" s="4" t="s">
        <v>185</v>
      </c>
      <c r="B100" s="8" t="s">
        <v>639</v>
      </c>
      <c r="C100" s="6" t="s">
        <v>640</v>
      </c>
      <c r="D100" s="7" t="str">
        <f aca="false">IFERROR(__xludf.dummyfunction("GOOGLETRANSLATE(A100,""ar"",""de"")"),"Berg")</f>
        <v>Berg</v>
      </c>
      <c r="E100" s="7" t="str">
        <f aca="false">IFERROR(__xludf.dummyfunction("GOOGLETRANSLATE(B100,""en"",""de"")"),"Berg")</f>
        <v>Berg</v>
      </c>
      <c r="F100" s="7" t="str">
        <f aca="false">IFERROR(__xludf.dummyfunction("GOOGLETRANSLATE(C100,""fr"",""de"")"),"Berg")</f>
        <v>Berg</v>
      </c>
      <c r="G100" s="3" t="s">
        <v>186</v>
      </c>
    </row>
    <row r="101" customFormat="false" ht="17.35" hidden="false" customHeight="false" outlineLevel="0" collapsed="false">
      <c r="A101" s="4" t="s">
        <v>187</v>
      </c>
      <c r="B101" s="8" t="s">
        <v>641</v>
      </c>
      <c r="C101" s="6" t="s">
        <v>642</v>
      </c>
      <c r="D101" s="7" t="str">
        <f aca="false">IFERROR(__xludf.dummyfunction("GOOGLETRANSLATE(A101,""ar"",""de"")"),"Gepäck")</f>
        <v>Gepäck</v>
      </c>
      <c r="E101" s="7" t="str">
        <f aca="false">IFERROR(__xludf.dummyfunction("GOOGLETRANSLATE(B101,""en"",""de"")"),"Gepäck")</f>
        <v>Gepäck</v>
      </c>
      <c r="F101" s="7" t="str">
        <f aca="false">IFERROR(__xludf.dummyfunction("GOOGLETRANSLATE(C101,""fr"",""de"")"),"Gepäck")</f>
        <v>Gepäck</v>
      </c>
      <c r="G101" s="3" t="s">
        <v>188</v>
      </c>
    </row>
    <row r="102" customFormat="false" ht="17.35" hidden="false" customHeight="false" outlineLevel="0" collapsed="false">
      <c r="A102" s="4" t="s">
        <v>189</v>
      </c>
      <c r="B102" s="3" t="s">
        <v>643</v>
      </c>
      <c r="C102" s="6" t="s">
        <v>644</v>
      </c>
      <c r="D102" s="7" t="str">
        <f aca="false">IFERROR(__xludf.dummyfunction("GOOGLETRANSLATE(A102,""ar"",""de"")"),"Grüne")</f>
        <v>Grüne</v>
      </c>
      <c r="E102" s="7" t="str">
        <f aca="false">IFERROR(__xludf.dummyfunction("GOOGLETRANSLATE(B102,""en"",""de"")"),"Gemüse")</f>
        <v>Gemüse</v>
      </c>
      <c r="F102" s="7" t="str">
        <f aca="false">IFERROR(__xludf.dummyfunction("GOOGLETRANSLATE(C102,""fr"",""de"")"),"Gemüse")</f>
        <v>Gemüse</v>
      </c>
      <c r="G102" s="3" t="s">
        <v>190</v>
      </c>
    </row>
    <row r="103" customFormat="false" ht="17.35" hidden="false" customHeight="false" outlineLevel="0" collapsed="false">
      <c r="A103" s="4" t="s">
        <v>191</v>
      </c>
      <c r="B103" s="8" t="s">
        <v>645</v>
      </c>
      <c r="C103" s="6" t="s">
        <v>646</v>
      </c>
      <c r="D103" s="7" t="str">
        <f aca="false">IFERROR(__xludf.dummyfunction("GOOGLETRANSLATE(A103,""ar"",""de"")"),"Lektion")</f>
        <v>Lektion</v>
      </c>
      <c r="E103" s="7" t="str">
        <f aca="false">IFERROR(__xludf.dummyfunction("GOOGLETRANSLATE(B103,""en"",""de"")"),"Lektion")</f>
        <v>Lektion</v>
      </c>
      <c r="F103" s="7" t="str">
        <f aca="false">IFERROR(__xludf.dummyfunction("GOOGLETRANSLATE(C103,""fr"",""de"")"),"Lektion")</f>
        <v>Lektion</v>
      </c>
      <c r="G103" s="3" t="s">
        <v>192</v>
      </c>
    </row>
    <row r="104" customFormat="false" ht="17.35" hidden="false" customHeight="false" outlineLevel="0" collapsed="false">
      <c r="A104" s="4" t="s">
        <v>193</v>
      </c>
      <c r="B104" s="8" t="s">
        <v>647</v>
      </c>
      <c r="C104" s="6" t="s">
        <v>648</v>
      </c>
      <c r="D104" s="7" t="str">
        <f aca="false">IFERROR(__xludf.dummyfunction("GOOGLETRANSLATE(A104,""ar"",""de"")"),"Mann")</f>
        <v>Mann</v>
      </c>
      <c r="E104" s="7" t="str">
        <f aca="false">IFERROR(__xludf.dummyfunction("GOOGLETRANSLATE(B104,""en"",""de"")"),"Mann")</f>
        <v>Mann</v>
      </c>
      <c r="F104" s="7" t="str">
        <f aca="false">IFERROR(__xludf.dummyfunction("GOOGLETRANSLATE(C104,""fr"",""de"")"),"Mann")</f>
        <v>Mann</v>
      </c>
      <c r="G104" s="3" t="s">
        <v>194</v>
      </c>
    </row>
    <row r="105" customFormat="false" ht="17.35" hidden="false" customHeight="false" outlineLevel="0" collapsed="false">
      <c r="A105" s="4" t="s">
        <v>195</v>
      </c>
      <c r="B105" s="3" t="s">
        <v>649</v>
      </c>
      <c r="C105" s="6" t="s">
        <v>650</v>
      </c>
      <c r="D105" s="7" t="str">
        <f aca="false">IFERROR(__xludf.dummyfunction("GOOGLETRANSLATE(A105,""ar"",""de"")"),"Haar")</f>
        <v>Haar</v>
      </c>
      <c r="E105" s="7" t="str">
        <f aca="false">IFERROR(__xludf.dummyfunction("GOOGLETRANSLATE(B105,""en"",""de"")"),"Haar")</f>
        <v>Haar</v>
      </c>
      <c r="F105" s="7" t="str">
        <f aca="false">IFERROR(__xludf.dummyfunction("GOOGLETRANSLATE(C105,""fr"",""de"")"),"Haar")</f>
        <v>Haar</v>
      </c>
      <c r="G105" s="3" t="s">
        <v>196</v>
      </c>
    </row>
    <row r="106" customFormat="false" ht="17.35" hidden="false" customHeight="false" outlineLevel="0" collapsed="false">
      <c r="A106" s="4" t="s">
        <v>197</v>
      </c>
      <c r="B106" s="8" t="s">
        <v>651</v>
      </c>
      <c r="C106" s="6" t="s">
        <v>652</v>
      </c>
      <c r="D106" s="7" t="str">
        <f aca="false">IFERROR(__xludf.dummyfunction("GOOGLETRANSLATE(A106,""ar"",""de"")"),"Wüste")</f>
        <v>Wüste</v>
      </c>
      <c r="E106" s="7" t="str">
        <f aca="false">IFERROR(__xludf.dummyfunction("GOOGLETRANSLATE(B106,""en"",""de"")"),"Wüste")</f>
        <v>Wüste</v>
      </c>
      <c r="F106" s="7" t="str">
        <f aca="false">IFERROR(__xludf.dummyfunction("GOOGLETRANSLATE(C106,""fr"",""de"")"),"Wüste")</f>
        <v>Wüste</v>
      </c>
      <c r="G106" s="3" t="s">
        <v>198</v>
      </c>
    </row>
    <row r="107" customFormat="false" ht="17.35" hidden="false" customHeight="false" outlineLevel="0" collapsed="false">
      <c r="A107" s="4" t="s">
        <v>199</v>
      </c>
      <c r="B107" s="3" t="s">
        <v>653</v>
      </c>
      <c r="C107" s="6" t="s">
        <v>654</v>
      </c>
      <c r="D107" s="7" t="str">
        <f aca="false">IFERROR(__xludf.dummyfunction("GOOGLETRANSLATE(A107,""ar"",""de"")"),"Stimme")</f>
        <v>Stimme</v>
      </c>
      <c r="E107" s="7" t="str">
        <f aca="false">IFERROR(__xludf.dummyfunction("GOOGLETRANSLATE(B107,""en"",""de"")"),"Klang")</f>
        <v>Klang</v>
      </c>
      <c r="F107" s="7" t="str">
        <f aca="false">IFERROR(__xludf.dummyfunction("GOOGLETRANSLATE(C107,""fr"",""de"")"),"ihr")</f>
        <v>ihr</v>
      </c>
      <c r="G107" s="3" t="s">
        <v>200</v>
      </c>
    </row>
    <row r="108" customFormat="false" ht="17.35" hidden="false" customHeight="false" outlineLevel="0" collapsed="false">
      <c r="A108" s="4" t="s">
        <v>201</v>
      </c>
      <c r="B108" s="8" t="s">
        <v>655</v>
      </c>
      <c r="C108" s="6" t="s">
        <v>656</v>
      </c>
      <c r="D108" s="7" t="str">
        <f aca="false">IFERROR(__xludf.dummyfunction("GOOGLETRANSLATE(A108,""ar"",""de"")"),"Essen")</f>
        <v>Essen</v>
      </c>
      <c r="E108" s="7" t="str">
        <f aca="false">IFERROR(__xludf.dummyfunction("GOOGLETRANSLATE(B108,""en"",""de"")"),"Essen")</f>
        <v>Essen</v>
      </c>
      <c r="F108" s="7" t="str">
        <f aca="false">IFERROR(__xludf.dummyfunction("GOOGLETRANSLATE(C108,""fr"",""de"")"),"Essen")</f>
        <v>Essen</v>
      </c>
      <c r="G108" s="3" t="s">
        <v>202</v>
      </c>
    </row>
    <row r="109" customFormat="false" ht="17.35" hidden="false" customHeight="false" outlineLevel="0" collapsed="false">
      <c r="A109" s="4" t="s">
        <v>203</v>
      </c>
      <c r="B109" s="3" t="s">
        <v>657</v>
      </c>
      <c r="C109" s="6" t="s">
        <v>658</v>
      </c>
      <c r="D109" s="7" t="str">
        <f aca="false">IFERROR(__xludf.dummyfunction("GOOGLETRANSLATE(A109,""ar"",""de"")"),"Studenten")</f>
        <v>Studenten</v>
      </c>
      <c r="E109" s="7" t="str">
        <f aca="false">IFERROR(__xludf.dummyfunction("GOOGLETRANSLATE(B109,""en"",""de"")"),"Studenten")</f>
        <v>Studenten</v>
      </c>
      <c r="F109" s="7" t="str">
        <f aca="false">IFERROR(__xludf.dummyfunction("GOOGLETRANSLATE(C109,""fr"",""de"")"),"Studenten")</f>
        <v>Studenten</v>
      </c>
      <c r="G109" s="3" t="s">
        <v>204</v>
      </c>
    </row>
    <row r="110" customFormat="false" ht="17.35" hidden="false" customHeight="false" outlineLevel="0" collapsed="false">
      <c r="A110" s="4" t="s">
        <v>205</v>
      </c>
      <c r="B110" s="8" t="s">
        <v>659</v>
      </c>
      <c r="C110" s="6" t="s">
        <v>660</v>
      </c>
      <c r="D110" s="7" t="str">
        <f aca="false">IFERROR(__xludf.dummyfunction("GOOGLETRANSLATE(A110,""ar"",""de"")"),"Saft")</f>
        <v>Saft</v>
      </c>
      <c r="E110" s="7" t="str">
        <f aca="false">IFERROR(__xludf.dummyfunction("GOOGLETRANSLATE(B110,""en"",""de"")"),"Saft")</f>
        <v>Saft</v>
      </c>
      <c r="F110" s="7" t="str">
        <f aca="false">IFERROR(__xludf.dummyfunction("GOOGLETRANSLATE(C110,""fr"",""de"")"),"Saft")</f>
        <v>Saft</v>
      </c>
      <c r="G110" s="3" t="s">
        <v>206</v>
      </c>
    </row>
    <row r="111" customFormat="false" ht="17.35" hidden="false" customHeight="false" outlineLevel="0" collapsed="false">
      <c r="A111" s="4" t="s">
        <v>207</v>
      </c>
      <c r="B111" s="3" t="s">
        <v>661</v>
      </c>
      <c r="C111" s="6" t="s">
        <v>662</v>
      </c>
      <c r="D111" s="7" t="str">
        <f aca="false">IFERROR(__xludf.dummyfunction("GOOGLETRANSLATE(A111,""ar"",""de"")"),"Wissenschaft")</f>
        <v>Wissenschaft</v>
      </c>
      <c r="E111" s="7" t="str">
        <f aca="false">IFERROR(__xludf.dummyfunction("GOOGLETRANSLATE(B111,""en"",""de"")"),"Flagge")</f>
        <v>Flagge</v>
      </c>
      <c r="F111" s="7" t="str">
        <f aca="false">IFERROR(__xludf.dummyfunction("GOOGLETRANSLATE(C111,""fr"",""de"")"),"Flagge")</f>
        <v>Flagge</v>
      </c>
      <c r="G111" s="3" t="s">
        <v>208</v>
      </c>
    </row>
    <row r="112" customFormat="false" ht="17.35" hidden="false" customHeight="false" outlineLevel="0" collapsed="false">
      <c r="A112" s="4" t="s">
        <v>209</v>
      </c>
      <c r="B112" s="8" t="s">
        <v>663</v>
      </c>
      <c r="C112" s="6" t="s">
        <v>663</v>
      </c>
      <c r="D112" s="7" t="str">
        <f aca="false">IFERROR(__xludf.dummyfunction("GOOGLETRANSLATE(A112,""ar"",""de"")"),"Früchte")</f>
        <v>Früchte</v>
      </c>
      <c r="E112" s="7" t="str">
        <f aca="false">IFERROR(__xludf.dummyfunction("GOOGLETRANSLATE(B112,""en"",""de"")"),"Früchte")</f>
        <v>Früchte</v>
      </c>
      <c r="F112" s="7" t="str">
        <f aca="false">IFERROR(__xludf.dummyfunction("GOOGLETRANSLATE(C112,""fr"",""de"")"),"Früchte")</f>
        <v>Früchte</v>
      </c>
      <c r="G112" s="3" t="s">
        <v>210</v>
      </c>
    </row>
    <row r="113" customFormat="false" ht="17.35" hidden="false" customHeight="false" outlineLevel="0" collapsed="false">
      <c r="A113" s="4" t="s">
        <v>211</v>
      </c>
      <c r="B113" s="8" t="s">
        <v>664</v>
      </c>
      <c r="C113" s="6" t="s">
        <v>665</v>
      </c>
      <c r="D113" s="7" t="str">
        <f aca="false">IFERROR(__xludf.dummyfunction("GOOGLETRANSLATE(A113,""ar"",""de"")"),"Mond")</f>
        <v>Mond</v>
      </c>
      <c r="E113" s="7" t="str">
        <f aca="false">IFERROR(__xludf.dummyfunction("GOOGLETRANSLATE(B113,""en"",""de"")"),"Mond")</f>
        <v>Mond</v>
      </c>
      <c r="F113" s="7" t="str">
        <f aca="false">IFERROR(__xludf.dummyfunction("GOOGLETRANSLATE(C113,""fr"",""de"")"),"Mond")</f>
        <v>Mond</v>
      </c>
      <c r="G113" s="3" t="s">
        <v>212</v>
      </c>
    </row>
    <row r="114" customFormat="false" ht="17.35" hidden="false" customHeight="false" outlineLevel="0" collapsed="false">
      <c r="A114" s="4" t="s">
        <v>213</v>
      </c>
      <c r="B114" s="3" t="s">
        <v>666</v>
      </c>
      <c r="C114" s="6" t="s">
        <v>667</v>
      </c>
      <c r="D114" s="7" t="str">
        <f aca="false">IFERROR(__xludf.dummyfunction("GOOGLETRANSLATE(A114,""ar"",""de"")"),"Hochzeit")</f>
        <v>Hochzeit</v>
      </c>
      <c r="E114" s="7" t="str">
        <f aca="false">IFERROR(__xludf.dummyfunction("GOOGLETRANSLATE(B114,""en"",""de"")"),"Koran")</f>
        <v>Koran</v>
      </c>
      <c r="F114" s="7" t="str">
        <f aca="false">IFERROR(__xludf.dummyfunction("GOOGLETRANSLATE(C114,""fr"",""de"")"),"Koran")</f>
        <v>Koran</v>
      </c>
      <c r="G114" s="3" t="s">
        <v>214</v>
      </c>
    </row>
    <row r="115" customFormat="false" ht="17.35" hidden="false" customHeight="false" outlineLevel="0" collapsed="false">
      <c r="A115" s="4" t="s">
        <v>215</v>
      </c>
      <c r="B115" s="8" t="s">
        <v>668</v>
      </c>
      <c r="C115" s="6" t="s">
        <v>669</v>
      </c>
      <c r="D115" s="7" t="str">
        <f aca="false">IFERROR(__xludf.dummyfunction("GOOGLETRANSLATE(A115,""ar"",""de"")"),"Geschichte")</f>
        <v>Geschichte</v>
      </c>
      <c r="E115" s="7" t="str">
        <f aca="false">IFERROR(__xludf.dummyfunction("GOOGLETRANSLATE(B115,""en"",""de"")"),"Geschichte")</f>
        <v>Geschichte</v>
      </c>
      <c r="F115" s="7" t="str">
        <f aca="false">IFERROR(__xludf.dummyfunction("GOOGLETRANSLATE(C115,""fr"",""de"")"),"Geschichte")</f>
        <v>Geschichte</v>
      </c>
      <c r="G115" s="3" t="s">
        <v>216</v>
      </c>
    </row>
    <row r="116" customFormat="false" ht="17.35" hidden="false" customHeight="false" outlineLevel="0" collapsed="false">
      <c r="A116" s="4" t="s">
        <v>217</v>
      </c>
      <c r="B116" s="8" t="s">
        <v>670</v>
      </c>
      <c r="C116" s="6" t="s">
        <v>671</v>
      </c>
      <c r="D116" s="7" t="str">
        <f aca="false">IFERROR(__xludf.dummyfunction("GOOGLETRANSLATE(A116,""ar"",""de"")"),"Katze")</f>
        <v>Katze</v>
      </c>
      <c r="E116" s="7" t="str">
        <f aca="false">IFERROR(__xludf.dummyfunction("GOOGLETRANSLATE(B116,""en"",""de"")"),"Katze")</f>
        <v>Katze</v>
      </c>
      <c r="F116" s="7" t="str">
        <f aca="false">IFERROR(__xludf.dummyfunction("GOOGLETRANSLATE(C116,""fr"",""de"")"),"Katze")</f>
        <v>Katze</v>
      </c>
      <c r="G116" s="3" t="s">
        <v>218</v>
      </c>
    </row>
    <row r="117" customFormat="false" ht="17.35" hidden="false" customHeight="false" outlineLevel="0" collapsed="false">
      <c r="A117" s="4" t="s">
        <v>219</v>
      </c>
      <c r="B117" s="8" t="s">
        <v>672</v>
      </c>
      <c r="C117" s="6" t="s">
        <v>673</v>
      </c>
      <c r="D117" s="7" t="str">
        <f aca="false">IFERROR(__xludf.dummyfunction("GOOGLETRANSLATE(A117,""ar"",""de"")"),"Tasse")</f>
        <v>Tasse</v>
      </c>
      <c r="E117" s="7" t="str">
        <f aca="false">IFERROR(__xludf.dummyfunction("GOOGLETRANSLATE(B117,""en"",""de"")"),"Tasse")</f>
        <v>Tasse</v>
      </c>
      <c r="F117" s="7" t="str">
        <f aca="false">IFERROR(__xludf.dummyfunction("GOOGLETRANSLATE(C117,""fr"",""de"")"),"Tasse")</f>
        <v>Tasse</v>
      </c>
      <c r="G117" s="3" t="s">
        <v>220</v>
      </c>
    </row>
    <row r="118" customFormat="false" ht="17.35" hidden="false" customHeight="false" outlineLevel="0" collapsed="false">
      <c r="A118" s="4" t="s">
        <v>221</v>
      </c>
      <c r="B118" s="8" t="s">
        <v>674</v>
      </c>
      <c r="C118" s="6" t="s">
        <v>675</v>
      </c>
      <c r="D118" s="7" t="str">
        <f aca="false">IFERROR(__xludf.dummyfunction("GOOGLETRANSLATE(A118,""ar"",""de"")"),"Ball")</f>
        <v>Ball</v>
      </c>
      <c r="E118" s="7" t="str">
        <f aca="false">IFERROR(__xludf.dummyfunction("GOOGLETRANSLATE(B118,""en"",""de"")"),"Ball")</f>
        <v>Ball</v>
      </c>
      <c r="F118" s="7" t="str">
        <f aca="false">IFERROR(__xludf.dummyfunction("GOOGLETRANSLATE(C118,""fr"",""de"")"),"Ball")</f>
        <v>Ball</v>
      </c>
      <c r="G118" s="3" t="s">
        <v>222</v>
      </c>
    </row>
    <row r="119" customFormat="false" ht="17.35" hidden="false" customHeight="false" outlineLevel="0" collapsed="false">
      <c r="A119" s="4" t="s">
        <v>223</v>
      </c>
      <c r="B119" s="8" t="s">
        <v>676</v>
      </c>
      <c r="C119" s="6" t="s">
        <v>677</v>
      </c>
      <c r="D119" s="7" t="str">
        <f aca="false">IFERROR(__xludf.dummyfunction("GOOGLETRANSLATE(A119,""ar"",""de"")"),"Buch")</f>
        <v>Buch</v>
      </c>
      <c r="E119" s="7" t="str">
        <f aca="false">IFERROR(__xludf.dummyfunction("GOOGLETRANSLATE(B119,""en"",""de"")"),"Buch")</f>
        <v>Buch</v>
      </c>
      <c r="F119" s="7" t="str">
        <f aca="false">IFERROR(__xludf.dummyfunction("GOOGLETRANSLATE(C119,""fr"",""de"")"),"Buch")</f>
        <v>Buch</v>
      </c>
      <c r="G119" s="3" t="s">
        <v>224</v>
      </c>
    </row>
    <row r="120" customFormat="false" ht="17.35" hidden="false" customHeight="false" outlineLevel="0" collapsed="false">
      <c r="A120" s="4" t="s">
        <v>225</v>
      </c>
      <c r="B120" s="8" t="s">
        <v>678</v>
      </c>
      <c r="C120" s="6" t="s">
        <v>679</v>
      </c>
      <c r="D120" s="7" t="str">
        <f aca="false">IFERROR(__xludf.dummyfunction("GOOGLETRANSLATE(A120,""ar"",""de"")"),"Spiegel")</f>
        <v>Spiegel</v>
      </c>
      <c r="E120" s="7" t="str">
        <f aca="false">IFERROR(__xludf.dummyfunction("GOOGLETRANSLATE(B120,""en"",""de"")"),"Eine Frau")</f>
        <v>Eine Frau</v>
      </c>
      <c r="F120" s="7" t="str">
        <f aca="false">IFERROR(__xludf.dummyfunction("GOOGLETRANSLATE(C120,""fr"",""de"")"),"Frauen")</f>
        <v>Frauen</v>
      </c>
      <c r="G120" s="3" t="s">
        <v>226</v>
      </c>
    </row>
    <row r="121" customFormat="false" ht="17.35" hidden="false" customHeight="false" outlineLevel="0" collapsed="false">
      <c r="A121" s="4" t="s">
        <v>227</v>
      </c>
      <c r="B121" s="8" t="s">
        <v>680</v>
      </c>
      <c r="C121" s="6" t="s">
        <v>681</v>
      </c>
      <c r="D121" s="7" t="str">
        <f aca="false">IFERROR(__xludf.dummyfunction("GOOGLETRANSLATE(A121,""ar"",""de"")"),"Schule")</f>
        <v>Schule</v>
      </c>
      <c r="E121" s="7" t="str">
        <f aca="false">IFERROR(__xludf.dummyfunction("GOOGLETRANSLATE(B121,""en"",""de"")"),"Schule")</f>
        <v>Schule</v>
      </c>
      <c r="F121" s="7" t="str">
        <f aca="false">IFERROR(__xludf.dummyfunction("GOOGLETRANSLATE(C121,""fr"",""de"")"),"Schule")</f>
        <v>Schule</v>
      </c>
      <c r="G121" s="3" t="s">
        <v>228</v>
      </c>
    </row>
    <row r="122" customFormat="false" ht="17.35" hidden="false" customHeight="false" outlineLevel="0" collapsed="false">
      <c r="A122" s="4" t="s">
        <v>229</v>
      </c>
      <c r="B122" s="8" t="s">
        <v>682</v>
      </c>
      <c r="C122" s="6" t="s">
        <v>683</v>
      </c>
      <c r="D122" s="7" t="str">
        <f aca="false">IFERROR(__xludf.dummyfunction("GOOGLETRANSLATE(A122,""ar"",""de"")"),"ein Theaterstück")</f>
        <v>ein Theaterstück</v>
      </c>
      <c r="E122" s="7" t="str">
        <f aca="false">IFERROR(__xludf.dummyfunction("GOOGLETRANSLATE(B122,""en"",""de"")"),"ein Theaterstück")</f>
        <v>ein Theaterstück</v>
      </c>
      <c r="F122" s="7" t="str">
        <f aca="false">IFERROR(__xludf.dummyfunction("GOOGLETRANSLATE(C122,""fr"",""de"")"),"ein Theaterstück")</f>
        <v>ein Theaterstück</v>
      </c>
      <c r="G122" s="3" t="s">
        <v>230</v>
      </c>
    </row>
    <row r="123" customFormat="false" ht="17.35" hidden="false" customHeight="false" outlineLevel="0" collapsed="false">
      <c r="A123" s="4" t="s">
        <v>231</v>
      </c>
      <c r="B123" s="8" t="s">
        <v>684</v>
      </c>
      <c r="C123" s="6" t="s">
        <v>685</v>
      </c>
      <c r="D123" s="7" t="str">
        <f aca="false">IFERROR(__xludf.dummyfunction("GOOGLETRANSLATE(A123,""ar"",""de"")"),"Lehrer")</f>
        <v>Lehrer</v>
      </c>
      <c r="E123" s="7" t="str">
        <f aca="false">IFERROR(__xludf.dummyfunction("GOOGLETRANSLATE(B123,""en"",""de"")"),"Lehrer")</f>
        <v>Lehrer</v>
      </c>
      <c r="F123" s="7" t="str">
        <f aca="false">IFERROR(__xludf.dummyfunction("GOOGLETRANSLATE(C123,""fr"",""de"")"),"Lehrer")</f>
        <v>Lehrer</v>
      </c>
      <c r="G123" s="3" t="s">
        <v>232</v>
      </c>
    </row>
    <row r="124" customFormat="false" ht="17.35" hidden="false" customHeight="false" outlineLevel="0" collapsed="false">
      <c r="A124" s="4" t="s">
        <v>233</v>
      </c>
      <c r="B124" s="8" t="s">
        <v>686</v>
      </c>
      <c r="C124" s="6" t="s">
        <v>687</v>
      </c>
      <c r="D124" s="7" t="str">
        <f aca="false">IFERROR(__xludf.dummyfunction("GOOGLETRANSLATE(A124,""ar"",""de"")"),"Geldbörse")</f>
        <v>Geldbörse</v>
      </c>
      <c r="E124" s="7" t="str">
        <f aca="false">IFERROR(__xludf.dummyfunction("GOOGLETRANSLATE(B124,""en"",""de"")"),"Geldbörse")</f>
        <v>Geldbörse</v>
      </c>
      <c r="F124" s="7" t="str">
        <f aca="false">IFERROR(__xludf.dummyfunction("GOOGLETRANSLATE(C124,""fr"",""de"")"),"Geldbörse")</f>
        <v>Geldbörse</v>
      </c>
      <c r="G124" s="3" t="s">
        <v>234</v>
      </c>
    </row>
    <row r="125" customFormat="false" ht="17.35" hidden="false" customHeight="false" outlineLevel="0" collapsed="false">
      <c r="A125" s="4" t="s">
        <v>235</v>
      </c>
      <c r="B125" s="8" t="s">
        <v>688</v>
      </c>
      <c r="C125" s="6" t="s">
        <v>689</v>
      </c>
      <c r="D125" s="7" t="str">
        <f aca="false">IFERROR(__xludf.dummyfunction("GOOGLETRANSLATE(A125,""ar"",""de"")"),"Menschen")</f>
        <v>Menschen</v>
      </c>
      <c r="E125" s="7" t="str">
        <f aca="false">IFERROR(__xludf.dummyfunction("GOOGLETRANSLATE(B125,""en"",""de"")"),"Menschen")</f>
        <v>Menschen</v>
      </c>
      <c r="F125" s="7" t="str">
        <f aca="false">IFERROR(__xludf.dummyfunction("GOOGLETRANSLATE(C125,""fr"",""de"")"),"Menschen")</f>
        <v>Menschen</v>
      </c>
      <c r="G125" s="3" t="s">
        <v>236</v>
      </c>
    </row>
    <row r="126" customFormat="false" ht="17.35" hidden="false" customHeight="false" outlineLevel="0" collapsed="false">
      <c r="A126" s="4" t="s">
        <v>237</v>
      </c>
      <c r="B126" s="8" t="s">
        <v>690</v>
      </c>
      <c r="C126" s="6" t="s">
        <v>691</v>
      </c>
      <c r="D126" s="7" t="str">
        <f aca="false">IFERROR(__xludf.dummyfunction("GOOGLETRANSLATE(A126,""ar"",""de"")"),"Manchmal")</f>
        <v>Manchmal</v>
      </c>
      <c r="E126" s="7" t="str">
        <f aca="false">IFERROR(__xludf.dummyfunction("GOOGLETRANSLATE(B126,""en"",""de"")"),"Manchmal")</f>
        <v>Manchmal</v>
      </c>
      <c r="F126" s="7" t="str">
        <f aca="false">IFERROR(__xludf.dummyfunction("GOOGLETRANSLATE(C126,""fr"",""de"")"),"Manchmal")</f>
        <v>Manchmal</v>
      </c>
      <c r="G126" s="3" t="s">
        <v>238</v>
      </c>
    </row>
    <row r="127" customFormat="false" ht="17.35" hidden="false" customHeight="false" outlineLevel="0" collapsed="false">
      <c r="A127" s="4" t="s">
        <v>239</v>
      </c>
      <c r="B127" s="8" t="s">
        <v>692</v>
      </c>
      <c r="C127" s="6" t="s">
        <v>693</v>
      </c>
      <c r="D127" s="7" t="str">
        <f aca="false">IFERROR(__xludf.dummyfunction("GOOGLETRANSLATE(A127,""ar"",""de"")"),"gestern")</f>
        <v>gestern</v>
      </c>
      <c r="E127" s="7" t="str">
        <f aca="false">IFERROR(__xludf.dummyfunction("GOOGLETRANSLATE(B127,""en"",""de"")"),"gestern")</f>
        <v>gestern</v>
      </c>
      <c r="F127" s="7" t="str">
        <f aca="false">IFERROR(__xludf.dummyfunction("GOOGLETRANSLATE(C127,""fr"",""de"")"),"gestern")</f>
        <v>gestern</v>
      </c>
      <c r="G127" s="3" t="s">
        <v>240</v>
      </c>
    </row>
    <row r="128" customFormat="false" ht="17.35" hidden="false" customHeight="false" outlineLevel="0" collapsed="false">
      <c r="A128" s="4" t="s">
        <v>241</v>
      </c>
      <c r="B128" s="8" t="s">
        <v>694</v>
      </c>
      <c r="C128" s="6" t="s">
        <v>695</v>
      </c>
      <c r="D128" s="7" t="str">
        <f aca="false">IFERROR(__xludf.dummyfunction("GOOGLETRANSLATE(A128,""ar"",""de"")"),"Heute")</f>
        <v>Heute</v>
      </c>
      <c r="E128" s="7" t="str">
        <f aca="false">IFERROR(__xludf.dummyfunction("GOOGLETRANSLATE(B128,""en"",""de"")"),"Heute")</f>
        <v>Heute</v>
      </c>
      <c r="F128" s="7" t="str">
        <f aca="false">IFERROR(__xludf.dummyfunction("GOOGLETRANSLATE(C128,""fr"",""de"")"),"Heute")</f>
        <v>Heute</v>
      </c>
      <c r="G128" s="3" t="s">
        <v>242</v>
      </c>
    </row>
    <row r="129" customFormat="false" ht="17.35" hidden="false" customHeight="false" outlineLevel="0" collapsed="false">
      <c r="A129" s="4" t="s">
        <v>243</v>
      </c>
      <c r="B129" s="8" t="s">
        <v>696</v>
      </c>
      <c r="C129" s="6" t="s">
        <v>697</v>
      </c>
      <c r="D129" s="7" t="str">
        <f aca="false">IFERROR(__xludf.dummyfunction("GOOGLETRANSLATE(A129,""ar"",""de"")"),"Stunde")</f>
        <v>Stunde</v>
      </c>
      <c r="E129" s="7" t="str">
        <f aca="false">IFERROR(__xludf.dummyfunction("GOOGLETRANSLATE(B129,""en"",""de"")"),"Stunde")</f>
        <v>Stunde</v>
      </c>
      <c r="F129" s="7" t="str">
        <f aca="false">IFERROR(__xludf.dummyfunction("GOOGLETRANSLATE(C129,""fr"",""de"")"),"Stunde")</f>
        <v>Stunde</v>
      </c>
      <c r="G129" s="3" t="s">
        <v>244</v>
      </c>
    </row>
    <row r="130" customFormat="false" ht="17.35" hidden="false" customHeight="false" outlineLevel="0" collapsed="false">
      <c r="A130" s="4" t="s">
        <v>245</v>
      </c>
      <c r="B130" s="8" t="s">
        <v>698</v>
      </c>
      <c r="C130" s="6" t="s">
        <v>699</v>
      </c>
      <c r="D130" s="7" t="str">
        <f aca="false">IFERROR(__xludf.dummyfunction("GOOGLETRANSLATE(A130,""ar"",""de"")"),"Jahr")</f>
        <v>Jahr</v>
      </c>
      <c r="E130" s="7" t="str">
        <f aca="false">IFERROR(__xludf.dummyfunction("GOOGLETRANSLATE(B130,""en"",""de"")"),"Jahr")</f>
        <v>Jahr</v>
      </c>
      <c r="F130" s="7" t="str">
        <f aca="false">IFERROR(__xludf.dummyfunction("GOOGLETRANSLATE(C130,""fr"",""de"")"),"Jahr")</f>
        <v>Jahr</v>
      </c>
      <c r="G130" s="3" t="s">
        <v>246</v>
      </c>
    </row>
    <row r="131" customFormat="false" ht="17.35" hidden="false" customHeight="false" outlineLevel="0" collapsed="false">
      <c r="A131" s="4" t="s">
        <v>247</v>
      </c>
      <c r="B131" s="8" t="s">
        <v>700</v>
      </c>
      <c r="C131" s="6" t="s">
        <v>701</v>
      </c>
      <c r="D131" s="7" t="str">
        <f aca="false">IFERROR(__xludf.dummyfunction("GOOGLETRANSLATE(A131,""ar"",""de"")"),"Winter")</f>
        <v>Winter</v>
      </c>
      <c r="E131" s="7" t="str">
        <f aca="false">IFERROR(__xludf.dummyfunction("GOOGLETRANSLATE(B131,""en"",""de"")"),"Winter")</f>
        <v>Winter</v>
      </c>
      <c r="F131" s="7" t="str">
        <f aca="false">IFERROR(__xludf.dummyfunction("GOOGLETRANSLATE(C131,""fr"",""de"")"),"Winter")</f>
        <v>Winter</v>
      </c>
      <c r="G131" s="3" t="s">
        <v>248</v>
      </c>
    </row>
    <row r="132" customFormat="false" ht="17.35" hidden="false" customHeight="false" outlineLevel="0" collapsed="false">
      <c r="A132" s="4" t="s">
        <v>249</v>
      </c>
      <c r="B132" s="3" t="s">
        <v>702</v>
      </c>
      <c r="C132" s="6" t="s">
        <v>703</v>
      </c>
      <c r="D132" s="7" t="str">
        <f aca="false">IFERROR(__xludf.dummyfunction("GOOGLETRANSLATE(A132,""ar"",""de"")"),"BIN")</f>
        <v>BIN</v>
      </c>
      <c r="E132" s="7" t="str">
        <f aca="false">IFERROR(__xludf.dummyfunction("GOOGLETRANSLATE(B132,""en"",""de"")"),"Morgen")</f>
        <v>Morgen</v>
      </c>
      <c r="F132" s="7" t="str">
        <f aca="false">IFERROR(__xludf.dummyfunction("GOOGLETRANSLATE(C132,""fr"",""de"")"),"Morgen")</f>
        <v>Morgen</v>
      </c>
      <c r="G132" s="3" t="s">
        <v>250</v>
      </c>
    </row>
    <row r="133" customFormat="false" ht="17.35" hidden="false" customHeight="false" outlineLevel="0" collapsed="false">
      <c r="A133" s="4" t="s">
        <v>251</v>
      </c>
      <c r="B133" s="3" t="s">
        <v>704</v>
      </c>
      <c r="C133" s="6" t="s">
        <v>705</v>
      </c>
      <c r="D133" s="7" t="str">
        <f aca="false">IFERROR(__xludf.dummyfunction("GOOGLETRANSLATE(A133,""ar"",""de"")"),"Sommer")</f>
        <v>Sommer</v>
      </c>
      <c r="E133" s="7" t="str">
        <f aca="false">IFERROR(__xludf.dummyfunction("GOOGLETRANSLATE(B133,""en"",""de"")"),"Sommer")</f>
        <v>Sommer</v>
      </c>
      <c r="F133" s="7" t="str">
        <f aca="false">IFERROR(__xludf.dummyfunction("GOOGLETRANSLATE(C133,""fr"",""de"")"),"Sommer")</f>
        <v>Sommer</v>
      </c>
      <c r="G133" s="3" t="s">
        <v>252</v>
      </c>
    </row>
    <row r="134" customFormat="false" ht="17.35" hidden="false" customHeight="false" outlineLevel="0" collapsed="false">
      <c r="A134" s="4" t="s">
        <v>253</v>
      </c>
      <c r="C134" s="6" t="s">
        <v>706</v>
      </c>
      <c r="D134" s="7" t="str">
        <f aca="false">IFERROR(__xludf.dummyfunction("GOOGLETRANSLATE(A134,""ar"",""de"")"),"Mittag")</f>
        <v>Mittag</v>
      </c>
      <c r="E134" s="7" t="str">
        <f aca="false">IFERROR(__xludf.dummyfunction("GOOGLETRANSLATE(B134,""en"",""de"")"),"#VALUE!")</f>
        <v>#VALUE!</v>
      </c>
      <c r="F134" s="7" t="str">
        <f aca="false">IFERROR(__xludf.dummyfunction("GOOGLETRANSLATE(C134,""fr"",""de"")"),"Nachmittag")</f>
        <v>Nachmittag</v>
      </c>
    </row>
    <row r="135" customFormat="false" ht="17.35" hidden="false" customHeight="false" outlineLevel="0" collapsed="false">
      <c r="A135" s="4" t="s">
        <v>254</v>
      </c>
      <c r="C135" s="6"/>
      <c r="D135" s="7" t="str">
        <f aca="false">IFERROR(__xludf.dummyfunction("GOOGLETRANSLATE(A135,""ar"",""de"")"),"Am Nachmittag")</f>
        <v>Am Nachmittag</v>
      </c>
      <c r="E135" s="7" t="str">
        <f aca="false">IFERROR(__xludf.dummyfunction("GOOGLETRANSLATE(B135,""en"",""de"")"),"#VALUE!")</f>
        <v>#VALUE!</v>
      </c>
      <c r="F135" s="7" t="str">
        <f aca="false">IFERROR(__xludf.dummyfunction("GOOGLETRANSLATE(C135,""fr"",""de"")"),"#VALUE!")</f>
        <v>#VALUE!</v>
      </c>
    </row>
    <row r="136" customFormat="false" ht="17.35" hidden="false" customHeight="false" outlineLevel="0" collapsed="false">
      <c r="A136" s="4" t="s">
        <v>255</v>
      </c>
      <c r="B136" s="8" t="s">
        <v>707</v>
      </c>
      <c r="C136" s="6" t="s">
        <v>708</v>
      </c>
      <c r="D136" s="7" t="str">
        <f aca="false">IFERROR(__xludf.dummyfunction("GOOGLETRANSLATE(A136,""ar"",""de"")"),"morgen")</f>
        <v>morgen</v>
      </c>
      <c r="E136" s="7" t="str">
        <f aca="false">IFERROR(__xludf.dummyfunction("GOOGLETRANSLATE(B136,""en"",""de"")"),"morgen")</f>
        <v>morgen</v>
      </c>
      <c r="F136" s="7" t="str">
        <f aca="false">IFERROR(__xludf.dummyfunction("GOOGLETRANSLATE(C136,""fr"",""de"")"),"morgen")</f>
        <v>morgen</v>
      </c>
      <c r="G136" s="3" t="s">
        <v>256</v>
      </c>
    </row>
    <row r="137" customFormat="false" ht="17.35" hidden="false" customHeight="false" outlineLevel="0" collapsed="false">
      <c r="A137" s="4" t="s">
        <v>257</v>
      </c>
      <c r="B137" s="3" t="s">
        <v>709</v>
      </c>
      <c r="C137" s="6" t="s">
        <v>710</v>
      </c>
      <c r="D137" s="7" t="str">
        <f aca="false">IFERROR(__xludf.dummyfunction("GOOGLETRANSLATE(A137,""ar"",""de"")"),"Im Morgengrauen")</f>
        <v>Im Morgengrauen</v>
      </c>
      <c r="E137" s="7" t="str">
        <f aca="false">IFERROR(__xludf.dummyfunction("GOOGLETRANSLATE(B137,""en"",""de"")"),"Sonnenaufgang")</f>
        <v>Sonnenaufgang</v>
      </c>
      <c r="F137" s="7" t="str">
        <f aca="false">IFERROR(__xludf.dummyfunction("GOOGLETRANSLATE(C137,""fr"",""de"")"),"Sonnenaufgang")</f>
        <v>Sonnenaufgang</v>
      </c>
      <c r="G137" s="3" t="s">
        <v>258</v>
      </c>
    </row>
    <row r="138" customFormat="false" ht="17.35" hidden="false" customHeight="false" outlineLevel="0" collapsed="false">
      <c r="A138" s="4" t="s">
        <v>259</v>
      </c>
      <c r="B138" s="8" t="s">
        <v>711</v>
      </c>
      <c r="C138" s="6" t="s">
        <v>711</v>
      </c>
      <c r="D138" s="7" t="str">
        <f aca="false">IFERROR(__xludf.dummyfunction("GOOGLETRANSLATE(A138,""ar"",""de"")"),"Einen Augenblick")</f>
        <v>Einen Augenblick</v>
      </c>
      <c r="E138" s="7" t="str">
        <f aca="false">IFERROR(__xludf.dummyfunction("GOOGLETRANSLATE(B138,""en"",""de"")"),"Moment")</f>
        <v>Moment</v>
      </c>
      <c r="F138" s="7" t="str">
        <f aca="false">IFERROR(__xludf.dummyfunction("GOOGLETRANSLATE(C138,""fr"",""de"")"),"Moment")</f>
        <v>Moment</v>
      </c>
      <c r="G138" s="3" t="s">
        <v>260</v>
      </c>
    </row>
    <row r="139" customFormat="false" ht="17.35" hidden="false" customHeight="false" outlineLevel="0" collapsed="false">
      <c r="A139" s="4" t="s">
        <v>261</v>
      </c>
      <c r="B139" s="8" t="s">
        <v>712</v>
      </c>
      <c r="C139" s="6" t="s">
        <v>713</v>
      </c>
      <c r="D139" s="7" t="str">
        <f aca="false">IFERROR(__xludf.dummyfunction("GOOGLETRANSLATE(A139,""ar"",""de"")"),"Nachts")</f>
        <v>Nachts</v>
      </c>
      <c r="E139" s="7" t="str">
        <f aca="false">IFERROR(__xludf.dummyfunction("GOOGLETRANSLATE(B139,""en"",""de"")"),"Nacht")</f>
        <v>Nacht</v>
      </c>
      <c r="F139" s="7" t="str">
        <f aca="false">IFERROR(__xludf.dummyfunction("GOOGLETRANSLATE(C139,""fr"",""de"")"),"Nacht")</f>
        <v>Nacht</v>
      </c>
      <c r="G139" s="3" t="s">
        <v>262</v>
      </c>
    </row>
    <row r="140" customFormat="false" ht="17.35" hidden="false" customHeight="false" outlineLevel="0" collapsed="false">
      <c r="A140" s="4" t="s">
        <v>263</v>
      </c>
      <c r="B140" s="8" t="s">
        <v>714</v>
      </c>
      <c r="C140" s="6" t="s">
        <v>715</v>
      </c>
      <c r="D140" s="7" t="str">
        <f aca="false">IFERROR(__xludf.dummyfunction("GOOGLETRANSLATE(A140,""ar"",""de"")"),"Abend")</f>
        <v>Abend</v>
      </c>
      <c r="E140" s="7" t="str">
        <f aca="false">IFERROR(__xludf.dummyfunction("GOOGLETRANSLATE(B140,""en"",""de"")"),"Abend")</f>
        <v>Abend</v>
      </c>
      <c r="F140" s="7" t="str">
        <f aca="false">IFERROR(__xludf.dummyfunction("GOOGLETRANSLATE(C140,""fr"",""de"")"),"Abend")</f>
        <v>Abend</v>
      </c>
      <c r="G140" s="3" t="s">
        <v>264</v>
      </c>
    </row>
    <row r="141" customFormat="false" ht="17.35" hidden="false" customHeight="false" outlineLevel="0" collapsed="false">
      <c r="A141" s="4" t="s">
        <v>265</v>
      </c>
      <c r="B141" s="3" t="s">
        <v>716</v>
      </c>
      <c r="C141" s="6" t="s">
        <v>717</v>
      </c>
      <c r="D141" s="7" t="str">
        <f aca="false">IFERROR(__xludf.dummyfunction("GOOGLETRANSLATE(A141,""ar"",""de"")"),"Tagsüber")</f>
        <v>Tagsüber</v>
      </c>
      <c r="E141" s="7" t="str">
        <f aca="false">IFERROR(__xludf.dummyfunction("GOOGLETRANSLATE(B141,""en"",""de"")"),"am Tag")</f>
        <v>am Tag</v>
      </c>
      <c r="F141" s="7" t="str">
        <f aca="false">IFERROR(__xludf.dummyfunction("GOOGLETRANSLATE(C141,""fr"",""de"")"),"tagsüber")</f>
        <v>tagsüber</v>
      </c>
      <c r="G141" s="3" t="s">
        <v>266</v>
      </c>
    </row>
    <row r="142" customFormat="false" ht="17.35" hidden="false" customHeight="false" outlineLevel="0" collapsed="false">
      <c r="A142" s="4" t="s">
        <v>267</v>
      </c>
      <c r="B142" s="8" t="s">
        <v>718</v>
      </c>
      <c r="C142" s="6" t="s">
        <v>719</v>
      </c>
      <c r="D142" s="7" t="str">
        <f aca="false">IFERROR(__xludf.dummyfunction("GOOGLETRANSLATE(A142,""ar"",""de"")"),"Haus")</f>
        <v>Haus</v>
      </c>
      <c r="E142" s="7" t="str">
        <f aca="false">IFERROR(__xludf.dummyfunction("GOOGLETRANSLATE(B142,""en"",""de"")"),"Haus")</f>
        <v>Haus</v>
      </c>
      <c r="F142" s="7" t="str">
        <f aca="false">IFERROR(__xludf.dummyfunction("GOOGLETRANSLATE(C142,""fr"",""de"")"),"Haus")</f>
        <v>Haus</v>
      </c>
      <c r="G142" s="3" t="s">
        <v>268</v>
      </c>
    </row>
    <row r="143" customFormat="false" ht="17.35" hidden="false" customHeight="false" outlineLevel="0" collapsed="false">
      <c r="A143" s="4" t="s">
        <v>269</v>
      </c>
      <c r="B143" s="8" t="s">
        <v>720</v>
      </c>
      <c r="C143" s="6" t="s">
        <v>721</v>
      </c>
      <c r="D143" s="7" t="str">
        <f aca="false">IFERROR(__xludf.dummyfunction("GOOGLETRANSLATE(A143,""ar"",""de"")"),"Garten")</f>
        <v>Garten</v>
      </c>
      <c r="E143" s="7" t="str">
        <f aca="false">IFERROR(__xludf.dummyfunction("GOOGLETRANSLATE(B143,""en"",""de"")"),"Garten")</f>
        <v>Garten</v>
      </c>
      <c r="F143" s="7" t="str">
        <f aca="false">IFERROR(__xludf.dummyfunction("GOOGLETRANSLATE(C143,""fr"",""de"")"),"Garten")</f>
        <v>Garten</v>
      </c>
      <c r="G143" s="3" t="s">
        <v>270</v>
      </c>
    </row>
    <row r="144" customFormat="false" ht="17.35" hidden="false" customHeight="false" outlineLevel="0" collapsed="false">
      <c r="A144" s="4" t="s">
        <v>271</v>
      </c>
      <c r="B144" s="8" t="s">
        <v>722</v>
      </c>
      <c r="C144" s="6" t="s">
        <v>723</v>
      </c>
      <c r="D144" s="7" t="str">
        <f aca="false">IFERROR(__xludf.dummyfunction("GOOGLETRANSLATE(A144,""ar"",""de"")"),"Markt")</f>
        <v>Markt</v>
      </c>
      <c r="E144" s="7" t="str">
        <f aca="false">IFERROR(__xludf.dummyfunction("GOOGLETRANSLATE(B144,""en"",""de"")"),"Markt")</f>
        <v>Markt</v>
      </c>
      <c r="F144" s="7" t="str">
        <f aca="false">IFERROR(__xludf.dummyfunction("GOOGLETRANSLATE(C144,""fr"",""de"")"),"gehen")</f>
        <v>gehen</v>
      </c>
      <c r="G144" s="3" t="s">
        <v>272</v>
      </c>
    </row>
    <row r="145" customFormat="false" ht="17.35" hidden="false" customHeight="false" outlineLevel="0" collapsed="false">
      <c r="A145" s="4" t="s">
        <v>273</v>
      </c>
      <c r="B145" s="8" t="s">
        <v>724</v>
      </c>
      <c r="C145" s="6" t="s">
        <v>725</v>
      </c>
      <c r="D145" s="7" t="str">
        <f aca="false">IFERROR(__xludf.dummyfunction("GOOGLETRANSLATE(A145,""ar"",""de"")"),"Straße")</f>
        <v>Straße</v>
      </c>
      <c r="E145" s="7" t="str">
        <f aca="false">IFERROR(__xludf.dummyfunction("GOOGLETRANSLATE(B145,""en"",""de"")"),"Straße")</f>
        <v>Straße</v>
      </c>
      <c r="F145" s="7" t="str">
        <f aca="false">IFERROR(__xludf.dummyfunction("GOOGLETRANSLATE(C145,""fr"",""de"")"),"Straße")</f>
        <v>Straße</v>
      </c>
      <c r="G145" s="3" t="s">
        <v>274</v>
      </c>
    </row>
    <row r="146" customFormat="false" ht="17.35" hidden="false" customHeight="false" outlineLevel="0" collapsed="false">
      <c r="A146" s="4" t="s">
        <v>275</v>
      </c>
      <c r="B146" s="8" t="s">
        <v>726</v>
      </c>
      <c r="C146" s="6" t="s">
        <v>727</v>
      </c>
      <c r="D146" s="7" t="str">
        <f aca="false">IFERROR(__xludf.dummyfunction("GOOGLETRANSLATE(A146,""ar"",""de"")"),"Zimmer")</f>
        <v>Zimmer</v>
      </c>
      <c r="E146" s="7" t="str">
        <f aca="false">IFERROR(__xludf.dummyfunction("GOOGLETRANSLATE(B146,""en"",""de"")"),"Zimmer")</f>
        <v>Zimmer</v>
      </c>
      <c r="F146" s="7" t="str">
        <f aca="false">IFERROR(__xludf.dummyfunction("GOOGLETRANSLATE(C146,""fr"",""de"")"),"Schlafzimmer")</f>
        <v>Schlafzimmer</v>
      </c>
      <c r="G146" s="3" t="s">
        <v>276</v>
      </c>
    </row>
    <row r="147" customFormat="false" ht="17.35" hidden="false" customHeight="false" outlineLevel="0" collapsed="false">
      <c r="A147" s="4" t="s">
        <v>277</v>
      </c>
      <c r="B147" s="8" t="s">
        <v>728</v>
      </c>
      <c r="C147" s="6" t="s">
        <v>729</v>
      </c>
      <c r="D147" s="7" t="str">
        <f aca="false">IFERROR(__xludf.dummyfunction("GOOGLETRANSLATE(A147,""ar"",""de"")"),"Hof")</f>
        <v>Hof</v>
      </c>
      <c r="E147" s="7" t="str">
        <f aca="false">IFERROR(__xludf.dummyfunction("GOOGLETRANSLATE(B147,""en"",""de"")"),"Hof")</f>
        <v>Hof</v>
      </c>
      <c r="F147" s="7" t="str">
        <f aca="false">IFERROR(__xludf.dummyfunction("GOOGLETRANSLATE(C147,""fr"",""de"")"),"Gericht")</f>
        <v>Gericht</v>
      </c>
      <c r="G147" s="3" t="s">
        <v>278</v>
      </c>
    </row>
    <row r="148" customFormat="false" ht="17.35" hidden="false" customHeight="false" outlineLevel="0" collapsed="false">
      <c r="A148" s="4" t="s">
        <v>279</v>
      </c>
      <c r="B148" s="8" t="s">
        <v>730</v>
      </c>
      <c r="C148" s="6" t="s">
        <v>731</v>
      </c>
      <c r="D148" s="7" t="str">
        <f aca="false">IFERROR(__xludf.dummyfunction("GOOGLETRANSLATE(A148,""ar"",""de"")"),"Stadt")</f>
        <v>Stadt</v>
      </c>
      <c r="E148" s="7" t="str">
        <f aca="false">IFERROR(__xludf.dummyfunction("GOOGLETRANSLATE(B148,""en"",""de"")"),"Stadt")</f>
        <v>Stadt</v>
      </c>
      <c r="F148" s="7" t="str">
        <f aca="false">IFERROR(__xludf.dummyfunction("GOOGLETRANSLATE(C148,""fr"",""de"")"),"Stadt")</f>
        <v>Stadt</v>
      </c>
      <c r="G148" s="3" t="s">
        <v>280</v>
      </c>
    </row>
    <row r="149" customFormat="false" ht="17.35" hidden="false" customHeight="false" outlineLevel="0" collapsed="false">
      <c r="A149" s="4" t="s">
        <v>281</v>
      </c>
      <c r="B149" s="8" t="s">
        <v>680</v>
      </c>
      <c r="C149" s="6" t="s">
        <v>681</v>
      </c>
      <c r="D149" s="7" t="str">
        <f aca="false">IFERROR(__xludf.dummyfunction("GOOGLETRANSLATE(A149,""ar"",""de"")"),"Schule")</f>
        <v>Schule</v>
      </c>
      <c r="E149" s="7" t="str">
        <f aca="false">IFERROR(__xludf.dummyfunction("GOOGLETRANSLATE(B149,""en"",""de"")"),"Schule")</f>
        <v>Schule</v>
      </c>
      <c r="F149" s="7" t="str">
        <f aca="false">IFERROR(__xludf.dummyfunction("GOOGLETRANSLATE(C149,""fr"",""de"")"),"Schule")</f>
        <v>Schule</v>
      </c>
      <c r="G149" s="3" t="s">
        <v>228</v>
      </c>
    </row>
    <row r="150" customFormat="false" ht="17.35" hidden="false" customHeight="false" outlineLevel="0" collapsed="false">
      <c r="A150" s="4" t="s">
        <v>282</v>
      </c>
      <c r="B150" s="8" t="s">
        <v>732</v>
      </c>
      <c r="C150" s="6" t="s">
        <v>733</v>
      </c>
      <c r="D150" s="7" t="str">
        <f aca="false">IFERROR(__xludf.dummyfunction("GOOGLETRANSLATE(A150,""ar"",""de"")"),"Moschee")</f>
        <v>Moschee</v>
      </c>
      <c r="E150" s="7" t="str">
        <f aca="false">IFERROR(__xludf.dummyfunction("GOOGLETRANSLATE(B150,""en"",""de"")"),"Moschee")</f>
        <v>Moschee</v>
      </c>
      <c r="F150" s="7" t="str">
        <f aca="false">IFERROR(__xludf.dummyfunction("GOOGLETRANSLATE(C150,""fr"",""de"")"),"Moschee")</f>
        <v>Moschee</v>
      </c>
      <c r="G150" s="3" t="s">
        <v>283</v>
      </c>
    </row>
    <row r="151" customFormat="false" ht="17.35" hidden="false" customHeight="false" outlineLevel="0" collapsed="false">
      <c r="A151" s="4" t="s">
        <v>284</v>
      </c>
      <c r="B151" s="8" t="s">
        <v>734</v>
      </c>
      <c r="C151" s="6" t="s">
        <v>735</v>
      </c>
      <c r="D151" s="7" t="str">
        <f aca="false">IFERROR(__xludf.dummyfunction("GOOGLETRANSLATE(A151,""ar"",""de"")"),"Küche")</f>
        <v>Küche</v>
      </c>
      <c r="E151" s="7" t="str">
        <f aca="false">IFERROR(__xludf.dummyfunction("GOOGLETRANSLATE(B151,""en"",""de"")"),"Küche")</f>
        <v>Küche</v>
      </c>
      <c r="F151" s="7" t="str">
        <f aca="false">IFERROR(__xludf.dummyfunction("GOOGLETRANSLATE(C151,""fr"",""de"")"),"Küche")</f>
        <v>Küche</v>
      </c>
      <c r="G151" s="3" t="s">
        <v>285</v>
      </c>
    </row>
    <row r="152" customFormat="false" ht="17.35" hidden="false" customHeight="false" outlineLevel="0" collapsed="false">
      <c r="A152" s="4" t="s">
        <v>286</v>
      </c>
      <c r="B152" s="8" t="s">
        <v>287</v>
      </c>
      <c r="C152" s="6" t="s">
        <v>736</v>
      </c>
      <c r="D152" s="7" t="str">
        <f aca="false">IFERROR(__xludf.dummyfunction("GOOGLETRANSLATE(A152,""ar"",""de"")"),"elegant")</f>
        <v>elegant</v>
      </c>
      <c r="E152" s="7" t="str">
        <f aca="false">IFERROR(__xludf.dummyfunction("GOOGLETRANSLATE(B152,""en"",""de"")"),"elegant")</f>
        <v>elegant</v>
      </c>
      <c r="F152" s="7" t="str">
        <f aca="false">IFERROR(__xludf.dummyfunction("GOOGLETRANSLATE(C152,""fr"",""de"")"),"elegant")</f>
        <v>elegant</v>
      </c>
      <c r="G152" s="3" t="s">
        <v>287</v>
      </c>
    </row>
    <row r="153" customFormat="false" ht="17.35" hidden="false" customHeight="false" outlineLevel="0" collapsed="false">
      <c r="A153" s="4" t="s">
        <v>288</v>
      </c>
      <c r="B153" s="8" t="s">
        <v>737</v>
      </c>
      <c r="C153" s="6" t="s">
        <v>738</v>
      </c>
      <c r="D153" s="7" t="str">
        <f aca="false">IFERROR(__xludf.dummyfunction("GOOGLETRANSLATE(A153,""ar"",""de"")"),"geizig")</f>
        <v>geizig</v>
      </c>
      <c r="E153" s="7" t="str">
        <f aca="false">IFERROR(__xludf.dummyfunction("GOOGLETRANSLATE(B153,""en"",""de"")"),"geizig")</f>
        <v>geizig</v>
      </c>
      <c r="F153" s="7" t="str">
        <f aca="false">IFERROR(__xludf.dummyfunction("GOOGLETRANSLATE(C153,""fr"",""de"")"),"geizig")</f>
        <v>geizig</v>
      </c>
      <c r="G153" s="3" t="s">
        <v>289</v>
      </c>
    </row>
    <row r="154" customFormat="false" ht="17.35" hidden="false" customHeight="false" outlineLevel="0" collapsed="false">
      <c r="A154" s="4" t="s">
        <v>290</v>
      </c>
      <c r="B154" s="3" t="s">
        <v>739</v>
      </c>
      <c r="C154" s="6" t="s">
        <v>740</v>
      </c>
      <c r="D154" s="7" t="str">
        <f aca="false">IFERROR(__xludf.dummyfunction("GOOGLETRANSLATE(A154,""ar"",""de"")"),"heimelig")</f>
        <v>heimelig</v>
      </c>
      <c r="E154" s="7" t="str">
        <f aca="false">IFERROR(__xludf.dummyfunction("GOOGLETRANSLATE(B154,""en"",""de"")"),"hässlich")</f>
        <v>hässlich</v>
      </c>
      <c r="F154" s="7" t="str">
        <f aca="false">IFERROR(__xludf.dummyfunction("GOOGLETRANSLATE(C154,""fr"",""de"")"),"hässlich")</f>
        <v>hässlich</v>
      </c>
      <c r="G154" s="3" t="s">
        <v>291</v>
      </c>
    </row>
    <row r="155" customFormat="false" ht="17.35" hidden="false" customHeight="false" outlineLevel="0" collapsed="false">
      <c r="A155" s="4" t="s">
        <v>292</v>
      </c>
      <c r="B155" s="8" t="s">
        <v>741</v>
      </c>
      <c r="C155" s="6" t="s">
        <v>742</v>
      </c>
      <c r="D155" s="7" t="str">
        <f aca="false">IFERROR(__xludf.dummyfunction("GOOGLETRANSLATE(A155,""ar"",""de"")"),"langsam")</f>
        <v>langsam</v>
      </c>
      <c r="E155" s="7" t="str">
        <f aca="false">IFERROR(__xludf.dummyfunction("GOOGLETRANSLATE(B155,""en"",""de"")"),"langsam")</f>
        <v>langsam</v>
      </c>
      <c r="F155" s="7" t="str">
        <f aca="false">IFERROR(__xludf.dummyfunction("GOOGLETRANSLATE(C155,""fr"",""de"")"),"langsam")</f>
        <v>langsam</v>
      </c>
      <c r="G155" s="3" t="s">
        <v>293</v>
      </c>
    </row>
    <row r="156" customFormat="false" ht="17.35" hidden="false" customHeight="false" outlineLevel="0" collapsed="false">
      <c r="A156" s="4" t="s">
        <v>294</v>
      </c>
      <c r="B156" s="8" t="s">
        <v>743</v>
      </c>
      <c r="C156" s="6" t="s">
        <v>744</v>
      </c>
      <c r="D156" s="7" t="str">
        <f aca="false">IFERROR(__xludf.dummyfunction("GOOGLETRANSLATE(A156,""ar"",""de"")"),"Schön")</f>
        <v>Schön</v>
      </c>
      <c r="E156" s="7" t="str">
        <f aca="false">IFERROR(__xludf.dummyfunction("GOOGLETRANSLATE(B156,""en"",""de"")"),"Schön")</f>
        <v>Schön</v>
      </c>
      <c r="F156" s="7" t="str">
        <f aca="false">IFERROR(__xludf.dummyfunction("GOOGLETRANSLATE(C156,""fr"",""de"")"),"Schön")</f>
        <v>Schön</v>
      </c>
      <c r="G156" s="3" t="s">
        <v>295</v>
      </c>
    </row>
    <row r="157" customFormat="false" ht="17.35" hidden="false" customHeight="false" outlineLevel="0" collapsed="false">
      <c r="A157" s="4" t="s">
        <v>296</v>
      </c>
      <c r="B157" s="8" t="s">
        <v>745</v>
      </c>
      <c r="C157" s="6" t="s">
        <v>746</v>
      </c>
      <c r="D157" s="7" t="str">
        <f aca="false">IFERROR(__xludf.dummyfunction("GOOGLETRANSLATE(A157,""ar"",""de"")"),"traurig")</f>
        <v>traurig</v>
      </c>
      <c r="E157" s="7" t="str">
        <f aca="false">IFERROR(__xludf.dummyfunction("GOOGLETRANSLATE(B157,""en"",""de"")"),"traurig")</f>
        <v>traurig</v>
      </c>
      <c r="F157" s="7" t="str">
        <f aca="false">IFERROR(__xludf.dummyfunction("GOOGLETRANSLATE(C157,""fr"",""de"")"),"traurig")</f>
        <v>traurig</v>
      </c>
      <c r="G157" s="3" t="s">
        <v>297</v>
      </c>
    </row>
    <row r="158" customFormat="false" ht="17.35" hidden="false" customHeight="false" outlineLevel="0" collapsed="false">
      <c r="A158" s="4" t="s">
        <v>298</v>
      </c>
      <c r="B158" s="8" t="s">
        <v>747</v>
      </c>
      <c r="C158" s="6" t="s">
        <v>748</v>
      </c>
      <c r="D158" s="7" t="str">
        <f aca="false">IFERROR(__xludf.dummyfunction("GOOGLETRANSLATE(A158,""ar"",""de"")"),"mitfühlend")</f>
        <v>mitfühlend</v>
      </c>
      <c r="E158" s="7" t="str">
        <f aca="false">IFERROR(__xludf.dummyfunction("GOOGLETRANSLATE(B158,""en"",""de"")"),"mitfühlend")</f>
        <v>mitfühlend</v>
      </c>
      <c r="F158" s="7" t="str">
        <f aca="false">IFERROR(__xludf.dummyfunction("GOOGLETRANSLATE(C158,""fr"",""de"")"),"mitfühlend")</f>
        <v>mitfühlend</v>
      </c>
      <c r="G158" s="3" t="s">
        <v>299</v>
      </c>
    </row>
    <row r="159" customFormat="false" ht="17.35" hidden="false" customHeight="false" outlineLevel="0" collapsed="false">
      <c r="A159" s="4" t="s">
        <v>300</v>
      </c>
      <c r="B159" s="3" t="s">
        <v>749</v>
      </c>
      <c r="C159" s="6" t="s">
        <v>750</v>
      </c>
      <c r="D159" s="7" t="str">
        <f aca="false">IFERROR(__xludf.dummyfunction("GOOGLETRANSLATE(A159,""ar"",""de"")"),"lecker")</f>
        <v>lecker</v>
      </c>
      <c r="E159" s="7" t="str">
        <f aca="false">IFERROR(__xludf.dummyfunction("GOOGLETRANSLATE(B159,""en"",""de"")"),"schlau")</f>
        <v>schlau</v>
      </c>
      <c r="F159" s="7" t="str">
        <f aca="false">IFERROR(__xludf.dummyfunction("GOOGLETRANSLATE(C159,""fr"",""de"")"),"clever")</f>
        <v>clever</v>
      </c>
      <c r="G159" s="3" t="s">
        <v>301</v>
      </c>
    </row>
    <row r="160" customFormat="false" ht="17.35" hidden="false" customHeight="false" outlineLevel="0" collapsed="false">
      <c r="A160" s="4" t="s">
        <v>302</v>
      </c>
      <c r="B160" s="8" t="s">
        <v>751</v>
      </c>
      <c r="C160" s="6" t="s">
        <v>752</v>
      </c>
      <c r="D160" s="7" t="str">
        <f aca="false">IFERROR(__xludf.dummyfunction("GOOGLETRANSLATE(A160,""ar"",""de"")"),"schnell")</f>
        <v>schnell</v>
      </c>
      <c r="E160" s="7" t="str">
        <f aca="false">IFERROR(__xludf.dummyfunction("GOOGLETRANSLATE(B160,""en"",""de"")"),"schnell")</f>
        <v>schnell</v>
      </c>
      <c r="F160" s="7" t="str">
        <f aca="false">IFERROR(__xludf.dummyfunction("GOOGLETRANSLATE(C160,""fr"",""de"")"),"schnell")</f>
        <v>schnell</v>
      </c>
      <c r="G160" s="3" t="s">
        <v>303</v>
      </c>
    </row>
    <row r="161" customFormat="false" ht="17.35" hidden="false" customHeight="false" outlineLevel="0" collapsed="false">
      <c r="A161" s="4" t="s">
        <v>304</v>
      </c>
      <c r="B161" s="8" t="s">
        <v>753</v>
      </c>
      <c r="C161" s="6" t="s">
        <v>754</v>
      </c>
      <c r="D161" s="7" t="str">
        <f aca="false">IFERROR(__xludf.dummyfunction("GOOGLETRANSLATE(A161,""ar"",""de"")"),"Glücklich")</f>
        <v>Glücklich</v>
      </c>
      <c r="E161" s="7" t="str">
        <f aca="false">IFERROR(__xludf.dummyfunction("GOOGLETRANSLATE(B161,""en"",""de"")"),"Glücklich")</f>
        <v>Glücklich</v>
      </c>
      <c r="F161" s="7" t="str">
        <f aca="false">IFERROR(__xludf.dummyfunction("GOOGLETRANSLATE(C161,""fr"",""de"")"),"begeistert")</f>
        <v>begeistert</v>
      </c>
      <c r="G161" s="3" t="s">
        <v>305</v>
      </c>
    </row>
    <row r="162" customFormat="false" ht="17.35" hidden="false" customHeight="false" outlineLevel="0" collapsed="false">
      <c r="A162" s="4" t="s">
        <v>306</v>
      </c>
      <c r="B162" s="8" t="s">
        <v>755</v>
      </c>
      <c r="C162" s="6" t="s">
        <v>756</v>
      </c>
      <c r="D162" s="7" t="str">
        <f aca="false">IFERROR(__xludf.dummyfunction("GOOGLETRANSLATE(A162,""ar"",""de"")"),"fett")</f>
        <v>fett</v>
      </c>
      <c r="E162" s="7" t="str">
        <f aca="false">IFERROR(__xludf.dummyfunction("GOOGLETRANSLATE(B162,""en"",""de"")"),"fett")</f>
        <v>fett</v>
      </c>
      <c r="F162" s="7" t="str">
        <f aca="false">IFERROR(__xludf.dummyfunction("GOOGLETRANSLATE(C162,""fr"",""de"")"),"fettleibig")</f>
        <v>fettleibig</v>
      </c>
      <c r="G162" s="3" t="s">
        <v>307</v>
      </c>
    </row>
    <row r="163" customFormat="false" ht="17.35" hidden="false" customHeight="false" outlineLevel="0" collapsed="false">
      <c r="A163" s="4" t="s">
        <v>308</v>
      </c>
      <c r="B163" s="8" t="s">
        <v>757</v>
      </c>
      <c r="C163" s="6" t="s">
        <v>757</v>
      </c>
      <c r="D163" s="7" t="str">
        <f aca="false">IFERROR(__xludf.dummyfunction("GOOGLETRANSLATE(A163,""ar"",""de"")"),"mutig")</f>
        <v>mutig</v>
      </c>
      <c r="E163" s="7" t="str">
        <f aca="false">IFERROR(__xludf.dummyfunction("GOOGLETRANSLATE(B163,""en"",""de"")"),"mutig")</f>
        <v>mutig</v>
      </c>
      <c r="F163" s="7" t="str">
        <f aca="false">IFERROR(__xludf.dummyfunction("GOOGLETRANSLATE(C163,""fr"",""de"")"),"mutig")</f>
        <v>mutig</v>
      </c>
      <c r="G163" s="3" t="s">
        <v>309</v>
      </c>
    </row>
    <row r="164" customFormat="false" ht="17.35" hidden="false" customHeight="false" outlineLevel="0" collapsed="false">
      <c r="A164" s="4" t="s">
        <v>310</v>
      </c>
      <c r="B164" s="8" t="s">
        <v>758</v>
      </c>
      <c r="C164" s="6" t="s">
        <v>759</v>
      </c>
      <c r="D164" s="7" t="str">
        <f aca="false">IFERROR(__xludf.dummyfunction("GOOGLETRANSLATE(A164,""ar"",""de"")"),"schwach")</f>
        <v>schwach</v>
      </c>
      <c r="E164" s="7" t="str">
        <f aca="false">IFERROR(__xludf.dummyfunction("GOOGLETRANSLATE(B164,""en"",""de"")"),"schwach")</f>
        <v>schwach</v>
      </c>
      <c r="F164" s="7" t="str">
        <f aca="false">IFERROR(__xludf.dummyfunction("GOOGLETRANSLATE(C164,""fr"",""de"")"),"schwach")</f>
        <v>schwach</v>
      </c>
      <c r="G164" s="3" t="s">
        <v>311</v>
      </c>
    </row>
    <row r="165" customFormat="false" ht="17.35" hidden="false" customHeight="false" outlineLevel="0" collapsed="false">
      <c r="A165" s="4" t="s">
        <v>312</v>
      </c>
      <c r="B165" s="8" t="s">
        <v>760</v>
      </c>
      <c r="C165" s="6" t="s">
        <v>760</v>
      </c>
      <c r="D165" s="7" t="str">
        <f aca="false">IFERROR(__xludf.dummyfunction("GOOGLETRANSLATE(A165,""ar"",""de"")"),"lang")</f>
        <v>lang</v>
      </c>
      <c r="E165" s="7" t="str">
        <f aca="false">IFERROR(__xludf.dummyfunction("GOOGLETRANSLATE(B165,""en"",""de"")"),"lang")</f>
        <v>lang</v>
      </c>
      <c r="F165" s="7" t="str">
        <f aca="false">IFERROR(__xludf.dummyfunction("GOOGLETRANSLATE(C165,""fr"",""de"")"),"lang")</f>
        <v>lang</v>
      </c>
      <c r="G165" s="3" t="s">
        <v>313</v>
      </c>
    </row>
    <row r="166" customFormat="false" ht="17.35" hidden="false" customHeight="false" outlineLevel="0" collapsed="false">
      <c r="A166" s="4" t="s">
        <v>314</v>
      </c>
      <c r="B166" s="8" t="s">
        <v>761</v>
      </c>
      <c r="C166" s="6" t="s">
        <v>762</v>
      </c>
      <c r="D166" s="7" t="str">
        <f aca="false">IFERROR(__xludf.dummyfunction("GOOGLETRANSLATE(A166,""ar"",""de"")"),"dumm")</f>
        <v>dumm</v>
      </c>
      <c r="E166" s="7" t="str">
        <f aca="false">IFERROR(__xludf.dummyfunction("GOOGLETRANSLATE(B166,""en"",""de"")"),"dumm")</f>
        <v>dumm</v>
      </c>
      <c r="F166" s="7" t="str">
        <f aca="false">IFERROR(__xludf.dummyfunction("GOOGLETRANSLATE(C166,""fr"",""de"")"),"dumm")</f>
        <v>dumm</v>
      </c>
      <c r="G166" s="3" t="s">
        <v>315</v>
      </c>
    </row>
    <row r="167" customFormat="false" ht="17.35" hidden="false" customHeight="false" outlineLevel="0" collapsed="false">
      <c r="A167" s="4" t="s">
        <v>316</v>
      </c>
      <c r="B167" s="3" t="s">
        <v>763</v>
      </c>
      <c r="C167" s="6" t="s">
        <v>764</v>
      </c>
      <c r="D167" s="7" t="str">
        <f aca="false">IFERROR(__xludf.dummyfunction("GOOGLETRANSLATE(A167,""ar"",""de"")"),"Freude")</f>
        <v>Freude</v>
      </c>
      <c r="E167" s="7" t="str">
        <f aca="false">IFERROR(__xludf.dummyfunction("GOOGLETRANSLATE(B167,""en"",""de"")"),"froh")</f>
        <v>froh</v>
      </c>
      <c r="F167" s="7" t="str">
        <f aca="false">IFERROR(__xludf.dummyfunction("GOOGLETRANSLATE(C167,""fr"",""de"")"),"Glücklich")</f>
        <v>Glücklich</v>
      </c>
      <c r="G167" s="3" t="s">
        <v>317</v>
      </c>
    </row>
    <row r="168" customFormat="false" ht="17.35" hidden="false" customHeight="false" outlineLevel="0" collapsed="false">
      <c r="A168" s="4" t="s">
        <v>318</v>
      </c>
      <c r="B168" s="8" t="s">
        <v>765</v>
      </c>
      <c r="C168" s="6" t="s">
        <v>766</v>
      </c>
      <c r="D168" s="7" t="str">
        <f aca="false">IFERROR(__xludf.dummyfunction("GOOGLETRANSLATE(A168,""ar"",""de"")"),"kurz")</f>
        <v>kurz</v>
      </c>
      <c r="E168" s="7" t="str">
        <f aca="false">IFERROR(__xludf.dummyfunction("GOOGLETRANSLATE(B168,""en"",""de"")"),"kurz")</f>
        <v>kurz</v>
      </c>
      <c r="F168" s="7" t="str">
        <f aca="false">IFERROR(__xludf.dummyfunction("GOOGLETRANSLATE(C168,""fr"",""de"")"),"kurz")</f>
        <v>kurz</v>
      </c>
      <c r="G168" s="3" t="s">
        <v>319</v>
      </c>
    </row>
    <row r="169" customFormat="false" ht="17.35" hidden="false" customHeight="false" outlineLevel="0" collapsed="false">
      <c r="A169" s="4" t="s">
        <v>320</v>
      </c>
      <c r="B169" s="8" t="s">
        <v>767</v>
      </c>
      <c r="C169" s="6" t="s">
        <v>768</v>
      </c>
      <c r="D169" s="7" t="str">
        <f aca="false">IFERROR(__xludf.dummyfunction("GOOGLETRANSLATE(A169,""ar"",""de"")"),"stark")</f>
        <v>stark</v>
      </c>
      <c r="E169" s="7" t="str">
        <f aca="false">IFERROR(__xludf.dummyfunction("GOOGLETRANSLATE(B169,""en"",""de"")"),"stark")</f>
        <v>stark</v>
      </c>
      <c r="F169" s="7" t="str">
        <f aca="false">IFERROR(__xludf.dummyfunction("GOOGLETRANSLATE(C169,""fr"",""de"")"),"stark")</f>
        <v>stark</v>
      </c>
      <c r="G169" s="3" t="s">
        <v>321</v>
      </c>
    </row>
    <row r="170" customFormat="false" ht="17.35" hidden="false" customHeight="false" outlineLevel="0" collapsed="false">
      <c r="A170" s="4" t="s">
        <v>322</v>
      </c>
      <c r="B170" s="8" t="s">
        <v>769</v>
      </c>
      <c r="C170" s="6" t="s">
        <v>770</v>
      </c>
      <c r="D170" s="7" t="str">
        <f aca="false">IFERROR(__xludf.dummyfunction("GOOGLETRANSLATE(A170,""ar"",""de"")"),"großzügig")</f>
        <v>großzügig</v>
      </c>
      <c r="E170" s="7" t="str">
        <f aca="false">IFERROR(__xludf.dummyfunction("GOOGLETRANSLATE(B170,""en"",""de"")"),"großzügig")</f>
        <v>großzügig</v>
      </c>
      <c r="F170" s="7" t="str">
        <f aca="false">IFERROR(__xludf.dummyfunction("GOOGLETRANSLATE(C170,""fr"",""de"")"),"großzügig")</f>
        <v>großzügig</v>
      </c>
      <c r="G170" s="3" t="s">
        <v>323</v>
      </c>
    </row>
    <row r="171" customFormat="false" ht="17.35" hidden="false" customHeight="false" outlineLevel="0" collapsed="false">
      <c r="A171" s="4" t="s">
        <v>324</v>
      </c>
      <c r="B171" s="8" t="s">
        <v>771</v>
      </c>
      <c r="C171" s="6" t="s">
        <v>772</v>
      </c>
      <c r="D171" s="7" t="str">
        <f aca="false">IFERROR(__xludf.dummyfunction("GOOGLETRANSLATE(A171,""ar"",""de"")"),"faul")</f>
        <v>faul</v>
      </c>
      <c r="E171" s="7" t="str">
        <f aca="false">IFERROR(__xludf.dummyfunction("GOOGLETRANSLATE(B171,""en"",""de"")"),"faul")</f>
        <v>faul</v>
      </c>
      <c r="F171" s="7" t="str">
        <f aca="false">IFERROR(__xludf.dummyfunction("GOOGLETRANSLATE(C171,""fr"",""de"")"),"faul")</f>
        <v>faul</v>
      </c>
      <c r="G171" s="3" t="s">
        <v>325</v>
      </c>
    </row>
    <row r="172" customFormat="false" ht="17.35" hidden="false" customHeight="false" outlineLevel="0" collapsed="false">
      <c r="A172" s="4" t="s">
        <v>326</v>
      </c>
      <c r="B172" s="3" t="s">
        <v>773</v>
      </c>
      <c r="C172" s="6" t="s">
        <v>774</v>
      </c>
      <c r="D172" s="7" t="str">
        <f aca="false">IFERROR(__xludf.dummyfunction("GOOGLETRANSLATE(A172,""ar"",""de"")"),"Bedeuten")</f>
        <v>Bedeuten</v>
      </c>
      <c r="E172" s="7" t="str">
        <f aca="false">IFERROR(__xludf.dummyfunction("GOOGLETRANSLATE(B172,""en"",""de"")"),"Bösewicht")</f>
        <v>Bösewicht</v>
      </c>
      <c r="F172" s="7" t="str">
        <f aca="false">IFERROR(__xludf.dummyfunction("GOOGLETRANSLATE(C172,""fr"",""de"")"),"Schurke")</f>
        <v>Schurke</v>
      </c>
      <c r="G172" s="3" t="s">
        <v>327</v>
      </c>
      <c r="H172" s="3" t="s">
        <v>775</v>
      </c>
    </row>
    <row r="173" customFormat="false" ht="17.35" hidden="false" customHeight="false" outlineLevel="0" collapsed="false">
      <c r="A173" s="4" t="s">
        <v>328</v>
      </c>
      <c r="B173" s="8" t="s">
        <v>776</v>
      </c>
      <c r="C173" s="6" t="s">
        <v>777</v>
      </c>
      <c r="D173" s="7" t="str">
        <f aca="false">IFERROR(__xludf.dummyfunction("GOOGLETRANSLATE(A173,""ar"",""de"")"),"erfreut")</f>
        <v>erfreut</v>
      </c>
      <c r="E173" s="7" t="str">
        <f aca="false">IFERROR(__xludf.dummyfunction("GOOGLETRANSLATE(B173,""en"",""de"")"),"erfreut")</f>
        <v>erfreut</v>
      </c>
      <c r="F173" s="7" t="str">
        <f aca="false">IFERROR(__xludf.dummyfunction("GOOGLETRANSLATE(C173,""fr"",""de"")"),"Glücklich")</f>
        <v>Glücklich</v>
      </c>
      <c r="G173" s="3" t="s">
        <v>329</v>
      </c>
    </row>
    <row r="174" customFormat="false" ht="17.35" hidden="false" customHeight="false" outlineLevel="0" collapsed="false">
      <c r="A174" s="4" t="s">
        <v>330</v>
      </c>
      <c r="B174" s="8" t="s">
        <v>778</v>
      </c>
      <c r="C174" s="6" t="s">
        <v>779</v>
      </c>
      <c r="D174" s="7" t="str">
        <f aca="false">IFERROR(__xludf.dummyfunction("GOOGLETRANSLATE(A174,""ar"",""de"")"),"heiter")</f>
        <v>heiter</v>
      </c>
      <c r="E174" s="7" t="str">
        <f aca="false">IFERROR(__xludf.dummyfunction("GOOGLETRANSLATE(B174,""en"",""de"")"),"heiter")</f>
        <v>heiter</v>
      </c>
      <c r="F174" s="7" t="str">
        <f aca="false">IFERROR(__xludf.dummyfunction("GOOGLETRANSLATE(C174,""fr"",""de"")"),"heiter")</f>
        <v>heiter</v>
      </c>
      <c r="G174" s="3" t="s">
        <v>331</v>
      </c>
    </row>
    <row r="175" customFormat="false" ht="17.35" hidden="false" customHeight="false" outlineLevel="0" collapsed="false">
      <c r="A175" s="4" t="s">
        <v>332</v>
      </c>
      <c r="B175" s="3" t="s">
        <v>526</v>
      </c>
      <c r="C175" s="6" t="s">
        <v>780</v>
      </c>
      <c r="D175" s="7" t="str">
        <f aca="false">IFERROR(__xludf.dummyfunction("GOOGLETRANSLATE(A175,""ar"",""de"")"),"hart arbeiten")</f>
        <v>hart arbeiten</v>
      </c>
      <c r="E175" s="7" t="str">
        <f aca="false">IFERROR(__xludf.dummyfunction("GOOGLETRANSLATE(B175,""en"",""de"")"),"fleißig")</f>
        <v>fleißig</v>
      </c>
      <c r="F175" s="7" t="str">
        <f aca="false">IFERROR(__xludf.dummyfunction("GOOGLETRANSLATE(C175,""fr"",""de"")"),"fleißig")</f>
        <v>fleißig</v>
      </c>
      <c r="G175" s="3" t="s">
        <v>333</v>
      </c>
    </row>
    <row r="176" customFormat="false" ht="17.35" hidden="false" customHeight="false" outlineLevel="0" collapsed="false">
      <c r="A176" s="4" t="s">
        <v>334</v>
      </c>
      <c r="B176" s="8" t="s">
        <v>781</v>
      </c>
      <c r="C176" s="6" t="s">
        <v>782</v>
      </c>
      <c r="D176" s="7" t="str">
        <f aca="false">IFERROR(__xludf.dummyfunction("GOOGLETRANSLATE(A176,""ar"",""de"")"),"hoch")</f>
        <v>hoch</v>
      </c>
      <c r="E176" s="7" t="str">
        <f aca="false">IFERROR(__xludf.dummyfunction("GOOGLETRANSLATE(B176,""en"",""de"")"),"hoch")</f>
        <v>hoch</v>
      </c>
      <c r="F176" s="7" t="str">
        <f aca="false">IFERROR(__xludf.dummyfunction("GOOGLETRANSLATE(C176,""fr"",""de"")"),"hoch")</f>
        <v>hoch</v>
      </c>
      <c r="G176" s="3" t="s">
        <v>335</v>
      </c>
    </row>
    <row r="177" customFormat="false" ht="17.35" hidden="false" customHeight="false" outlineLevel="0" collapsed="false">
      <c r="A177" s="4" t="s">
        <v>336</v>
      </c>
      <c r="B177" s="8" t="s">
        <v>783</v>
      </c>
      <c r="C177" s="6" t="s">
        <v>759</v>
      </c>
      <c r="D177" s="7" t="str">
        <f aca="false">IFERROR(__xludf.dummyfunction("GOOGLETRANSLATE(A177,""ar"",""de"")"),"niedrig")</f>
        <v>niedrig</v>
      </c>
      <c r="E177" s="7" t="str">
        <f aca="false">IFERROR(__xludf.dummyfunction("GOOGLETRANSLATE(B177,""en"",""de"")"),"niedrig")</f>
        <v>niedrig</v>
      </c>
      <c r="F177" s="7" t="str">
        <f aca="false">IFERROR(__xludf.dummyfunction("GOOGLETRANSLATE(C177,""fr"",""de"")"),"schwach")</f>
        <v>schwach</v>
      </c>
      <c r="G177" s="3" t="s">
        <v>337</v>
      </c>
    </row>
    <row r="178" customFormat="false" ht="17.35" hidden="false" customHeight="false" outlineLevel="0" collapsed="false">
      <c r="A178" s="4" t="s">
        <v>338</v>
      </c>
      <c r="B178" s="8" t="s">
        <v>784</v>
      </c>
      <c r="C178" s="6" t="s">
        <v>785</v>
      </c>
      <c r="D178" s="7" t="str">
        <f aca="false">IFERROR(__xludf.dummyfunction("GOOGLETRANSLATE(A178,""ar"",""de"")"),"dürftig")</f>
        <v>dürftig</v>
      </c>
      <c r="E178" s="7" t="str">
        <f aca="false">IFERROR(__xludf.dummyfunction("GOOGLETRANSLATE(B178,""en"",""de"")"),"dürftig")</f>
        <v>dürftig</v>
      </c>
      <c r="F178" s="7" t="str">
        <f aca="false">IFERROR(__xludf.dummyfunction("GOOGLETRANSLATE(C178,""fr"",""de"")"),"schlank")</f>
        <v>schlank</v>
      </c>
      <c r="G178" s="3" t="s">
        <v>339</v>
      </c>
    </row>
    <row r="179" customFormat="false" ht="17.35" hidden="false" customHeight="false" outlineLevel="0" collapsed="false">
      <c r="A179" s="4" t="s">
        <v>340</v>
      </c>
      <c r="B179" s="8" t="s">
        <v>786</v>
      </c>
      <c r="C179" s="6" t="s">
        <v>744</v>
      </c>
      <c r="D179" s="7" t="str">
        <f aca="false">IFERROR(__xludf.dummyfunction("GOOGLETRANSLATE(A179,""ar"",""de"")"),"gutaussehend")</f>
        <v>gutaussehend</v>
      </c>
      <c r="E179" s="7" t="str">
        <f aca="false">IFERROR(__xludf.dummyfunction("GOOGLETRANSLATE(B179,""en"",""de"")"),"Gutaussehend")</f>
        <v>Gutaussehend</v>
      </c>
      <c r="F179" s="7" t="str">
        <f aca="false">IFERROR(__xludf.dummyfunction("GOOGLETRANSLATE(C179,""fr"",""de"")"),"Schön")</f>
        <v>Schön</v>
      </c>
      <c r="G179" s="3" t="s">
        <v>341</v>
      </c>
    </row>
    <row r="180" customFormat="false" ht="17.35" hidden="false" customHeight="false" outlineLevel="0" collapsed="false">
      <c r="A180" s="4" t="s">
        <v>342</v>
      </c>
      <c r="B180" s="8" t="s">
        <v>343</v>
      </c>
      <c r="C180" s="6" t="s">
        <v>343</v>
      </c>
      <c r="D180" s="7" t="str">
        <f aca="false">IFERROR(__xludf.dummyfunction("GOOGLETRANSLATE(A180,""ar"",""de"")"),"Ahmed")</f>
        <v>Ahmed</v>
      </c>
      <c r="E180" s="7" t="str">
        <f aca="false">IFERROR(__xludf.dummyfunction("GOOGLETRANSLATE(B180,""en"",""de"")"),"Ahmed")</f>
        <v>Ahmed</v>
      </c>
      <c r="F180" s="7" t="str">
        <f aca="false">IFERROR(__xludf.dummyfunction("GOOGLETRANSLATE(C180,""fr"",""de"")"),"Ahmed")</f>
        <v>Ahmed</v>
      </c>
      <c r="G180" s="3" t="s">
        <v>343</v>
      </c>
    </row>
    <row r="181" customFormat="false" ht="17.35" hidden="false" customHeight="false" outlineLevel="0" collapsed="false">
      <c r="A181" s="4" t="s">
        <v>344</v>
      </c>
      <c r="B181" s="3" t="s">
        <v>787</v>
      </c>
      <c r="C181" s="6" t="s">
        <v>788</v>
      </c>
      <c r="D181" s="7" t="str">
        <f aca="false">IFERROR(__xludf.dummyfunction("GOOGLETRANSLATE(A181,""ar"",""de"")"),"Kind")</f>
        <v>Kind</v>
      </c>
      <c r="E181" s="7" t="str">
        <f aca="false">IFERROR(__xludf.dummyfunction("GOOGLETRANSLATE(B181,""en"",""de"")"),"Junge")</f>
        <v>Junge</v>
      </c>
      <c r="F181" s="7" t="str">
        <f aca="false">IFERROR(__xludf.dummyfunction("GOOGLETRANSLATE(C181,""fr"",""de"")"),"Junge")</f>
        <v>Junge</v>
      </c>
      <c r="G181" s="3" t="s">
        <v>345</v>
      </c>
    </row>
    <row r="182" customFormat="false" ht="17.35" hidden="false" customHeight="false" outlineLevel="0" collapsed="false">
      <c r="A182" s="4" t="s">
        <v>346</v>
      </c>
      <c r="B182" s="3" t="s">
        <v>789</v>
      </c>
      <c r="C182" s="6" t="s">
        <v>790</v>
      </c>
      <c r="D182" s="7" t="str">
        <f aca="false">IFERROR(__xludf.dummyfunction("GOOGLETRANSLATE(A182,""ar"",""de"")"),"Papa")</f>
        <v>Papa</v>
      </c>
      <c r="E182" s="7" t="str">
        <f aca="false">IFERROR(__xludf.dummyfunction("GOOGLETRANSLATE(B182,""en"",""de"")"),"Vater")</f>
        <v>Vater</v>
      </c>
      <c r="F182" s="7" t="str">
        <f aca="false">IFERROR(__xludf.dummyfunction("GOOGLETRANSLATE(C182,""fr"",""de"")"),"Vater")</f>
        <v>Vater</v>
      </c>
      <c r="G182" s="3" t="s">
        <v>347</v>
      </c>
    </row>
    <row r="183" customFormat="false" ht="17.35" hidden="false" customHeight="false" outlineLevel="0" collapsed="false">
      <c r="A183" s="4" t="s">
        <v>348</v>
      </c>
      <c r="B183" s="8" t="s">
        <v>343</v>
      </c>
      <c r="C183" s="6" t="s">
        <v>343</v>
      </c>
      <c r="D183" s="7" t="str">
        <f aca="false">IFERROR(__xludf.dummyfunction("GOOGLETRANSLATE(A183,""ar"",""de"")"),"Ahmed")</f>
        <v>Ahmed</v>
      </c>
      <c r="E183" s="7" t="str">
        <f aca="false">IFERROR(__xludf.dummyfunction("GOOGLETRANSLATE(B183,""en"",""de"")"),"Ahmed")</f>
        <v>Ahmed</v>
      </c>
      <c r="F183" s="7" t="str">
        <f aca="false">IFERROR(__xludf.dummyfunction("GOOGLETRANSLATE(C183,""fr"",""de"")"),"Ahmed")</f>
        <v>Ahmed</v>
      </c>
      <c r="G183" s="3" t="s">
        <v>343</v>
      </c>
    </row>
    <row r="184" customFormat="false" ht="17.35" hidden="false" customHeight="false" outlineLevel="0" collapsed="false">
      <c r="A184" s="4" t="s">
        <v>349</v>
      </c>
      <c r="B184" s="8" t="s">
        <v>791</v>
      </c>
      <c r="C184" s="6" t="s">
        <v>791</v>
      </c>
      <c r="D184" s="7" t="str">
        <f aca="false">IFERROR(__xludf.dummyfunction("GOOGLETRANSLATE(A184,""ar"",""de"")"),"Ein Löwe")</f>
        <v>Ein Löwe</v>
      </c>
      <c r="E184" s="7" t="str">
        <f aca="false">IFERROR(__xludf.dummyfunction("GOOGLETRANSLATE(B184,""en"",""de"")"),"Löwe")</f>
        <v>Löwe</v>
      </c>
      <c r="F184" s="7" t="str">
        <f aca="false">IFERROR(__xludf.dummyfunction("GOOGLETRANSLATE(C184,""fr"",""de"")"),"Löwe")</f>
        <v>Löwe</v>
      </c>
      <c r="G184" s="3" t="s">
        <v>350</v>
      </c>
    </row>
    <row r="185" customFormat="false" ht="17.35" hidden="false" customHeight="false" outlineLevel="0" collapsed="false">
      <c r="A185" s="4" t="s">
        <v>351</v>
      </c>
      <c r="B185" s="8" t="s">
        <v>792</v>
      </c>
      <c r="C185" s="6" t="s">
        <v>793</v>
      </c>
      <c r="D185" s="7" t="str">
        <f aca="false">IFERROR(__xludf.dummyfunction("GOOGLETRANSLATE(A185,""ar"",""de"")"),"oder")</f>
        <v>oder</v>
      </c>
      <c r="E185" s="7" t="str">
        <f aca="false">IFERROR(__xludf.dummyfunction("GOOGLETRANSLATE(B185,""en"",""de"")"),"Mutter")</f>
        <v>Mutter</v>
      </c>
      <c r="F185" s="7" t="str">
        <f aca="false">IFERROR(__xludf.dummyfunction("GOOGLETRANSLATE(C185,""fr"",""de"")"),"Mutter")</f>
        <v>Mutter</v>
      </c>
      <c r="G185" s="3" t="s">
        <v>352</v>
      </c>
    </row>
    <row r="186" customFormat="false" ht="17.35" hidden="false" customHeight="false" outlineLevel="0" collapsed="false">
      <c r="A186" s="4" t="s">
        <v>353</v>
      </c>
      <c r="B186" s="8" t="s">
        <v>654</v>
      </c>
      <c r="C186" s="6" t="s">
        <v>794</v>
      </c>
      <c r="D186" s="7" t="str">
        <f aca="false">IFERROR(__xludf.dummyfunction("GOOGLETRANSLATE(A186,""ar"",""de"")"),"Sohn")</f>
        <v>Sohn</v>
      </c>
      <c r="E186" s="7" t="str">
        <f aca="false">IFERROR(__xludf.dummyfunction("GOOGLETRANSLATE(B186,""en"",""de"")"),"Sohn")</f>
        <v>Sohn</v>
      </c>
      <c r="F186" s="7" t="str">
        <f aca="false">IFERROR(__xludf.dummyfunction("GOOGLETRANSLATE(C186,""fr"",""de"")"),"Sohn")</f>
        <v>Sohn</v>
      </c>
      <c r="G186" s="3" t="s">
        <v>354</v>
      </c>
    </row>
    <row r="187" customFormat="false" ht="17.35" hidden="false" customHeight="false" outlineLevel="0" collapsed="false">
      <c r="A187" s="4" t="s">
        <v>355</v>
      </c>
      <c r="B187" s="3" t="s">
        <v>795</v>
      </c>
      <c r="C187" s="6" t="s">
        <v>796</v>
      </c>
      <c r="D187" s="7" t="str">
        <f aca="false">IFERROR(__xludf.dummyfunction("GOOGLETRANSLATE(A187,""ar"",""de"")"),"Ein Mädchen")</f>
        <v>Ein Mädchen</v>
      </c>
      <c r="E187" s="7" t="str">
        <f aca="false">IFERROR(__xludf.dummyfunction("GOOGLETRANSLATE(B187,""en"",""de"")"),"Mädchen")</f>
        <v>Mädchen</v>
      </c>
      <c r="F187" s="7" t="str">
        <f aca="false">IFERROR(__xludf.dummyfunction("GOOGLETRANSLATE(C187,""fr"",""de"")"),"Mädchen")</f>
        <v>Mädchen</v>
      </c>
      <c r="G187" s="3" t="s">
        <v>356</v>
      </c>
    </row>
    <row r="188" customFormat="false" ht="17.35" hidden="false" customHeight="false" outlineLevel="0" collapsed="false">
      <c r="A188" s="4" t="s">
        <v>357</v>
      </c>
      <c r="B188" s="8" t="s">
        <v>797</v>
      </c>
      <c r="C188" s="6" t="s">
        <v>798</v>
      </c>
      <c r="D188" s="7" t="str">
        <f aca="false">IFERROR(__xludf.dummyfunction("GOOGLETRANSLATE(A188,""ar"",""de"")"),"Händler")</f>
        <v>Händler</v>
      </c>
      <c r="E188" s="7" t="str">
        <f aca="false">IFERROR(__xludf.dummyfunction("GOOGLETRANSLATE(B188,""en"",""de"")"),"Händler")</f>
        <v>Händler</v>
      </c>
      <c r="F188" s="7" t="str">
        <f aca="false">IFERROR(__xludf.dummyfunction("GOOGLETRANSLATE(C188,""fr"",""de"")"),"Händler")</f>
        <v>Händler</v>
      </c>
      <c r="G188" s="3" t="s">
        <v>358</v>
      </c>
    </row>
    <row r="189" customFormat="false" ht="17.35" hidden="false" customHeight="false" outlineLevel="0" collapsed="false">
      <c r="A189" s="4" t="s">
        <v>359</v>
      </c>
      <c r="B189" s="8" t="s">
        <v>799</v>
      </c>
      <c r="C189" s="6" t="s">
        <v>800</v>
      </c>
      <c r="D189" s="7" t="str">
        <f aca="false">IFERROR(__xludf.dummyfunction("GOOGLETRANSLATE(A189,""ar"",""de"")"),"Pferd")</f>
        <v>Pferd</v>
      </c>
      <c r="E189" s="7" t="str">
        <f aca="false">IFERROR(__xludf.dummyfunction("GOOGLETRANSLATE(B189,""en"",""de"")"),"Pferd")</f>
        <v>Pferd</v>
      </c>
      <c r="F189" s="7" t="str">
        <f aca="false">IFERROR(__xludf.dummyfunction("GOOGLETRANSLATE(C189,""fr"",""de"")"),"Pferd")</f>
        <v>Pferd</v>
      </c>
      <c r="G189" s="3" t="s">
        <v>360</v>
      </c>
    </row>
    <row r="190" customFormat="false" ht="17.35" hidden="false" customHeight="false" outlineLevel="0" collapsed="false">
      <c r="A190" s="4" t="s">
        <v>361</v>
      </c>
      <c r="B190" s="3" t="s">
        <v>801</v>
      </c>
      <c r="C190" s="6" t="s">
        <v>802</v>
      </c>
      <c r="D190" s="7" t="str">
        <f aca="false">IFERROR(__xludf.dummyfunction("GOOGLETRANSLATE(A190,""ar"",""de"")"),"Hahn")</f>
        <v>Hahn</v>
      </c>
      <c r="E190" s="7" t="str">
        <f aca="false">IFERROR(__xludf.dummyfunction("GOOGLETRANSLATE(B190,""en"",""de"")"),"Hahn")</f>
        <v>Hahn</v>
      </c>
      <c r="F190" s="7" t="str">
        <f aca="false">IFERROR(__xludf.dummyfunction("GOOGLETRANSLATE(C190,""fr"",""de"")"),"Hahn")</f>
        <v>Hahn</v>
      </c>
      <c r="G190" s="3" t="s">
        <v>362</v>
      </c>
    </row>
    <row r="191" customFormat="false" ht="17.35" hidden="false" customHeight="false" outlineLevel="0" collapsed="false">
      <c r="A191" s="4" t="s">
        <v>363</v>
      </c>
      <c r="B191" s="3" t="s">
        <v>803</v>
      </c>
      <c r="C191" s="6" t="s">
        <v>804</v>
      </c>
      <c r="D191" s="7" t="str">
        <f aca="false">IFERROR(__xludf.dummyfunction("GOOGLETRANSLATE(A191,""ar"",""de"")"),"Säugling")</f>
        <v>Säugling</v>
      </c>
      <c r="E191" s="7" t="str">
        <f aca="false">IFERROR(__xludf.dummyfunction("GOOGLETRANSLATE(B191,""en"",""de"")"),"Baby")</f>
        <v>Baby</v>
      </c>
      <c r="F191" s="7" t="str">
        <f aca="false">IFERROR(__xludf.dummyfunction("GOOGLETRANSLATE(C191,""fr"",""de"")"),"Baby")</f>
        <v>Baby</v>
      </c>
      <c r="G191" s="3" t="s">
        <v>364</v>
      </c>
    </row>
    <row r="192" customFormat="false" ht="17.35" hidden="false" customHeight="false" outlineLevel="0" collapsed="false">
      <c r="A192" s="4" t="s">
        <v>365</v>
      </c>
      <c r="B192" s="3" t="s">
        <v>805</v>
      </c>
      <c r="C192" s="6" t="s">
        <v>806</v>
      </c>
      <c r="D192" s="7" t="str">
        <f aca="false">IFERROR(__xludf.dummyfunction("GOOGLETRANSLATE(A192,""ar"",""de"")"),"Blumen")</f>
        <v>Blumen</v>
      </c>
      <c r="E192" s="7" t="str">
        <f aca="false">IFERROR(__xludf.dummyfunction("GOOGLETRANSLATE(B192,""en"",""de"")"),"Blumen")</f>
        <v>Blumen</v>
      </c>
      <c r="F192" s="7" t="str">
        <f aca="false">IFERROR(__xludf.dummyfunction("GOOGLETRANSLATE(C192,""fr"",""de"")"),"Blumen")</f>
        <v>Blumen</v>
      </c>
      <c r="G192" s="3" t="s">
        <v>366</v>
      </c>
    </row>
    <row r="193" customFormat="false" ht="17.35" hidden="false" customHeight="false" outlineLevel="0" collapsed="false">
      <c r="A193" s="4" t="s">
        <v>367</v>
      </c>
      <c r="B193" s="8" t="s">
        <v>807</v>
      </c>
      <c r="C193" s="6" t="s">
        <v>808</v>
      </c>
      <c r="D193" s="7" t="str">
        <f aca="false">IFERROR(__xludf.dummyfunction("GOOGLETRANSLATE(A193,""ar"",""de"")"),"Polizist")</f>
        <v>Polizist</v>
      </c>
      <c r="E193" s="7" t="str">
        <f aca="false">IFERROR(__xludf.dummyfunction("GOOGLETRANSLATE(B193,""en"",""de"")"),"Polizist")</f>
        <v>Polizist</v>
      </c>
      <c r="F193" s="7" t="str">
        <f aca="false">IFERROR(__xludf.dummyfunction("GOOGLETRANSLATE(C193,""fr"",""de"")"),"Polizist")</f>
        <v>Polizist</v>
      </c>
      <c r="G193" s="3" t="s">
        <v>368</v>
      </c>
    </row>
    <row r="194" customFormat="false" ht="17.35" hidden="false" customHeight="false" outlineLevel="0" collapsed="false">
      <c r="A194" s="4" t="s">
        <v>369</v>
      </c>
      <c r="B194" s="8" t="s">
        <v>809</v>
      </c>
      <c r="C194" s="6" t="s">
        <v>810</v>
      </c>
      <c r="D194" s="7" t="str">
        <f aca="false">IFERROR(__xludf.dummyfunction("GOOGLETRANSLATE(A194,""ar"",""de"")"),"Student")</f>
        <v>Student</v>
      </c>
      <c r="E194" s="7" t="str">
        <f aca="false">IFERROR(__xludf.dummyfunction("GOOGLETRANSLATE(B194,""en"",""de"")"),"Student")</f>
        <v>Student</v>
      </c>
      <c r="F194" s="7" t="str">
        <f aca="false">IFERROR(__xludf.dummyfunction("GOOGLETRANSLATE(C194,""fr"",""de"")"),"Student")</f>
        <v>Student</v>
      </c>
      <c r="G194" s="3" t="s">
        <v>370</v>
      </c>
    </row>
    <row r="195" customFormat="false" ht="17.35" hidden="false" customHeight="false" outlineLevel="0" collapsed="false">
      <c r="A195" s="4" t="s">
        <v>371</v>
      </c>
      <c r="B195" s="8" t="s">
        <v>811</v>
      </c>
      <c r="C195" s="6" t="s">
        <v>812</v>
      </c>
      <c r="D195" s="7" t="str">
        <f aca="false">IFERROR(__xludf.dummyfunction("GOOGLETRANSLATE(A195,""ar"",""de"")"),"Arzt")</f>
        <v>Arzt</v>
      </c>
      <c r="E195" s="7" t="str">
        <f aca="false">IFERROR(__xludf.dummyfunction("GOOGLETRANSLATE(B195,""en"",""de"")"),"Arzt")</f>
        <v>Arzt</v>
      </c>
      <c r="F195" s="7" t="str">
        <f aca="false">IFERROR(__xludf.dummyfunction("GOOGLETRANSLATE(C195,""fr"",""de"")"),"Arzt")</f>
        <v>Arzt</v>
      </c>
      <c r="G195" s="3" t="s">
        <v>372</v>
      </c>
    </row>
    <row r="196" customFormat="false" ht="17.35" hidden="false" customHeight="false" outlineLevel="0" collapsed="false">
      <c r="A196" s="4" t="s">
        <v>373</v>
      </c>
      <c r="B196" s="8" t="s">
        <v>813</v>
      </c>
      <c r="C196" s="6" t="s">
        <v>814</v>
      </c>
      <c r="D196" s="7" t="str">
        <f aca="false">IFERROR(__xludf.dummyfunction("GOOGLETRANSLATE(A196,""ar"",""de"")"),"Kind")</f>
        <v>Kind</v>
      </c>
      <c r="E196" s="7" t="str">
        <f aca="false">IFERROR(__xludf.dummyfunction("GOOGLETRANSLATE(B196,""en"",""de"")"),"Kind")</f>
        <v>Kind</v>
      </c>
      <c r="F196" s="7" t="str">
        <f aca="false">IFERROR(__xludf.dummyfunction("GOOGLETRANSLATE(C196,""fr"",""de"")"),"Kind")</f>
        <v>Kind</v>
      </c>
      <c r="G196" s="3" t="s">
        <v>374</v>
      </c>
    </row>
    <row r="197" customFormat="false" ht="17.35" hidden="false" customHeight="false" outlineLevel="0" collapsed="false">
      <c r="A197" s="4" t="s">
        <v>375</v>
      </c>
      <c r="B197" s="3" t="s">
        <v>815</v>
      </c>
      <c r="C197" s="6" t="s">
        <v>816</v>
      </c>
      <c r="D197" s="7" t="str">
        <f aca="false">IFERROR(__xludf.dummyfunction("GOOGLETRANSLATE(A197,""ar"",""de"")"),"Faktor")</f>
        <v>Faktor</v>
      </c>
      <c r="E197" s="7" t="str">
        <f aca="false">IFERROR(__xludf.dummyfunction("GOOGLETRANSLATE(B197,""en"",""de"")"),"Arbeitnehmer")</f>
        <v>Arbeitnehmer</v>
      </c>
      <c r="F197" s="7" t="str">
        <f aca="false">IFERROR(__xludf.dummyfunction("GOOGLETRANSLATE(C197,""fr"",""de"")"),"Arbeitnehmer")</f>
        <v>Arbeitnehmer</v>
      </c>
      <c r="G197" s="3" t="s">
        <v>376</v>
      </c>
    </row>
    <row r="198" customFormat="false" ht="17.35" hidden="false" customHeight="false" outlineLevel="0" collapsed="false">
      <c r="A198" s="4" t="s">
        <v>377</v>
      </c>
      <c r="B198" s="8" t="s">
        <v>817</v>
      </c>
      <c r="C198" s="6" t="s">
        <v>818</v>
      </c>
      <c r="D198" s="7" t="str">
        <f aca="false">IFERROR(__xludf.dummyfunction("GOOGLETRANSLATE(A198,""ar"",""de"")"),"Arbeiter")</f>
        <v>Arbeiter</v>
      </c>
      <c r="E198" s="7" t="str">
        <f aca="false">IFERROR(__xludf.dummyfunction("GOOGLETRANSLATE(B198,""en"",""de"")"),"Arbeiter")</f>
        <v>Arbeiter</v>
      </c>
      <c r="F198" s="7" t="str">
        <f aca="false">IFERROR(__xludf.dummyfunction("GOOGLETRANSLATE(C198,""fr"",""de"")"),"Arbeiter")</f>
        <v>Arbeiter</v>
      </c>
      <c r="G198" s="3" t="s">
        <v>376</v>
      </c>
    </row>
    <row r="199" customFormat="false" ht="17.35" hidden="false" customHeight="false" outlineLevel="0" collapsed="false">
      <c r="A199" s="4" t="s">
        <v>378</v>
      </c>
      <c r="B199" s="8" t="s">
        <v>379</v>
      </c>
      <c r="C199" s="6" t="s">
        <v>379</v>
      </c>
      <c r="D199" s="7" t="str">
        <f aca="false">IFERROR(__xludf.dummyfunction("GOOGLETRANSLATE(A199,""ar"",""de"")"),"Fatima")</f>
        <v>Fatima</v>
      </c>
      <c r="E199" s="7" t="str">
        <f aca="false">IFERROR(__xludf.dummyfunction("GOOGLETRANSLATE(B199,""en"",""de"")"),"Fatima")</f>
        <v>Fatima</v>
      </c>
      <c r="F199" s="7" t="str">
        <f aca="false">IFERROR(__xludf.dummyfunction("GOOGLETRANSLATE(C199,""fr"",""de"")"),"Fatima")</f>
        <v>Fatima</v>
      </c>
      <c r="G199" s="3" t="s">
        <v>379</v>
      </c>
    </row>
    <row r="200" customFormat="false" ht="17.35" hidden="false" customHeight="false" outlineLevel="0" collapsed="false">
      <c r="A200" s="4" t="s">
        <v>380</v>
      </c>
      <c r="B200" s="8" t="s">
        <v>819</v>
      </c>
      <c r="C200" s="6" t="s">
        <v>820</v>
      </c>
      <c r="D200" s="7" t="str">
        <f aca="false">IFERROR(__xludf.dummyfunction("GOOGLETRANSLATE(A200,""ar"",""de"")"),"Schmetterling")</f>
        <v>Schmetterling</v>
      </c>
      <c r="E200" s="7" t="str">
        <f aca="false">IFERROR(__xludf.dummyfunction("GOOGLETRANSLATE(B200,""en"",""de"")"),"Schmetterling")</f>
        <v>Schmetterling</v>
      </c>
      <c r="F200" s="7" t="str">
        <f aca="false">IFERROR(__xludf.dummyfunction("GOOGLETRANSLATE(C200,""fr"",""de"")"),"Schmetterling")</f>
        <v>Schmetterling</v>
      </c>
      <c r="G200" s="3" t="s">
        <v>381</v>
      </c>
    </row>
    <row r="201" customFormat="false" ht="17.35" hidden="false" customHeight="false" outlineLevel="0" collapsed="false">
      <c r="A201" s="4" t="s">
        <v>382</v>
      </c>
      <c r="B201" s="8" t="s">
        <v>821</v>
      </c>
      <c r="C201" s="6" t="s">
        <v>822</v>
      </c>
      <c r="D201" s="7" t="str">
        <f aca="false">IFERROR(__xludf.dummyfunction("GOOGLETRANSLATE(A201,""ar"",""de"")"),"Richter")</f>
        <v>Richter</v>
      </c>
      <c r="E201" s="7" t="str">
        <f aca="false">IFERROR(__xludf.dummyfunction("GOOGLETRANSLATE(B201,""en"",""de"")"),"Richter")</f>
        <v>Richter</v>
      </c>
      <c r="F201" s="7" t="str">
        <f aca="false">IFERROR(__xludf.dummyfunction("GOOGLETRANSLATE(C201,""fr"",""de"")"),"Richter")</f>
        <v>Richter</v>
      </c>
      <c r="G201" s="3" t="s">
        <v>383</v>
      </c>
    </row>
    <row r="202" customFormat="false" ht="17.35" hidden="false" customHeight="false" outlineLevel="0" collapsed="false">
      <c r="A202" s="4" t="s">
        <v>384</v>
      </c>
      <c r="B202" s="8" t="s">
        <v>670</v>
      </c>
      <c r="C202" s="6" t="s">
        <v>671</v>
      </c>
      <c r="D202" s="7" t="str">
        <f aca="false">IFERROR(__xludf.dummyfunction("GOOGLETRANSLATE(A202,""ar"",""de"")"),"Katze")</f>
        <v>Katze</v>
      </c>
      <c r="E202" s="7" t="str">
        <f aca="false">IFERROR(__xludf.dummyfunction("GOOGLETRANSLATE(B202,""en"",""de"")"),"Katze")</f>
        <v>Katze</v>
      </c>
      <c r="F202" s="7" t="str">
        <f aca="false">IFERROR(__xludf.dummyfunction("GOOGLETRANSLATE(C202,""fr"",""de"")"),"Katze")</f>
        <v>Katze</v>
      </c>
      <c r="G202" s="3" t="s">
        <v>218</v>
      </c>
    </row>
    <row r="203" customFormat="false" ht="17.35" hidden="false" customHeight="false" outlineLevel="0" collapsed="false">
      <c r="A203" s="4" t="s">
        <v>385</v>
      </c>
      <c r="B203" s="8" t="s">
        <v>386</v>
      </c>
      <c r="C203" s="6" t="s">
        <v>823</v>
      </c>
      <c r="D203" s="7" t="str">
        <f aca="false">IFERROR(__xludf.dummyfunction("GOOGLETRANSLATE(A203,""ar"",""de"")"),"Layla")</f>
        <v>Layla</v>
      </c>
      <c r="E203" s="7" t="str">
        <f aca="false">IFERROR(__xludf.dummyfunction("GOOGLETRANSLATE(B203,""en"",""de"")"),"Layla")</f>
        <v>Layla</v>
      </c>
      <c r="F203" s="7" t="str">
        <f aca="false">IFERROR(__xludf.dummyfunction("GOOGLETRANSLATE(C203,""fr"",""de"")"),"Leila")</f>
        <v>Leila</v>
      </c>
      <c r="G203" s="3" t="s">
        <v>386</v>
      </c>
    </row>
    <row r="204" customFormat="false" ht="17.35" hidden="false" customHeight="false" outlineLevel="0" collapsed="false">
      <c r="A204" s="4" t="s">
        <v>387</v>
      </c>
      <c r="B204" s="8" t="s">
        <v>684</v>
      </c>
      <c r="C204" s="6" t="s">
        <v>685</v>
      </c>
      <c r="D204" s="7" t="str">
        <f aca="false">IFERROR(__xludf.dummyfunction("GOOGLETRANSLATE(A204,""ar"",""de"")"),"Lehrer")</f>
        <v>Lehrer</v>
      </c>
      <c r="E204" s="7" t="str">
        <f aca="false">IFERROR(__xludf.dummyfunction("GOOGLETRANSLATE(B204,""en"",""de"")"),"Lehrer")</f>
        <v>Lehrer</v>
      </c>
      <c r="F204" s="7" t="str">
        <f aca="false">IFERROR(__xludf.dummyfunction("GOOGLETRANSLATE(C204,""fr"",""de"")"),"Lehrer")</f>
        <v>Lehrer</v>
      </c>
      <c r="G204" s="3" t="s">
        <v>232</v>
      </c>
    </row>
    <row r="205" customFormat="false" ht="17.35" hidden="false" customHeight="false" outlineLevel="0" collapsed="false">
      <c r="A205" s="4" t="s">
        <v>388</v>
      </c>
      <c r="B205" s="3" t="s">
        <v>824</v>
      </c>
      <c r="C205" s="6" t="s">
        <v>825</v>
      </c>
      <c r="D205" s="7" t="str">
        <f aca="false">IFERROR(__xludf.dummyfunction("GOOGLETRANSLATE(A205,""ar"",""de"")"),"Spiegel")</f>
        <v>Spiegel</v>
      </c>
      <c r="E205" s="7" t="str">
        <f aca="false">IFERROR(__xludf.dummyfunction("GOOGLETRANSLATE(B205,""en"",""de"")"),"Frau")</f>
        <v>Frau</v>
      </c>
      <c r="F205" s="7" t="str">
        <f aca="false">IFERROR(__xludf.dummyfunction("GOOGLETRANSLATE(C205,""fr"",""de"")"),"Frauen")</f>
        <v>Frauen</v>
      </c>
      <c r="G205" s="3" t="s">
        <v>226</v>
      </c>
    </row>
    <row r="206" customFormat="false" ht="17.35" hidden="false" customHeight="false" outlineLevel="0" collapsed="false">
      <c r="A206" s="4" t="s">
        <v>389</v>
      </c>
      <c r="B206" s="8" t="s">
        <v>826</v>
      </c>
      <c r="C206" s="6" t="s">
        <v>827</v>
      </c>
      <c r="D206" s="7" t="str">
        <f aca="false">IFERROR(__xludf.dummyfunction("GOOGLETRANSLATE(A206,""ar"",""de"")"),"Regen")</f>
        <v>Regen</v>
      </c>
      <c r="E206" s="7" t="str">
        <f aca="false">IFERROR(__xludf.dummyfunction("GOOGLETRANSLATE(B206,""en"",""de"")"),"Regen")</f>
        <v>Regen</v>
      </c>
      <c r="F206" s="7" t="str">
        <f aca="false">IFERROR(__xludf.dummyfunction("GOOGLETRANSLATE(C206,""fr"",""de"")"),"Regen")</f>
        <v>Regen</v>
      </c>
      <c r="G206" s="3" t="s">
        <v>390</v>
      </c>
    </row>
    <row r="207" customFormat="false" ht="17.35" hidden="false" customHeight="false" outlineLevel="0" collapsed="false">
      <c r="A207" s="4" t="s">
        <v>391</v>
      </c>
      <c r="B207" s="8" t="s">
        <v>392</v>
      </c>
      <c r="C207" s="6" t="s">
        <v>392</v>
      </c>
      <c r="D207" s="7" t="str">
        <f aca="false">IFERROR(__xludf.dummyfunction("GOOGLETRANSLATE(A207,""ar"",""de"")"),"Mohammed")</f>
        <v>Mohammed</v>
      </c>
      <c r="E207" s="7" t="str">
        <f aca="false">IFERROR(__xludf.dummyfunction("GOOGLETRANSLATE(B207,""en"",""de"")"),"Mohammed")</f>
        <v>Mohammed</v>
      </c>
      <c r="F207" s="7" t="str">
        <f aca="false">IFERROR(__xludf.dummyfunction("GOOGLETRANSLATE(C207,""fr"",""de"")"),"Mohammed")</f>
        <v>Mohammed</v>
      </c>
      <c r="G207" s="3" t="s">
        <v>392</v>
      </c>
    </row>
    <row r="208" customFormat="false" ht="17.35" hidden="false" customHeight="false" outlineLevel="0" collapsed="false">
      <c r="A208" s="4" t="s">
        <v>393</v>
      </c>
      <c r="B208" s="8" t="s">
        <v>394</v>
      </c>
      <c r="C208" s="6" t="s">
        <v>828</v>
      </c>
      <c r="D208" s="7" t="str">
        <f aca="false">IFERROR(__xludf.dummyfunction("GOOGLETRANSLATE(A208,""ar"",""de"")"),"Muslim")</f>
        <v>Muslim</v>
      </c>
      <c r="E208" s="7" t="str">
        <f aca="false">IFERROR(__xludf.dummyfunction("GOOGLETRANSLATE(B208,""en"",""de"")"),"Muslim")</f>
        <v>Muslim</v>
      </c>
      <c r="F208" s="7" t="str">
        <f aca="false">IFERROR(__xludf.dummyfunction("GOOGLETRANSLATE(C208,""fr"",""de"")"),"Muslim")</f>
        <v>Muslim</v>
      </c>
      <c r="G208" s="3" t="s">
        <v>394</v>
      </c>
    </row>
    <row r="209" customFormat="false" ht="17.35" hidden="false" customHeight="false" outlineLevel="0" collapsed="false">
      <c r="A209" s="4" t="s">
        <v>395</v>
      </c>
      <c r="B209" s="8" t="s">
        <v>829</v>
      </c>
      <c r="C209" s="6" t="s">
        <v>830</v>
      </c>
      <c r="D209" s="7" t="str">
        <f aca="false">IFERROR(__xludf.dummyfunction("GOOGLETRANSLATE(A209,""ar"",""de"")"),"Ingenieur")</f>
        <v>Ingenieur</v>
      </c>
      <c r="E209" s="7" t="str">
        <f aca="false">IFERROR(__xludf.dummyfunction("GOOGLETRANSLATE(B209,""en"",""de"")"),"Ingenieur")</f>
        <v>Ingenieur</v>
      </c>
      <c r="F209" s="7" t="str">
        <f aca="false">IFERROR(__xludf.dummyfunction("GOOGLETRANSLATE(C209,""fr"",""de"")"),"Ingenieur")</f>
        <v>Ingenieur</v>
      </c>
      <c r="G209" s="3" t="s">
        <v>396</v>
      </c>
    </row>
    <row r="210" customFormat="false" ht="15.75" hidden="false" customHeight="false" outlineLevel="0" collapsed="false">
      <c r="A210" s="10" t="s">
        <v>831</v>
      </c>
      <c r="B210" s="5" t="s">
        <v>398</v>
      </c>
      <c r="C210" s="6" t="s">
        <v>832</v>
      </c>
      <c r="D210" s="7" t="str">
        <f aca="false">IFERROR(__xludf.dummyfunction("GOOGLETRANSLATE(A210,""ar"",""de"")"),"eine Handlung:")</f>
        <v>eine Handlung:</v>
      </c>
      <c r="E210" s="7" t="str">
        <f aca="false">IFERROR(__xludf.dummyfunction("GOOGLETRANSLATE(B210,""en"",""de"")"),"Verb:")</f>
        <v>Verb:</v>
      </c>
      <c r="F210" s="7" t="str">
        <f aca="false">IFERROR(__xludf.dummyfunction("GOOGLETRANSLATE(C210,""fr"",""de"")"),"Verb:")</f>
        <v>Verb:</v>
      </c>
      <c r="G210" s="3" t="s">
        <v>398</v>
      </c>
    </row>
    <row r="211" customFormat="false" ht="15.75" hidden="false" customHeight="false" outlineLevel="0" collapsed="false">
      <c r="A211" s="10" t="s">
        <v>833</v>
      </c>
      <c r="B211" s="5" t="s">
        <v>834</v>
      </c>
      <c r="C211" s="6" t="s">
        <v>835</v>
      </c>
      <c r="D211" s="7" t="str">
        <f aca="false">IFERROR(__xludf.dummyfunction("GOOGLETRANSLATE(A211,""ar"",""de"")"),"Zeit:")</f>
        <v>Zeit:</v>
      </c>
      <c r="E211" s="7" t="str">
        <f aca="false">IFERROR(__xludf.dummyfunction("GOOGLETRANSLATE(B211,""en"",""de"")"),"Zeitform:")</f>
        <v>Zeitform:</v>
      </c>
      <c r="F211" s="7" t="str">
        <f aca="false">IFERROR(__xludf.dummyfunction("GOOGLETRANSLATE(C211,""fr"",""de"")"),"Zeit:")</f>
        <v>Zeit:</v>
      </c>
      <c r="G211" s="3" t="s">
        <v>400</v>
      </c>
    </row>
    <row r="212" customFormat="false" ht="15.75" hidden="false" customHeight="false" outlineLevel="0" collapsed="false">
      <c r="A212" s="10" t="s">
        <v>836</v>
      </c>
      <c r="B212" s="5" t="s">
        <v>837</v>
      </c>
      <c r="C212" s="6" t="s">
        <v>838</v>
      </c>
      <c r="D212" s="7" t="str">
        <f aca="false">IFERROR(__xludf.dummyfunction("GOOGLETRANSLATE(A212,""ar"",""de"")"),"Aktiv/Passiv:")</f>
        <v>Aktiv/Passiv:</v>
      </c>
      <c r="E212" s="7" t="str">
        <f aca="false">IFERROR(__xludf.dummyfunction("GOOGLETRANSLATE(B212,""en"",""de"")"),"Stimme:")</f>
        <v>Stimme:</v>
      </c>
      <c r="F212" s="7" t="str">
        <f aca="false">IFERROR(__xludf.dummyfunction("GOOGLETRANSLATE(C212,""fr"",""de"")"),"Stimme:")</f>
        <v>Stimme:</v>
      </c>
      <c r="G212" s="3" t="s">
        <v>402</v>
      </c>
    </row>
    <row r="213" customFormat="false" ht="15.75" hidden="false" customHeight="false" outlineLevel="0" collapsed="false">
      <c r="A213" s="10" t="s">
        <v>839</v>
      </c>
      <c r="B213" s="5" t="s">
        <v>840</v>
      </c>
      <c r="C213" s="6" t="s">
        <v>841</v>
      </c>
      <c r="D213" s="7" t="str">
        <f aca="false">IFERROR(__xludf.dummyfunction("GOOGLETRANSLATE(A213,""ar"",""de"")"),"Bestätigt/Negiert:")</f>
        <v>Bestätigt/Negiert:</v>
      </c>
      <c r="E213" s="7" t="str">
        <f aca="false">IFERROR(__xludf.dummyfunction("GOOGLETRANSLATE(B213,""en"",""de"")"),"bejahend/negativ:")</f>
        <v>bejahend/negativ:</v>
      </c>
      <c r="F213" s="7" t="str">
        <f aca="false">IFERROR(__xludf.dummyfunction("GOOGLETRANSLATE(C213,""fr"",""de"")"),"negativ positiv:")</f>
        <v>negativ positiv:</v>
      </c>
    </row>
    <row r="214" customFormat="false" ht="15.75" hidden="false" customHeight="false" outlineLevel="0" collapsed="false">
      <c r="A214" s="10" t="s">
        <v>404</v>
      </c>
      <c r="B214" s="5" t="s">
        <v>842</v>
      </c>
      <c r="C214" s="6" t="s">
        <v>843</v>
      </c>
      <c r="D214" s="7" t="str">
        <f aca="false">IFERROR(__xludf.dummyfunction("GOOGLETRANSLATE(A214,""ar"",""de"")"),"Wirkung")</f>
        <v>Wirkung</v>
      </c>
      <c r="E214" s="7" t="str">
        <f aca="false">IFERROR(__xludf.dummyfunction("GOOGLETRANSLATE(B214,""en"",""de"")"),"Objekt")</f>
        <v>Objekt</v>
      </c>
      <c r="F214" s="7" t="str">
        <f aca="false">IFERROR(__xludf.dummyfunction("GOOGLETRANSLATE(C214,""fr"",""de"")"),"Objekt")</f>
        <v>Objekt</v>
      </c>
      <c r="G214" s="3" t="s">
        <v>405</v>
      </c>
    </row>
    <row r="215" customFormat="false" ht="15.75" hidden="false" customHeight="false" outlineLevel="0" collapsed="false">
      <c r="A215" s="10" t="s">
        <v>844</v>
      </c>
      <c r="B215" s="5" t="s">
        <v>845</v>
      </c>
      <c r="C215" s="6" t="s">
        <v>835</v>
      </c>
      <c r="D215" s="7" t="str">
        <f aca="false">IFERROR(__xludf.dummyfunction("GOOGLETRANSLATE(A215,""ar"",""de"")"),"Zeitlicher Umstand:")</f>
        <v>Zeitlicher Umstand:</v>
      </c>
      <c r="E215" s="7" t="str">
        <f aca="false">IFERROR(__xludf.dummyfunction("GOOGLETRANSLATE(B215,""en"",""de"")"),"Zeit:")</f>
        <v>Zeit:</v>
      </c>
      <c r="F215" s="7" t="str">
        <f aca="false">IFERROR(__xludf.dummyfunction("GOOGLETRANSLATE(C215,""fr"",""de"")"),"Zeit:")</f>
        <v>Zeit:</v>
      </c>
      <c r="G215" s="3" t="s">
        <v>407</v>
      </c>
    </row>
    <row r="216" customFormat="false" ht="15.75" hidden="false" customHeight="false" outlineLevel="0" collapsed="false">
      <c r="A216" s="10" t="s">
        <v>846</v>
      </c>
      <c r="B216" s="5" t="s">
        <v>847</v>
      </c>
      <c r="C216" s="6" t="s">
        <v>848</v>
      </c>
      <c r="D216" s="7" t="str">
        <f aca="false">IFERROR(__xludf.dummyfunction("GOOGLETRANSLATE(A216,""ar"",""de"")"),"Ortsadverb:")</f>
        <v>Ortsadverb:</v>
      </c>
      <c r="E216" s="7" t="str">
        <f aca="false">IFERROR(__xludf.dummyfunction("GOOGLETRANSLATE(B216,""en"",""de"")"),"Ort:")</f>
        <v>Ort:</v>
      </c>
      <c r="F216" s="7" t="str">
        <f aca="false">IFERROR(__xludf.dummyfunction("GOOGLETRANSLATE(C216,""fr"",""de"")"),"Ort:")</f>
        <v>Ort:</v>
      </c>
      <c r="G216" s="3" t="s">
        <v>409</v>
      </c>
    </row>
    <row r="217" customFormat="false" ht="15.75" hidden="false" customHeight="false" outlineLevel="0" collapsed="false">
      <c r="A217" s="10" t="s">
        <v>410</v>
      </c>
      <c r="B217" s="5" t="s">
        <v>849</v>
      </c>
      <c r="C217" s="6" t="s">
        <v>850</v>
      </c>
      <c r="D217" s="7" t="str">
        <f aca="false">IFERROR(__xludf.dummyfunction("GOOGLETRANSLATE(A217,""ar"",""de"")"),"Gebäude")</f>
        <v>Gebäude</v>
      </c>
      <c r="E217" s="7" t="str">
        <f aca="false">IFERROR(__xludf.dummyfunction("GOOGLETRANSLATE(B217,""en"",""de"")"),"Bauen")</f>
        <v>Bauen</v>
      </c>
      <c r="F217" s="7" t="str">
        <f aca="false">IFERROR(__xludf.dummyfunction("GOOGLETRANSLATE(C217,""fr"",""de"")"),"Bauen")</f>
        <v>Bauen</v>
      </c>
      <c r="G217" s="11" t="s">
        <v>411</v>
      </c>
    </row>
    <row r="218" customFormat="false" ht="15.75" hidden="false" customHeight="false" outlineLevel="0" collapsed="false">
      <c r="A218" s="10" t="s">
        <v>412</v>
      </c>
      <c r="B218" s="5" t="s">
        <v>413</v>
      </c>
      <c r="C218" s="6" t="s">
        <v>851</v>
      </c>
      <c r="D218" s="7" t="str">
        <f aca="false">IFERROR(__xludf.dummyfunction("GOOGLETRANSLATE(A218,""ar"",""de"")"),"zufällig")</f>
        <v>zufällig</v>
      </c>
      <c r="E218" s="7" t="str">
        <f aca="false">IFERROR(__xludf.dummyfunction("GOOGLETRANSLATE(B218,""en"",""de"")"),"Zufällig")</f>
        <v>Zufällig</v>
      </c>
      <c r="F218" s="7" t="str">
        <f aca="false">IFERROR(__xludf.dummyfunction("GOOGLETRANSLATE(C218,""fr"",""de"")"),"Zufällig")</f>
        <v>Zufällig</v>
      </c>
      <c r="G218" s="3" t="s">
        <v>413</v>
      </c>
    </row>
    <row r="219" customFormat="false" ht="15.75" hidden="false" customHeight="false" outlineLevel="0" collapsed="false">
      <c r="A219" s="10" t="s">
        <v>414</v>
      </c>
      <c r="B219" s="5" t="s">
        <v>852</v>
      </c>
      <c r="C219" s="7" t="s">
        <v>853</v>
      </c>
      <c r="D219" s="7" t="str">
        <f aca="false">IFERROR(__xludf.dummyfunction("GOOGLETRANSLATE(A219,""ar"",""de"")"),"Probe")</f>
        <v>Probe</v>
      </c>
      <c r="E219" s="7" t="str">
        <f aca="false">IFERROR(__xludf.dummyfunction("GOOGLETRANSLATE(B219,""en"",""de"")"),"Probe")</f>
        <v>Probe</v>
      </c>
      <c r="F219" s="7" t="str">
        <f aca="false">IFERROR(__xludf.dummyfunction("GOOGLETRANSLATE(C219,""fr"",""de"")"),"eine Probe")</f>
        <v>eine Probe</v>
      </c>
      <c r="G219" s="3" t="s">
        <v>415</v>
      </c>
    </row>
    <row r="220" customFormat="false" ht="15.75" hidden="false" customHeight="false" outlineLevel="0" collapsed="false">
      <c r="A220" s="10" t="s">
        <v>416</v>
      </c>
      <c r="B220" s="5" t="s">
        <v>854</v>
      </c>
      <c r="C220" s="6" t="s">
        <v>855</v>
      </c>
      <c r="D220" s="7" t="str">
        <f aca="false">IFERROR(__xludf.dummyfunction("GOOGLETRANSLATE(A220,""ar"",""de"")"),"Parsing-Bewegung")</f>
        <v>Parsing-Bewegung</v>
      </c>
      <c r="E220" s="7" t="str">
        <f aca="false">IFERROR(__xludf.dummyfunction("GOOGLETRANSLATE(B220,""en"",""de"")"),"Wendemarke")</f>
        <v>Wendemarke</v>
      </c>
      <c r="F220" s="7" t="str">
        <f aca="false">IFERROR(__xludf.dummyfunction("GOOGLETRANSLATE(C220,""fr"",""de"")"),"„Wendemarke“")</f>
        <v>„Wendemarke“</v>
      </c>
      <c r="G220" s="3" t="s">
        <v>417</v>
      </c>
    </row>
    <row r="221" customFormat="false" ht="15.75" hidden="false" customHeight="false" outlineLevel="0" collapsed="false">
      <c r="A221" s="10" t="s">
        <v>418</v>
      </c>
      <c r="B221" s="5" t="s">
        <v>856</v>
      </c>
      <c r="C221" s="6" t="s">
        <v>857</v>
      </c>
      <c r="D221" s="7" t="str">
        <f aca="false">IFERROR(__xludf.dummyfunction("GOOGLETRANSLATE(A221,""ar"",""de"")"),"Zeigt die Flexionsbewegung am Ende von Wörtern")</f>
        <v>Zeigt die Flexionsbewegung am Ende von Wörtern</v>
      </c>
      <c r="E221" s="7" t="str">
        <f aca="false">IFERROR(__xludf.dummyfunction("GOOGLETRANSLATE(B221,""en"",""de"")"),"Flexionszeichen am Wortende anzeigen")</f>
        <v>Flexionszeichen am Wortende anzeigen</v>
      </c>
      <c r="F221" s="7" t="str">
        <f aca="false">IFERROR(__xludf.dummyfunction("GOOGLETRANSLATE(C221,""fr"",""de"")"),"„Flexionszeichen am Ende des Wortes anzeigen“")</f>
        <v>„Flexionszeichen am Ende des Wortes anzeigen“</v>
      </c>
      <c r="G221" s="3" t="s">
        <v>419</v>
      </c>
    </row>
    <row r="222" customFormat="false" ht="15.75" hidden="false" customHeight="false" outlineLevel="0" collapsed="false">
      <c r="A222" s="10" t="s">
        <v>420</v>
      </c>
      <c r="B222" s="5" t="s">
        <v>858</v>
      </c>
      <c r="C222" s="6" t="s">
        <v>859</v>
      </c>
      <c r="D222" s="7" t="str">
        <f aca="false">IFERROR(__xludf.dummyfunction("GOOGLETRANSLATE(A222,""ar"",""de"")"),"Zufällige Auswahl an Vokabeln")</f>
        <v>Zufällige Auswahl an Vokabeln</v>
      </c>
      <c r="E222" s="7" t="str">
        <f aca="false">IFERROR(__xludf.dummyfunction("GOOGLETRANSLATE(B222,""en"",""de"")"),"Wählen Sie Wörter zufällig aus ")</f>
        <v>Wählen Sie Wörter zufällig aus </v>
      </c>
      <c r="F222" s="7" t="str">
        <f aca="false">IFERROR(__xludf.dummyfunction("GOOGLETRANSLATE(C222,""fr"",""de"")"),"„Wörter nach dem Zufallsprinzip auswählen“")</f>
        <v>„Wörter nach dem Zufallsprinzip auswählen“</v>
      </c>
      <c r="G222" s="3" t="s">
        <v>421</v>
      </c>
    </row>
    <row r="223" customFormat="false" ht="15.75" hidden="false" customHeight="false" outlineLevel="0" collapsed="false">
      <c r="A223" s="10" t="s">
        <v>422</v>
      </c>
      <c r="B223" s="5" t="s">
        <v>860</v>
      </c>
      <c r="C223" s="6" t="s">
        <v>861</v>
      </c>
      <c r="D223" s="7" t="str">
        <f aca="false">IFERROR(__xludf.dummyfunction("GOOGLETRANSLATE(A223,""ar"",""de"")"),"Kopieren Sie Jasons Beispielcode zum Testen")</f>
        <v>Kopieren Sie Jasons Beispielcode zum Testen</v>
      </c>
      <c r="E223" s="7" t="str">
        <f aca="false">IFERROR(__xludf.dummyfunction("GOOGLETRANSLATE(B223,""en"",""de"")"),"Kopieren Sie ein Json-Beispiel, um Tests durchzuführen")</f>
        <v>Kopieren Sie ein Json-Beispiel, um Tests durchzuführen</v>
      </c>
      <c r="F223" s="7" t="str">
        <f aca="false">IFERROR(__xludf.dummyfunction("GOOGLETRANSLATE(C223,""fr"",""de"")"),"„Kopieren Sie ein JSON-Beispiel zum Testen“")</f>
        <v>„Kopieren Sie ein JSON-Beispiel zum Testen“</v>
      </c>
      <c r="G223" s="3" t="s">
        <v>423</v>
      </c>
    </row>
    <row r="224" customFormat="false" ht="15.75" hidden="false" customHeight="false" outlineLevel="0" collapsed="false">
      <c r="A224" s="10" t="s">
        <v>424</v>
      </c>
      <c r="B224" s="5" t="s">
        <v>862</v>
      </c>
      <c r="C224" s="6" t="s">
        <v>863</v>
      </c>
      <c r="D224" s="7" t="str">
        <f aca="false">IFERROR(__xludf.dummyfunction("GOOGLETRANSLATE(A224,""ar"",""de"")"),"Syntax")</f>
        <v>Syntax</v>
      </c>
      <c r="E224" s="7" t="str">
        <f aca="false">IFERROR(__xludf.dummyfunction("GOOGLETRANSLATE(B224,""en"",""de"")"),"Bilden Sie eine Phrase")</f>
        <v>Bilden Sie eine Phrase</v>
      </c>
      <c r="F224" s="7" t="str">
        <f aca="false">IFERROR(__xludf.dummyfunction("GOOGLETRANSLATE(C224,""fr"",""de"")"),"„Bilde einen Satz“")</f>
        <v>„Bilde einen Satz“</v>
      </c>
      <c r="G224" s="3" t="s">
        <v>425</v>
      </c>
    </row>
    <row r="225" customFormat="false" ht="15.75" hidden="false" customHeight="false" outlineLevel="0" collapsed="false">
      <c r="A225" s="10" t="s">
        <v>426</v>
      </c>
      <c r="B225" s="5" t="s">
        <v>864</v>
      </c>
      <c r="C225" s="6" t="s">
        <v>865</v>
      </c>
      <c r="D225" s="7" t="str">
        <f aca="false">IFERROR(__xludf.dummyfunction("GOOGLETRANSLATE(A225,""ar"",""de"")"),"Mein Blog")</f>
        <v>Mein Blog</v>
      </c>
      <c r="E225" s="7" t="str">
        <f aca="false">IFERROR(__xludf.dummyfunction("GOOGLETRANSLATE(B225,""en"",""de"")"),"Mein Blog")</f>
        <v>Mein Blog</v>
      </c>
      <c r="F225" s="7" t="str">
        <f aca="false">IFERROR(__xludf.dummyfunction("GOOGLETRANSLATE(C225,""fr"",""de"")"),"„Mein Blog“")</f>
        <v>„Mein Blog“</v>
      </c>
      <c r="G225" s="3" t="s">
        <v>427</v>
      </c>
    </row>
    <row r="226" customFormat="false" ht="15.75" hidden="false" customHeight="false" outlineLevel="0" collapsed="false">
      <c r="A226" s="10" t="s">
        <v>428</v>
      </c>
      <c r="B226" s="5" t="s">
        <v>866</v>
      </c>
      <c r="C226" s="6" t="s">
        <v>867</v>
      </c>
      <c r="D226" s="7" t="str">
        <f aca="false">IFERROR(__xludf.dummyfunction("GOOGLETRANSLATE(A226,""ar"",""de"")"),"Vom Unternehmen unterstütztes Hosting")</f>
        <v>Vom Unternehmen unterstütztes Hosting</v>
      </c>
      <c r="E226" s="7" t="str">
        <f aca="false">IFERROR(__xludf.dummyfunction("GOOGLETRANSLATE(B226,""en"",""de"")"),"Unterstützt von")</f>
        <v>Unterstützt von</v>
      </c>
      <c r="F226" s="7" t="str">
        <f aca="false">IFERROR(__xludf.dummyfunction("GOOGLETRANSLATE(C226,""fr"",""de"")"),"„Unterstützt von“")</f>
        <v>„Unterstützt von“</v>
      </c>
      <c r="G226" s="3" t="s">
        <v>429</v>
      </c>
    </row>
    <row r="227" customFormat="false" ht="17.35" hidden="false" customHeight="false" outlineLevel="0" collapsed="false">
      <c r="A227" s="12" t="s">
        <v>430</v>
      </c>
      <c r="B227" s="3" t="s">
        <v>868</v>
      </c>
      <c r="C227" s="3" t="s">
        <v>869</v>
      </c>
      <c r="D227" s="7" t="str">
        <f aca="false">IFERROR(__xludf.dummyfunction("GOOGLETRANSLATE(A227,""ar"",""de"")"),"aktiv")</f>
        <v>aktiv</v>
      </c>
      <c r="E227" s="7" t="str">
        <f aca="false">IFERROR(__xludf.dummyfunction("GOOGLETRANSLATE(B227,""en"",""de"")"),"Thema")</f>
        <v>Thema</v>
      </c>
      <c r="F227" s="7" t="str">
        <f aca="false">IFERROR(__xludf.dummyfunction("GOOGLETRANSLATE(C227,""fr"",""de"")"),"Thema")</f>
        <v>Thema</v>
      </c>
      <c r="G227" s="3" t="s">
        <v>431</v>
      </c>
    </row>
    <row r="228" customFormat="false" ht="17.35" hidden="false" customHeight="false" outlineLevel="0" collapsed="false">
      <c r="A228" s="12" t="s">
        <v>432</v>
      </c>
      <c r="B228" s="3" t="s">
        <v>870</v>
      </c>
      <c r="C228" s="3" t="s">
        <v>871</v>
      </c>
      <c r="D228" s="7" t="str">
        <f aca="false">IFERROR(__xludf.dummyfunction("GOOGLETRANSLATE(A228,""ar"",""de"")"),"Hilfsverb")</f>
        <v>Hilfsverb</v>
      </c>
      <c r="E228" s="7" t="str">
        <f aca="false">IFERROR(__xludf.dummyfunction("GOOGLETRANSLATE(B228,""en"",""de"")"),"Hilfsverb")</f>
        <v>Hilfsverb</v>
      </c>
      <c r="F228" s="7" t="str">
        <f aca="false">IFERROR(__xludf.dummyfunction("GOOGLETRANSLATE(C228,""fr"",""de"")"),"Hilfsverb")</f>
        <v>Hilfsverb</v>
      </c>
      <c r="G228" s="3" t="s">
        <v>433</v>
      </c>
    </row>
    <row r="229" customFormat="false" ht="17.35" hidden="false" customHeight="false" outlineLevel="0" collapsed="false">
      <c r="A229" s="12" t="s">
        <v>434</v>
      </c>
      <c r="B229" s="3" t="s">
        <v>872</v>
      </c>
      <c r="D229" s="7"/>
      <c r="E229" s="7"/>
      <c r="F229" s="7"/>
      <c r="G229" s="3" t="s">
        <v>435</v>
      </c>
    </row>
    <row r="230" customFormat="false" ht="17.35" hidden="false" customHeight="false" outlineLevel="0" collapsed="false">
      <c r="A230" s="13"/>
    </row>
    <row r="231" customFormat="false" ht="17.35" hidden="false" customHeight="false" outlineLevel="0" collapsed="false">
      <c r="A231" s="13"/>
    </row>
    <row r="232" customFormat="false" ht="17.35" hidden="false" customHeight="false" outlineLevel="0" collapsed="false">
      <c r="A232" s="13"/>
    </row>
    <row r="233" customFormat="false" ht="17.35" hidden="false" customHeight="false" outlineLevel="0" collapsed="false">
      <c r="A233" s="13"/>
    </row>
    <row r="234" customFormat="false" ht="17.35" hidden="false" customHeight="false" outlineLevel="0" collapsed="false">
      <c r="A234" s="13"/>
    </row>
    <row r="235" customFormat="false" ht="17.35" hidden="false" customHeight="false" outlineLevel="0" collapsed="false">
      <c r="A235" s="13"/>
    </row>
    <row r="236" customFormat="false" ht="17.35" hidden="false" customHeight="false" outlineLevel="0" collapsed="false">
      <c r="A236" s="13"/>
    </row>
    <row r="237" customFormat="false" ht="17.35" hidden="false" customHeight="false" outlineLevel="0" collapsed="false">
      <c r="A237" s="13"/>
    </row>
    <row r="238" customFormat="false" ht="17.35" hidden="false" customHeight="false" outlineLevel="0" collapsed="false">
      <c r="A238" s="13"/>
    </row>
    <row r="239" customFormat="false" ht="17.35" hidden="false" customHeight="false" outlineLevel="0" collapsed="false">
      <c r="A239" s="13"/>
    </row>
    <row r="240" customFormat="false" ht="17.35" hidden="false" customHeight="false" outlineLevel="0" collapsed="false">
      <c r="A240" s="13"/>
    </row>
    <row r="241" customFormat="false" ht="17.35" hidden="false" customHeight="false" outlineLevel="0" collapsed="false">
      <c r="A241" s="13"/>
    </row>
    <row r="242" customFormat="false" ht="17.35" hidden="false" customHeight="false" outlineLevel="0" collapsed="false">
      <c r="A242" s="13"/>
    </row>
    <row r="243" customFormat="false" ht="17.35" hidden="false" customHeight="false" outlineLevel="0" collapsed="false">
      <c r="A243" s="13"/>
    </row>
    <row r="244" customFormat="false" ht="17.35" hidden="false" customHeight="false" outlineLevel="0" collapsed="false">
      <c r="A244" s="13"/>
    </row>
    <row r="245" customFormat="false" ht="17.35" hidden="false" customHeight="false" outlineLevel="0" collapsed="false">
      <c r="A245" s="13"/>
    </row>
    <row r="246" customFormat="false" ht="17.35" hidden="false" customHeight="false" outlineLevel="0" collapsed="false">
      <c r="A246" s="13"/>
    </row>
    <row r="247" customFormat="false" ht="17.35" hidden="false" customHeight="false" outlineLevel="0" collapsed="false">
      <c r="A247" s="13"/>
    </row>
    <row r="248" customFormat="false" ht="17.35" hidden="false" customHeight="false" outlineLevel="0" collapsed="false">
      <c r="A248" s="13"/>
    </row>
    <row r="249" customFormat="false" ht="17.35" hidden="false" customHeight="false" outlineLevel="0" collapsed="false">
      <c r="A249" s="13"/>
    </row>
    <row r="250" customFormat="false" ht="17.35" hidden="false" customHeight="false" outlineLevel="0" collapsed="false">
      <c r="A250" s="13"/>
    </row>
    <row r="251" customFormat="false" ht="17.35" hidden="false" customHeight="false" outlineLevel="0" collapsed="false">
      <c r="A251" s="13"/>
    </row>
    <row r="252" customFormat="false" ht="17.35" hidden="false" customHeight="false" outlineLevel="0" collapsed="false">
      <c r="A252" s="13"/>
    </row>
    <row r="253" customFormat="false" ht="17.35" hidden="false" customHeight="false" outlineLevel="0" collapsed="false">
      <c r="A253" s="13"/>
    </row>
    <row r="254" customFormat="false" ht="17.35" hidden="false" customHeight="false" outlineLevel="0" collapsed="false">
      <c r="A254" s="13"/>
    </row>
    <row r="255" customFormat="false" ht="17.35" hidden="false" customHeight="false" outlineLevel="0" collapsed="false">
      <c r="A255" s="13"/>
    </row>
    <row r="256" customFormat="false" ht="17.35" hidden="false" customHeight="false" outlineLevel="0" collapsed="false">
      <c r="A256" s="13"/>
    </row>
    <row r="257" customFormat="false" ht="17.35" hidden="false" customHeight="false" outlineLevel="0" collapsed="false">
      <c r="A257" s="13"/>
    </row>
    <row r="258" customFormat="false" ht="17.35" hidden="false" customHeight="false" outlineLevel="0" collapsed="false">
      <c r="A258" s="13"/>
    </row>
    <row r="259" customFormat="false" ht="17.35" hidden="false" customHeight="false" outlineLevel="0" collapsed="false">
      <c r="A259" s="13"/>
    </row>
    <row r="260" customFormat="false" ht="17.35" hidden="false" customHeight="false" outlineLevel="0" collapsed="false">
      <c r="A260" s="13"/>
    </row>
    <row r="261" customFormat="false" ht="17.35" hidden="false" customHeight="false" outlineLevel="0" collapsed="false">
      <c r="A261" s="13"/>
    </row>
    <row r="262" customFormat="false" ht="17.35" hidden="false" customHeight="false" outlineLevel="0" collapsed="false">
      <c r="A262" s="13"/>
    </row>
    <row r="263" customFormat="false" ht="17.35" hidden="false" customHeight="false" outlineLevel="0" collapsed="false">
      <c r="A263" s="13"/>
    </row>
    <row r="264" customFormat="false" ht="17.35" hidden="false" customHeight="false" outlineLevel="0" collapsed="false">
      <c r="A264" s="13"/>
    </row>
    <row r="265" customFormat="false" ht="17.35" hidden="false" customHeight="false" outlineLevel="0" collapsed="false">
      <c r="A265" s="13"/>
    </row>
    <row r="266" customFormat="false" ht="17.35" hidden="false" customHeight="false" outlineLevel="0" collapsed="false">
      <c r="A266" s="13"/>
    </row>
    <row r="267" customFormat="false" ht="17.35" hidden="false" customHeight="false" outlineLevel="0" collapsed="false">
      <c r="A267" s="13"/>
    </row>
    <row r="268" customFormat="false" ht="17.35" hidden="false" customHeight="false" outlineLevel="0" collapsed="false">
      <c r="A268" s="13"/>
    </row>
    <row r="269" customFormat="false" ht="17.35" hidden="false" customHeight="false" outlineLevel="0" collapsed="false">
      <c r="A269" s="13"/>
    </row>
    <row r="270" customFormat="false" ht="17.35" hidden="false" customHeight="false" outlineLevel="0" collapsed="false">
      <c r="A270" s="13"/>
    </row>
    <row r="271" customFormat="false" ht="17.35" hidden="false" customHeight="false" outlineLevel="0" collapsed="false">
      <c r="A271" s="13"/>
    </row>
    <row r="272" customFormat="false" ht="17.35" hidden="false" customHeight="false" outlineLevel="0" collapsed="false">
      <c r="A272" s="13"/>
    </row>
    <row r="273" customFormat="false" ht="17.35" hidden="false" customHeight="false" outlineLevel="0" collapsed="false">
      <c r="A273" s="13"/>
    </row>
    <row r="274" customFormat="false" ht="17.35" hidden="false" customHeight="false" outlineLevel="0" collapsed="false">
      <c r="A274" s="13"/>
    </row>
    <row r="275" customFormat="false" ht="17.35" hidden="false" customHeight="false" outlineLevel="0" collapsed="false">
      <c r="A275" s="13"/>
    </row>
    <row r="276" customFormat="false" ht="17.35" hidden="false" customHeight="false" outlineLevel="0" collapsed="false">
      <c r="A276" s="13"/>
    </row>
    <row r="277" customFormat="false" ht="17.35" hidden="false" customHeight="false" outlineLevel="0" collapsed="false">
      <c r="A277" s="13"/>
    </row>
    <row r="278" customFormat="false" ht="17.35" hidden="false" customHeight="false" outlineLevel="0" collapsed="false">
      <c r="A278" s="13"/>
    </row>
    <row r="279" customFormat="false" ht="17.35" hidden="false" customHeight="false" outlineLevel="0" collapsed="false">
      <c r="A279" s="13"/>
    </row>
    <row r="280" customFormat="false" ht="17.35" hidden="false" customHeight="false" outlineLevel="0" collapsed="false">
      <c r="A280" s="13"/>
    </row>
    <row r="281" customFormat="false" ht="17.35" hidden="false" customHeight="false" outlineLevel="0" collapsed="false">
      <c r="A281" s="13"/>
    </row>
    <row r="282" customFormat="false" ht="17.35" hidden="false" customHeight="false" outlineLevel="0" collapsed="false">
      <c r="A282" s="13"/>
    </row>
    <row r="283" customFormat="false" ht="17.35" hidden="false" customHeight="false" outlineLevel="0" collapsed="false">
      <c r="A283" s="13"/>
    </row>
    <row r="284" customFormat="false" ht="17.35" hidden="false" customHeight="false" outlineLevel="0" collapsed="false">
      <c r="A284" s="13"/>
    </row>
    <row r="285" customFormat="false" ht="17.35" hidden="false" customHeight="false" outlineLevel="0" collapsed="false">
      <c r="A285" s="13"/>
    </row>
    <row r="286" customFormat="false" ht="17.35" hidden="false" customHeight="false" outlineLevel="0" collapsed="false">
      <c r="A286" s="13"/>
    </row>
    <row r="287" customFormat="false" ht="17.35" hidden="false" customHeight="false" outlineLevel="0" collapsed="false">
      <c r="A287" s="13"/>
    </row>
    <row r="288" customFormat="false" ht="17.35" hidden="false" customHeight="false" outlineLevel="0" collapsed="false">
      <c r="A288" s="13"/>
    </row>
    <row r="289" customFormat="false" ht="17.35" hidden="false" customHeight="false" outlineLevel="0" collapsed="false">
      <c r="A289" s="13"/>
    </row>
    <row r="290" customFormat="false" ht="17.35" hidden="false" customHeight="false" outlineLevel="0" collapsed="false">
      <c r="A290" s="13"/>
    </row>
    <row r="291" customFormat="false" ht="17.35" hidden="false" customHeight="false" outlineLevel="0" collapsed="false">
      <c r="A291" s="13"/>
    </row>
    <row r="292" customFormat="false" ht="17.35" hidden="false" customHeight="false" outlineLevel="0" collapsed="false">
      <c r="A292" s="13"/>
    </row>
    <row r="293" customFormat="false" ht="17.35" hidden="false" customHeight="false" outlineLevel="0" collapsed="false">
      <c r="A293" s="13"/>
    </row>
    <row r="294" customFormat="false" ht="17.35" hidden="false" customHeight="false" outlineLevel="0" collapsed="false">
      <c r="A294" s="13"/>
    </row>
    <row r="295" customFormat="false" ht="17.35" hidden="false" customHeight="false" outlineLevel="0" collapsed="false">
      <c r="A295" s="13"/>
    </row>
    <row r="296" customFormat="false" ht="17.35" hidden="false" customHeight="false" outlineLevel="0" collapsed="false">
      <c r="A296" s="13"/>
    </row>
    <row r="297" customFormat="false" ht="17.35" hidden="false" customHeight="false" outlineLevel="0" collapsed="false">
      <c r="A297" s="13"/>
    </row>
    <row r="298" customFormat="false" ht="17.35" hidden="false" customHeight="false" outlineLevel="0" collapsed="false">
      <c r="A298" s="13"/>
    </row>
    <row r="299" customFormat="false" ht="17.35" hidden="false" customHeight="false" outlineLevel="0" collapsed="false">
      <c r="A299" s="13"/>
    </row>
    <row r="300" customFormat="false" ht="17.35" hidden="false" customHeight="false" outlineLevel="0" collapsed="false">
      <c r="A300" s="13"/>
    </row>
    <row r="301" customFormat="false" ht="17.35" hidden="false" customHeight="false" outlineLevel="0" collapsed="false">
      <c r="A301" s="13"/>
    </row>
    <row r="302" customFormat="false" ht="17.35" hidden="false" customHeight="false" outlineLevel="0" collapsed="false">
      <c r="A302" s="13"/>
    </row>
    <row r="303" customFormat="false" ht="17.35" hidden="false" customHeight="false" outlineLevel="0" collapsed="false">
      <c r="A303" s="13"/>
    </row>
    <row r="304" customFormat="false" ht="17.35" hidden="false" customHeight="false" outlineLevel="0" collapsed="false">
      <c r="A304" s="13"/>
    </row>
    <row r="305" customFormat="false" ht="17.35" hidden="false" customHeight="false" outlineLevel="0" collapsed="false">
      <c r="A305" s="13"/>
    </row>
    <row r="306" customFormat="false" ht="17.35" hidden="false" customHeight="false" outlineLevel="0" collapsed="false">
      <c r="A306" s="13"/>
    </row>
    <row r="307" customFormat="false" ht="17.35" hidden="false" customHeight="false" outlineLevel="0" collapsed="false">
      <c r="A307" s="13"/>
    </row>
    <row r="308" customFormat="false" ht="17.35" hidden="false" customHeight="false" outlineLevel="0" collapsed="false">
      <c r="A308" s="13"/>
    </row>
    <row r="309" customFormat="false" ht="17.35" hidden="false" customHeight="false" outlineLevel="0" collapsed="false">
      <c r="A309" s="13"/>
    </row>
    <row r="310" customFormat="false" ht="17.35" hidden="false" customHeight="false" outlineLevel="0" collapsed="false">
      <c r="A310" s="13"/>
    </row>
    <row r="311" customFormat="false" ht="17.35" hidden="false" customHeight="false" outlineLevel="0" collapsed="false">
      <c r="A311" s="13"/>
    </row>
    <row r="312" customFormat="false" ht="17.35" hidden="false" customHeight="false" outlineLevel="0" collapsed="false">
      <c r="A312" s="13"/>
    </row>
    <row r="313" customFormat="false" ht="17.35" hidden="false" customHeight="false" outlineLevel="0" collapsed="false">
      <c r="A313" s="13"/>
    </row>
    <row r="314" customFormat="false" ht="17.35" hidden="false" customHeight="false" outlineLevel="0" collapsed="false">
      <c r="A314" s="13"/>
    </row>
    <row r="315" customFormat="false" ht="17.35" hidden="false" customHeight="false" outlineLevel="0" collapsed="false">
      <c r="A315" s="13"/>
    </row>
    <row r="316" customFormat="false" ht="17.35" hidden="false" customHeight="false" outlineLevel="0" collapsed="false">
      <c r="A316" s="13"/>
    </row>
    <row r="317" customFormat="false" ht="17.35" hidden="false" customHeight="false" outlineLevel="0" collapsed="false">
      <c r="A317" s="13"/>
    </row>
    <row r="318" customFormat="false" ht="17.35" hidden="false" customHeight="false" outlineLevel="0" collapsed="false">
      <c r="A318" s="13"/>
    </row>
    <row r="319" customFormat="false" ht="17.35" hidden="false" customHeight="false" outlineLevel="0" collapsed="false">
      <c r="A319" s="13"/>
    </row>
    <row r="320" customFormat="false" ht="17.35" hidden="false" customHeight="false" outlineLevel="0" collapsed="false">
      <c r="A320" s="13"/>
    </row>
    <row r="321" customFormat="false" ht="17.35" hidden="false" customHeight="false" outlineLevel="0" collapsed="false">
      <c r="A321" s="13"/>
    </row>
    <row r="322" customFormat="false" ht="17.35" hidden="false" customHeight="false" outlineLevel="0" collapsed="false">
      <c r="A322" s="13"/>
    </row>
    <row r="323" customFormat="false" ht="17.35" hidden="false" customHeight="false" outlineLevel="0" collapsed="false">
      <c r="A323" s="13"/>
    </row>
    <row r="324" customFormat="false" ht="17.35" hidden="false" customHeight="false" outlineLevel="0" collapsed="false">
      <c r="A324" s="13"/>
    </row>
    <row r="325" customFormat="false" ht="17.35" hidden="false" customHeight="false" outlineLevel="0" collapsed="false">
      <c r="A325" s="13"/>
    </row>
    <row r="326" customFormat="false" ht="17.35" hidden="false" customHeight="false" outlineLevel="0" collapsed="false">
      <c r="A326" s="13"/>
    </row>
    <row r="327" customFormat="false" ht="17.35" hidden="false" customHeight="false" outlineLevel="0" collapsed="false">
      <c r="A327" s="13"/>
    </row>
    <row r="328" customFormat="false" ht="17.35" hidden="false" customHeight="false" outlineLevel="0" collapsed="false">
      <c r="A328" s="13"/>
    </row>
    <row r="329" customFormat="false" ht="17.35" hidden="false" customHeight="false" outlineLevel="0" collapsed="false">
      <c r="A329" s="13"/>
    </row>
    <row r="330" customFormat="false" ht="17.35" hidden="false" customHeight="false" outlineLevel="0" collapsed="false">
      <c r="A330" s="13"/>
    </row>
    <row r="331" customFormat="false" ht="17.35" hidden="false" customHeight="false" outlineLevel="0" collapsed="false">
      <c r="A331" s="13"/>
    </row>
    <row r="332" customFormat="false" ht="17.35" hidden="false" customHeight="false" outlineLevel="0" collapsed="false">
      <c r="A332" s="13"/>
    </row>
    <row r="333" customFormat="false" ht="17.35" hidden="false" customHeight="false" outlineLevel="0" collapsed="false">
      <c r="A333" s="13"/>
    </row>
    <row r="334" customFormat="false" ht="17.35" hidden="false" customHeight="false" outlineLevel="0" collapsed="false">
      <c r="A334" s="13"/>
    </row>
    <row r="335" customFormat="false" ht="17.35" hidden="false" customHeight="false" outlineLevel="0" collapsed="false">
      <c r="A335" s="13"/>
    </row>
    <row r="336" customFormat="false" ht="17.35" hidden="false" customHeight="false" outlineLevel="0" collapsed="false">
      <c r="A336" s="13"/>
    </row>
    <row r="337" customFormat="false" ht="17.35" hidden="false" customHeight="false" outlineLevel="0" collapsed="false">
      <c r="A337" s="13"/>
    </row>
    <row r="338" customFormat="false" ht="17.35" hidden="false" customHeight="false" outlineLevel="0" collapsed="false">
      <c r="A338" s="13"/>
    </row>
    <row r="339" customFormat="false" ht="17.35" hidden="false" customHeight="false" outlineLevel="0" collapsed="false">
      <c r="A339" s="13"/>
    </row>
    <row r="340" customFormat="false" ht="17.35" hidden="false" customHeight="false" outlineLevel="0" collapsed="false">
      <c r="A340" s="13"/>
    </row>
    <row r="341" customFormat="false" ht="17.35" hidden="false" customHeight="false" outlineLevel="0" collapsed="false">
      <c r="A341" s="13"/>
    </row>
    <row r="342" customFormat="false" ht="17.35" hidden="false" customHeight="false" outlineLevel="0" collapsed="false">
      <c r="A342" s="13"/>
    </row>
    <row r="343" customFormat="false" ht="17.35" hidden="false" customHeight="false" outlineLevel="0" collapsed="false">
      <c r="A343" s="13"/>
    </row>
    <row r="344" customFormat="false" ht="17.35" hidden="false" customHeight="false" outlineLevel="0" collapsed="false">
      <c r="A344" s="13"/>
    </row>
    <row r="345" customFormat="false" ht="17.35" hidden="false" customHeight="false" outlineLevel="0" collapsed="false">
      <c r="A345" s="13"/>
    </row>
    <row r="346" customFormat="false" ht="17.35" hidden="false" customHeight="false" outlineLevel="0" collapsed="false">
      <c r="A346" s="13"/>
    </row>
    <row r="347" customFormat="false" ht="17.35" hidden="false" customHeight="false" outlineLevel="0" collapsed="false">
      <c r="A347" s="13"/>
    </row>
    <row r="348" customFormat="false" ht="17.35" hidden="false" customHeight="false" outlineLevel="0" collapsed="false">
      <c r="A348" s="13"/>
    </row>
    <row r="349" customFormat="false" ht="17.35" hidden="false" customHeight="false" outlineLevel="0" collapsed="false">
      <c r="A349" s="13"/>
    </row>
    <row r="350" customFormat="false" ht="17.35" hidden="false" customHeight="false" outlineLevel="0" collapsed="false">
      <c r="A350" s="13"/>
    </row>
    <row r="351" customFormat="false" ht="17.35" hidden="false" customHeight="false" outlineLevel="0" collapsed="false">
      <c r="A351" s="13"/>
    </row>
    <row r="352" customFormat="false" ht="17.35" hidden="false" customHeight="false" outlineLevel="0" collapsed="false">
      <c r="A352" s="13"/>
    </row>
    <row r="353" customFormat="false" ht="17.35" hidden="false" customHeight="false" outlineLevel="0" collapsed="false">
      <c r="A353" s="13"/>
    </row>
    <row r="354" customFormat="false" ht="17.35" hidden="false" customHeight="false" outlineLevel="0" collapsed="false">
      <c r="A354" s="13"/>
    </row>
    <row r="355" customFormat="false" ht="17.35" hidden="false" customHeight="false" outlineLevel="0" collapsed="false">
      <c r="A355" s="13"/>
    </row>
    <row r="356" customFormat="false" ht="17.35" hidden="false" customHeight="false" outlineLevel="0" collapsed="false">
      <c r="A356" s="13"/>
    </row>
    <row r="357" customFormat="false" ht="17.35" hidden="false" customHeight="false" outlineLevel="0" collapsed="false">
      <c r="A357" s="13"/>
    </row>
    <row r="358" customFormat="false" ht="17.35" hidden="false" customHeight="false" outlineLevel="0" collapsed="false">
      <c r="A358" s="13"/>
    </row>
    <row r="359" customFormat="false" ht="17.35" hidden="false" customHeight="false" outlineLevel="0" collapsed="false">
      <c r="A359" s="13"/>
    </row>
    <row r="360" customFormat="false" ht="17.35" hidden="false" customHeight="false" outlineLevel="0" collapsed="false">
      <c r="A360" s="13"/>
    </row>
    <row r="361" customFormat="false" ht="17.35" hidden="false" customHeight="false" outlineLevel="0" collapsed="false">
      <c r="A361" s="13"/>
    </row>
    <row r="362" customFormat="false" ht="17.35" hidden="false" customHeight="false" outlineLevel="0" collapsed="false">
      <c r="A362" s="13"/>
    </row>
    <row r="363" customFormat="false" ht="17.35" hidden="false" customHeight="false" outlineLevel="0" collapsed="false">
      <c r="A363" s="13"/>
    </row>
    <row r="364" customFormat="false" ht="17.35" hidden="false" customHeight="false" outlineLevel="0" collapsed="false">
      <c r="A364" s="13"/>
    </row>
    <row r="365" customFormat="false" ht="17.35" hidden="false" customHeight="false" outlineLevel="0" collapsed="false">
      <c r="A365" s="13"/>
    </row>
    <row r="366" customFormat="false" ht="17.35" hidden="false" customHeight="false" outlineLevel="0" collapsed="false">
      <c r="A366" s="13"/>
    </row>
    <row r="367" customFormat="false" ht="17.35" hidden="false" customHeight="false" outlineLevel="0" collapsed="false">
      <c r="A367" s="13"/>
    </row>
    <row r="368" customFormat="false" ht="17.35" hidden="false" customHeight="false" outlineLevel="0" collapsed="false">
      <c r="A368" s="13"/>
    </row>
    <row r="369" customFormat="false" ht="17.35" hidden="false" customHeight="false" outlineLevel="0" collapsed="false">
      <c r="A369" s="13"/>
    </row>
    <row r="370" customFormat="false" ht="17.35" hidden="false" customHeight="false" outlineLevel="0" collapsed="false">
      <c r="A370" s="13"/>
    </row>
    <row r="371" customFormat="false" ht="17.35" hidden="false" customHeight="false" outlineLevel="0" collapsed="false">
      <c r="A371" s="13"/>
    </row>
    <row r="372" customFormat="false" ht="17.35" hidden="false" customHeight="false" outlineLevel="0" collapsed="false">
      <c r="A372" s="13"/>
    </row>
    <row r="373" customFormat="false" ht="17.35" hidden="false" customHeight="false" outlineLevel="0" collapsed="false">
      <c r="A373" s="13"/>
    </row>
    <row r="374" customFormat="false" ht="17.35" hidden="false" customHeight="false" outlineLevel="0" collapsed="false">
      <c r="A374" s="13"/>
    </row>
    <row r="375" customFormat="false" ht="17.35" hidden="false" customHeight="false" outlineLevel="0" collapsed="false">
      <c r="A375" s="13"/>
    </row>
    <row r="376" customFormat="false" ht="17.35" hidden="false" customHeight="false" outlineLevel="0" collapsed="false">
      <c r="A376" s="13"/>
    </row>
    <row r="377" customFormat="false" ht="17.35" hidden="false" customHeight="false" outlineLevel="0" collapsed="false">
      <c r="A377" s="13"/>
    </row>
    <row r="378" customFormat="false" ht="17.35" hidden="false" customHeight="false" outlineLevel="0" collapsed="false">
      <c r="A378" s="13"/>
    </row>
    <row r="379" customFormat="false" ht="17.35" hidden="false" customHeight="false" outlineLevel="0" collapsed="false">
      <c r="A379" s="13"/>
    </row>
    <row r="380" customFormat="false" ht="17.35" hidden="false" customHeight="false" outlineLevel="0" collapsed="false">
      <c r="A380" s="13"/>
    </row>
    <row r="381" customFormat="false" ht="17.35" hidden="false" customHeight="false" outlineLevel="0" collapsed="false">
      <c r="A381" s="13"/>
    </row>
    <row r="382" customFormat="false" ht="17.35" hidden="false" customHeight="false" outlineLevel="0" collapsed="false">
      <c r="A382" s="13"/>
    </row>
    <row r="383" customFormat="false" ht="17.35" hidden="false" customHeight="false" outlineLevel="0" collapsed="false">
      <c r="A383" s="13"/>
    </row>
    <row r="384" customFormat="false" ht="17.35" hidden="false" customHeight="false" outlineLevel="0" collapsed="false">
      <c r="A384" s="13"/>
    </row>
    <row r="385" customFormat="false" ht="17.35" hidden="false" customHeight="false" outlineLevel="0" collapsed="false">
      <c r="A385" s="13"/>
    </row>
    <row r="386" customFormat="false" ht="17.35" hidden="false" customHeight="false" outlineLevel="0" collapsed="false">
      <c r="A386" s="13"/>
    </row>
    <row r="387" customFormat="false" ht="17.35" hidden="false" customHeight="false" outlineLevel="0" collapsed="false">
      <c r="A387" s="13"/>
    </row>
    <row r="388" customFormat="false" ht="17.35" hidden="false" customHeight="false" outlineLevel="0" collapsed="false">
      <c r="A388" s="13"/>
    </row>
    <row r="389" customFormat="false" ht="17.35" hidden="false" customHeight="false" outlineLevel="0" collapsed="false">
      <c r="A389" s="13"/>
    </row>
    <row r="390" customFormat="false" ht="17.35" hidden="false" customHeight="false" outlineLevel="0" collapsed="false">
      <c r="A390" s="13"/>
    </row>
    <row r="391" customFormat="false" ht="17.35" hidden="false" customHeight="false" outlineLevel="0" collapsed="false">
      <c r="A391" s="13"/>
    </row>
    <row r="392" customFormat="false" ht="17.35" hidden="false" customHeight="false" outlineLevel="0" collapsed="false">
      <c r="A392" s="13"/>
    </row>
    <row r="393" customFormat="false" ht="17.35" hidden="false" customHeight="false" outlineLevel="0" collapsed="false">
      <c r="A393" s="13"/>
    </row>
    <row r="394" customFormat="false" ht="17.35" hidden="false" customHeight="false" outlineLevel="0" collapsed="false">
      <c r="A394" s="13"/>
    </row>
    <row r="395" customFormat="false" ht="17.35" hidden="false" customHeight="false" outlineLevel="0" collapsed="false">
      <c r="A395" s="13"/>
    </row>
    <row r="396" customFormat="false" ht="17.35" hidden="false" customHeight="false" outlineLevel="0" collapsed="false">
      <c r="A396" s="13"/>
    </row>
    <row r="397" customFormat="false" ht="17.35" hidden="false" customHeight="false" outlineLevel="0" collapsed="false">
      <c r="A397" s="13"/>
    </row>
    <row r="398" customFormat="false" ht="17.35" hidden="false" customHeight="false" outlineLevel="0" collapsed="false">
      <c r="A398" s="13"/>
    </row>
    <row r="399" customFormat="false" ht="17.35" hidden="false" customHeight="false" outlineLevel="0" collapsed="false">
      <c r="A399" s="13"/>
    </row>
    <row r="400" customFormat="false" ht="17.35" hidden="false" customHeight="false" outlineLevel="0" collapsed="false">
      <c r="A400" s="13"/>
    </row>
    <row r="401" customFormat="false" ht="17.35" hidden="false" customHeight="false" outlineLevel="0" collapsed="false">
      <c r="A401" s="13"/>
    </row>
    <row r="402" customFormat="false" ht="17.35" hidden="false" customHeight="false" outlineLevel="0" collapsed="false">
      <c r="A402" s="13"/>
    </row>
    <row r="403" customFormat="false" ht="17.35" hidden="false" customHeight="false" outlineLevel="0" collapsed="false">
      <c r="A403" s="13"/>
    </row>
    <row r="404" customFormat="false" ht="17.35" hidden="false" customHeight="false" outlineLevel="0" collapsed="false">
      <c r="A404" s="13"/>
    </row>
    <row r="405" customFormat="false" ht="17.35" hidden="false" customHeight="false" outlineLevel="0" collapsed="false">
      <c r="A405" s="13"/>
    </row>
    <row r="406" customFormat="false" ht="17.35" hidden="false" customHeight="false" outlineLevel="0" collapsed="false">
      <c r="A406" s="13"/>
    </row>
    <row r="407" customFormat="false" ht="17.35" hidden="false" customHeight="false" outlineLevel="0" collapsed="false">
      <c r="A407" s="13"/>
    </row>
    <row r="408" customFormat="false" ht="17.35" hidden="false" customHeight="false" outlineLevel="0" collapsed="false">
      <c r="A408" s="13"/>
    </row>
    <row r="409" customFormat="false" ht="17.35" hidden="false" customHeight="false" outlineLevel="0" collapsed="false">
      <c r="A409" s="13"/>
    </row>
    <row r="410" customFormat="false" ht="17.35" hidden="false" customHeight="false" outlineLevel="0" collapsed="false">
      <c r="A410" s="13"/>
    </row>
    <row r="411" customFormat="false" ht="17.35" hidden="false" customHeight="false" outlineLevel="0" collapsed="false">
      <c r="A411" s="13"/>
    </row>
    <row r="412" customFormat="false" ht="17.35" hidden="false" customHeight="false" outlineLevel="0" collapsed="false">
      <c r="A412" s="13"/>
    </row>
    <row r="413" customFormat="false" ht="17.35" hidden="false" customHeight="false" outlineLevel="0" collapsed="false">
      <c r="A413" s="13"/>
    </row>
    <row r="414" customFormat="false" ht="17.35" hidden="false" customHeight="false" outlineLevel="0" collapsed="false">
      <c r="A414" s="13"/>
    </row>
    <row r="415" customFormat="false" ht="17.35" hidden="false" customHeight="false" outlineLevel="0" collapsed="false">
      <c r="A415" s="13"/>
    </row>
    <row r="416" customFormat="false" ht="17.35" hidden="false" customHeight="false" outlineLevel="0" collapsed="false">
      <c r="A416" s="13"/>
    </row>
    <row r="417" customFormat="false" ht="17.35" hidden="false" customHeight="false" outlineLevel="0" collapsed="false">
      <c r="A417" s="13"/>
    </row>
    <row r="418" customFormat="false" ht="17.35" hidden="false" customHeight="false" outlineLevel="0" collapsed="false">
      <c r="A418" s="13"/>
    </row>
    <row r="419" customFormat="false" ht="17.35" hidden="false" customHeight="false" outlineLevel="0" collapsed="false">
      <c r="A419" s="13"/>
    </row>
    <row r="420" customFormat="false" ht="17.35" hidden="false" customHeight="false" outlineLevel="0" collapsed="false">
      <c r="A420" s="13"/>
    </row>
    <row r="421" customFormat="false" ht="17.35" hidden="false" customHeight="false" outlineLevel="0" collapsed="false">
      <c r="A421" s="13"/>
    </row>
    <row r="422" customFormat="false" ht="17.35" hidden="false" customHeight="false" outlineLevel="0" collapsed="false">
      <c r="A422" s="13"/>
    </row>
    <row r="423" customFormat="false" ht="17.35" hidden="false" customHeight="false" outlineLevel="0" collapsed="false">
      <c r="A423" s="13"/>
    </row>
    <row r="424" customFormat="false" ht="17.35" hidden="false" customHeight="false" outlineLevel="0" collapsed="false">
      <c r="A424" s="13"/>
    </row>
    <row r="425" customFormat="false" ht="17.35" hidden="false" customHeight="false" outlineLevel="0" collapsed="false">
      <c r="A425" s="13"/>
    </row>
    <row r="426" customFormat="false" ht="17.35" hidden="false" customHeight="false" outlineLevel="0" collapsed="false">
      <c r="A426" s="13"/>
    </row>
    <row r="427" customFormat="false" ht="17.35" hidden="false" customHeight="false" outlineLevel="0" collapsed="false">
      <c r="A427" s="13"/>
    </row>
    <row r="428" customFormat="false" ht="17.35" hidden="false" customHeight="false" outlineLevel="0" collapsed="false">
      <c r="A428" s="13"/>
    </row>
    <row r="429" customFormat="false" ht="17.35" hidden="false" customHeight="false" outlineLevel="0" collapsed="false">
      <c r="A429" s="13"/>
    </row>
    <row r="430" customFormat="false" ht="17.35" hidden="false" customHeight="false" outlineLevel="0" collapsed="false">
      <c r="A430" s="13"/>
    </row>
    <row r="431" customFormat="false" ht="17.35" hidden="false" customHeight="false" outlineLevel="0" collapsed="false">
      <c r="A431" s="13"/>
    </row>
    <row r="432" customFormat="false" ht="17.35" hidden="false" customHeight="false" outlineLevel="0" collapsed="false">
      <c r="A432" s="13"/>
    </row>
    <row r="433" customFormat="false" ht="17.35" hidden="false" customHeight="false" outlineLevel="0" collapsed="false">
      <c r="A433" s="13"/>
    </row>
    <row r="434" customFormat="false" ht="17.35" hidden="false" customHeight="false" outlineLevel="0" collapsed="false">
      <c r="A434" s="13"/>
    </row>
    <row r="435" customFormat="false" ht="17.35" hidden="false" customHeight="false" outlineLevel="0" collapsed="false">
      <c r="A435" s="13"/>
    </row>
    <row r="436" customFormat="false" ht="17.35" hidden="false" customHeight="false" outlineLevel="0" collapsed="false">
      <c r="A436" s="13"/>
    </row>
    <row r="437" customFormat="false" ht="17.35" hidden="false" customHeight="false" outlineLevel="0" collapsed="false">
      <c r="A437" s="13"/>
    </row>
    <row r="438" customFormat="false" ht="17.35" hidden="false" customHeight="false" outlineLevel="0" collapsed="false">
      <c r="A438" s="13"/>
    </row>
    <row r="439" customFormat="false" ht="17.35" hidden="false" customHeight="false" outlineLevel="0" collapsed="false">
      <c r="A439" s="13"/>
    </row>
    <row r="440" customFormat="false" ht="17.35" hidden="false" customHeight="false" outlineLevel="0" collapsed="false">
      <c r="A440" s="13"/>
    </row>
    <row r="441" customFormat="false" ht="17.35" hidden="false" customHeight="false" outlineLevel="0" collapsed="false">
      <c r="A441" s="13"/>
    </row>
    <row r="442" customFormat="false" ht="17.35" hidden="false" customHeight="false" outlineLevel="0" collapsed="false">
      <c r="A442" s="13"/>
    </row>
    <row r="443" customFormat="false" ht="17.35" hidden="false" customHeight="false" outlineLevel="0" collapsed="false">
      <c r="A443" s="13"/>
    </row>
    <row r="444" customFormat="false" ht="17.35" hidden="false" customHeight="false" outlineLevel="0" collapsed="false">
      <c r="A444" s="13"/>
    </row>
    <row r="445" customFormat="false" ht="17.35" hidden="false" customHeight="false" outlineLevel="0" collapsed="false">
      <c r="A445" s="13"/>
    </row>
    <row r="446" customFormat="false" ht="17.35" hidden="false" customHeight="false" outlineLevel="0" collapsed="false">
      <c r="A446" s="13"/>
    </row>
    <row r="447" customFormat="false" ht="17.35" hidden="false" customHeight="false" outlineLevel="0" collapsed="false">
      <c r="A447" s="13"/>
    </row>
    <row r="448" customFormat="false" ht="17.35" hidden="false" customHeight="false" outlineLevel="0" collapsed="false">
      <c r="A448" s="13"/>
    </row>
    <row r="449" customFormat="false" ht="17.35" hidden="false" customHeight="false" outlineLevel="0" collapsed="false">
      <c r="A449" s="13"/>
    </row>
    <row r="450" customFormat="false" ht="17.35" hidden="false" customHeight="false" outlineLevel="0" collapsed="false">
      <c r="A450" s="13"/>
    </row>
    <row r="451" customFormat="false" ht="17.35" hidden="false" customHeight="false" outlineLevel="0" collapsed="false">
      <c r="A451" s="13"/>
    </row>
    <row r="452" customFormat="false" ht="17.35" hidden="false" customHeight="false" outlineLevel="0" collapsed="false">
      <c r="A452" s="13"/>
    </row>
    <row r="453" customFormat="false" ht="17.35" hidden="false" customHeight="false" outlineLevel="0" collapsed="false">
      <c r="A453" s="13"/>
    </row>
    <row r="454" customFormat="false" ht="17.35" hidden="false" customHeight="false" outlineLevel="0" collapsed="false">
      <c r="A454" s="13"/>
    </row>
    <row r="455" customFormat="false" ht="17.35" hidden="false" customHeight="false" outlineLevel="0" collapsed="false">
      <c r="A455" s="13"/>
    </row>
    <row r="456" customFormat="false" ht="17.35" hidden="false" customHeight="false" outlineLevel="0" collapsed="false">
      <c r="A456" s="13"/>
    </row>
    <row r="457" customFormat="false" ht="17.35" hidden="false" customHeight="false" outlineLevel="0" collapsed="false">
      <c r="A457" s="13"/>
    </row>
    <row r="458" customFormat="false" ht="17.35" hidden="false" customHeight="false" outlineLevel="0" collapsed="false">
      <c r="A458" s="13"/>
    </row>
    <row r="459" customFormat="false" ht="17.35" hidden="false" customHeight="false" outlineLevel="0" collapsed="false">
      <c r="A459" s="13"/>
    </row>
    <row r="460" customFormat="false" ht="17.35" hidden="false" customHeight="false" outlineLevel="0" collapsed="false">
      <c r="A460" s="13"/>
    </row>
    <row r="461" customFormat="false" ht="17.35" hidden="false" customHeight="false" outlineLevel="0" collapsed="false">
      <c r="A461" s="13"/>
    </row>
    <row r="462" customFormat="false" ht="17.35" hidden="false" customHeight="false" outlineLevel="0" collapsed="false">
      <c r="A462" s="13"/>
    </row>
    <row r="463" customFormat="false" ht="17.35" hidden="false" customHeight="false" outlineLevel="0" collapsed="false">
      <c r="A463" s="13"/>
    </row>
    <row r="464" customFormat="false" ht="17.35" hidden="false" customHeight="false" outlineLevel="0" collapsed="false">
      <c r="A464" s="13"/>
    </row>
    <row r="465" customFormat="false" ht="17.35" hidden="false" customHeight="false" outlineLevel="0" collapsed="false">
      <c r="A465" s="13"/>
    </row>
    <row r="466" customFormat="false" ht="17.35" hidden="false" customHeight="false" outlineLevel="0" collapsed="false">
      <c r="A466" s="13"/>
    </row>
    <row r="467" customFormat="false" ht="17.35" hidden="false" customHeight="false" outlineLevel="0" collapsed="false">
      <c r="A467" s="13"/>
    </row>
    <row r="468" customFormat="false" ht="17.35" hidden="false" customHeight="false" outlineLevel="0" collapsed="false">
      <c r="A468" s="13"/>
    </row>
    <row r="469" customFormat="false" ht="17.35" hidden="false" customHeight="false" outlineLevel="0" collapsed="false">
      <c r="A469" s="13"/>
    </row>
    <row r="470" customFormat="false" ht="17.35" hidden="false" customHeight="false" outlineLevel="0" collapsed="false">
      <c r="A470" s="13"/>
    </row>
    <row r="471" customFormat="false" ht="17.35" hidden="false" customHeight="false" outlineLevel="0" collapsed="false">
      <c r="A471" s="13"/>
    </row>
    <row r="472" customFormat="false" ht="17.35" hidden="false" customHeight="false" outlineLevel="0" collapsed="false">
      <c r="A472" s="13"/>
    </row>
    <row r="473" customFormat="false" ht="17.35" hidden="false" customHeight="false" outlineLevel="0" collapsed="false">
      <c r="A473" s="13"/>
    </row>
    <row r="474" customFormat="false" ht="17.35" hidden="false" customHeight="false" outlineLevel="0" collapsed="false">
      <c r="A474" s="13"/>
    </row>
    <row r="475" customFormat="false" ht="17.35" hidden="false" customHeight="false" outlineLevel="0" collapsed="false">
      <c r="A475" s="13"/>
    </row>
    <row r="476" customFormat="false" ht="17.35" hidden="false" customHeight="false" outlineLevel="0" collapsed="false">
      <c r="A476" s="13"/>
    </row>
    <row r="477" customFormat="false" ht="17.35" hidden="false" customHeight="false" outlineLevel="0" collapsed="false">
      <c r="A477" s="13"/>
    </row>
    <row r="478" customFormat="false" ht="17.35" hidden="false" customHeight="false" outlineLevel="0" collapsed="false">
      <c r="A478" s="13"/>
    </row>
    <row r="479" customFormat="false" ht="17.35" hidden="false" customHeight="false" outlineLevel="0" collapsed="false">
      <c r="A479" s="13"/>
    </row>
    <row r="480" customFormat="false" ht="17.35" hidden="false" customHeight="false" outlineLevel="0" collapsed="false">
      <c r="A480" s="13"/>
    </row>
    <row r="481" customFormat="false" ht="17.35" hidden="false" customHeight="false" outlineLevel="0" collapsed="false">
      <c r="A481" s="13"/>
    </row>
    <row r="482" customFormat="false" ht="17.35" hidden="false" customHeight="false" outlineLevel="0" collapsed="false">
      <c r="A482" s="13"/>
    </row>
    <row r="483" customFormat="false" ht="17.35" hidden="false" customHeight="false" outlineLevel="0" collapsed="false">
      <c r="A483" s="13"/>
    </row>
    <row r="484" customFormat="false" ht="17.35" hidden="false" customHeight="false" outlineLevel="0" collapsed="false">
      <c r="A484" s="13"/>
    </row>
    <row r="485" customFormat="false" ht="17.35" hidden="false" customHeight="false" outlineLevel="0" collapsed="false">
      <c r="A485" s="13"/>
    </row>
    <row r="486" customFormat="false" ht="17.35" hidden="false" customHeight="false" outlineLevel="0" collapsed="false">
      <c r="A486" s="13"/>
    </row>
    <row r="487" customFormat="false" ht="17.35" hidden="false" customHeight="false" outlineLevel="0" collapsed="false">
      <c r="A487" s="13"/>
    </row>
    <row r="488" customFormat="false" ht="17.35" hidden="false" customHeight="false" outlineLevel="0" collapsed="false">
      <c r="A488" s="13"/>
    </row>
    <row r="489" customFormat="false" ht="17.35" hidden="false" customHeight="false" outlineLevel="0" collapsed="false">
      <c r="A489" s="13"/>
    </row>
    <row r="490" customFormat="false" ht="17.35" hidden="false" customHeight="false" outlineLevel="0" collapsed="false">
      <c r="A490" s="13"/>
    </row>
    <row r="491" customFormat="false" ht="17.35" hidden="false" customHeight="false" outlineLevel="0" collapsed="false">
      <c r="A491" s="13"/>
    </row>
    <row r="492" customFormat="false" ht="17.35" hidden="false" customHeight="false" outlineLevel="0" collapsed="false">
      <c r="A492" s="13"/>
    </row>
    <row r="493" customFormat="false" ht="17.35" hidden="false" customHeight="false" outlineLevel="0" collapsed="false">
      <c r="A493" s="13"/>
    </row>
    <row r="494" customFormat="false" ht="17.35" hidden="false" customHeight="false" outlineLevel="0" collapsed="false">
      <c r="A494" s="13"/>
    </row>
    <row r="495" customFormat="false" ht="17.35" hidden="false" customHeight="false" outlineLevel="0" collapsed="false">
      <c r="A495" s="13"/>
    </row>
    <row r="496" customFormat="false" ht="17.35" hidden="false" customHeight="false" outlineLevel="0" collapsed="false">
      <c r="A496" s="13"/>
    </row>
    <row r="497" customFormat="false" ht="17.35" hidden="false" customHeight="false" outlineLevel="0" collapsed="false">
      <c r="A497" s="13"/>
    </row>
    <row r="498" customFormat="false" ht="17.35" hidden="false" customHeight="false" outlineLevel="0" collapsed="false">
      <c r="A498" s="13"/>
    </row>
    <row r="499" customFormat="false" ht="17.35" hidden="false" customHeight="false" outlineLevel="0" collapsed="false">
      <c r="A499" s="13"/>
    </row>
    <row r="500" customFormat="false" ht="17.35" hidden="false" customHeight="false" outlineLevel="0" collapsed="false">
      <c r="A500" s="13"/>
    </row>
    <row r="501" customFormat="false" ht="17.35" hidden="false" customHeight="false" outlineLevel="0" collapsed="false">
      <c r="A501" s="13"/>
    </row>
    <row r="502" customFormat="false" ht="17.35" hidden="false" customHeight="false" outlineLevel="0" collapsed="false">
      <c r="A502" s="13"/>
    </row>
    <row r="503" customFormat="false" ht="17.35" hidden="false" customHeight="false" outlineLevel="0" collapsed="false">
      <c r="A503" s="13"/>
    </row>
    <row r="504" customFormat="false" ht="17.35" hidden="false" customHeight="false" outlineLevel="0" collapsed="false">
      <c r="A504" s="13"/>
    </row>
    <row r="505" customFormat="false" ht="17.35" hidden="false" customHeight="false" outlineLevel="0" collapsed="false">
      <c r="A505" s="13"/>
    </row>
    <row r="506" customFormat="false" ht="17.35" hidden="false" customHeight="false" outlineLevel="0" collapsed="false">
      <c r="A506" s="13"/>
    </row>
    <row r="507" customFormat="false" ht="17.35" hidden="false" customHeight="false" outlineLevel="0" collapsed="false">
      <c r="A507" s="13"/>
    </row>
    <row r="508" customFormat="false" ht="17.35" hidden="false" customHeight="false" outlineLevel="0" collapsed="false">
      <c r="A508" s="13"/>
    </row>
    <row r="509" customFormat="false" ht="17.35" hidden="false" customHeight="false" outlineLevel="0" collapsed="false">
      <c r="A509" s="13"/>
    </row>
    <row r="510" customFormat="false" ht="17.35" hidden="false" customHeight="false" outlineLevel="0" collapsed="false">
      <c r="A510" s="13"/>
    </row>
    <row r="511" customFormat="false" ht="17.35" hidden="false" customHeight="false" outlineLevel="0" collapsed="false">
      <c r="A511" s="13"/>
    </row>
    <row r="512" customFormat="false" ht="17.35" hidden="false" customHeight="false" outlineLevel="0" collapsed="false">
      <c r="A512" s="13"/>
    </row>
    <row r="513" customFormat="false" ht="17.35" hidden="false" customHeight="false" outlineLevel="0" collapsed="false">
      <c r="A513" s="13"/>
    </row>
    <row r="514" customFormat="false" ht="17.35" hidden="false" customHeight="false" outlineLevel="0" collapsed="false">
      <c r="A514" s="13"/>
    </row>
    <row r="515" customFormat="false" ht="17.35" hidden="false" customHeight="false" outlineLevel="0" collapsed="false">
      <c r="A515" s="13"/>
    </row>
    <row r="516" customFormat="false" ht="17.35" hidden="false" customHeight="false" outlineLevel="0" collapsed="false">
      <c r="A516" s="13"/>
    </row>
    <row r="517" customFormat="false" ht="17.35" hidden="false" customHeight="false" outlineLevel="0" collapsed="false">
      <c r="A517" s="13"/>
    </row>
    <row r="518" customFormat="false" ht="17.35" hidden="false" customHeight="false" outlineLevel="0" collapsed="false">
      <c r="A518" s="13"/>
    </row>
    <row r="519" customFormat="false" ht="17.35" hidden="false" customHeight="false" outlineLevel="0" collapsed="false">
      <c r="A519" s="13"/>
    </row>
    <row r="520" customFormat="false" ht="17.35" hidden="false" customHeight="false" outlineLevel="0" collapsed="false">
      <c r="A520" s="13"/>
    </row>
    <row r="521" customFormat="false" ht="17.35" hidden="false" customHeight="false" outlineLevel="0" collapsed="false">
      <c r="A521" s="13"/>
    </row>
    <row r="522" customFormat="false" ht="17.35" hidden="false" customHeight="false" outlineLevel="0" collapsed="false">
      <c r="A522" s="13"/>
    </row>
    <row r="523" customFormat="false" ht="17.35" hidden="false" customHeight="false" outlineLevel="0" collapsed="false">
      <c r="A523" s="13"/>
    </row>
    <row r="524" customFormat="false" ht="17.35" hidden="false" customHeight="false" outlineLevel="0" collapsed="false">
      <c r="A524" s="13"/>
    </row>
    <row r="525" customFormat="false" ht="17.35" hidden="false" customHeight="false" outlineLevel="0" collapsed="false">
      <c r="A525" s="13"/>
    </row>
    <row r="526" customFormat="false" ht="17.35" hidden="false" customHeight="false" outlineLevel="0" collapsed="false">
      <c r="A526" s="13"/>
    </row>
    <row r="527" customFormat="false" ht="17.35" hidden="false" customHeight="false" outlineLevel="0" collapsed="false">
      <c r="A527" s="13"/>
    </row>
    <row r="528" customFormat="false" ht="17.35" hidden="false" customHeight="false" outlineLevel="0" collapsed="false">
      <c r="A528" s="13"/>
    </row>
    <row r="529" customFormat="false" ht="17.35" hidden="false" customHeight="false" outlineLevel="0" collapsed="false">
      <c r="A529" s="13"/>
    </row>
    <row r="530" customFormat="false" ht="17.35" hidden="false" customHeight="false" outlineLevel="0" collapsed="false">
      <c r="A530" s="13"/>
    </row>
    <row r="531" customFormat="false" ht="17.35" hidden="false" customHeight="false" outlineLevel="0" collapsed="false">
      <c r="A531" s="13"/>
    </row>
    <row r="532" customFormat="false" ht="17.35" hidden="false" customHeight="false" outlineLevel="0" collapsed="false">
      <c r="A532" s="13"/>
    </row>
    <row r="533" customFormat="false" ht="17.35" hidden="false" customHeight="false" outlineLevel="0" collapsed="false">
      <c r="A533" s="13"/>
    </row>
    <row r="534" customFormat="false" ht="17.35" hidden="false" customHeight="false" outlineLevel="0" collapsed="false">
      <c r="A534" s="13"/>
    </row>
    <row r="535" customFormat="false" ht="17.35" hidden="false" customHeight="false" outlineLevel="0" collapsed="false">
      <c r="A535" s="13"/>
    </row>
    <row r="536" customFormat="false" ht="17.35" hidden="false" customHeight="false" outlineLevel="0" collapsed="false">
      <c r="A536" s="13"/>
    </row>
    <row r="537" customFormat="false" ht="17.35" hidden="false" customHeight="false" outlineLevel="0" collapsed="false">
      <c r="A537" s="13"/>
    </row>
    <row r="538" customFormat="false" ht="17.35" hidden="false" customHeight="false" outlineLevel="0" collapsed="false">
      <c r="A538" s="13"/>
    </row>
    <row r="539" customFormat="false" ht="17.35" hidden="false" customHeight="false" outlineLevel="0" collapsed="false">
      <c r="A539" s="13"/>
    </row>
    <row r="540" customFormat="false" ht="17.35" hidden="false" customHeight="false" outlineLevel="0" collapsed="false">
      <c r="A540" s="13"/>
    </row>
    <row r="541" customFormat="false" ht="17.35" hidden="false" customHeight="false" outlineLevel="0" collapsed="false">
      <c r="A541" s="13"/>
    </row>
    <row r="542" customFormat="false" ht="17.35" hidden="false" customHeight="false" outlineLevel="0" collapsed="false">
      <c r="A542" s="13"/>
    </row>
    <row r="543" customFormat="false" ht="17.35" hidden="false" customHeight="false" outlineLevel="0" collapsed="false">
      <c r="A543" s="13"/>
    </row>
    <row r="544" customFormat="false" ht="17.35" hidden="false" customHeight="false" outlineLevel="0" collapsed="false">
      <c r="A544" s="13"/>
    </row>
    <row r="545" customFormat="false" ht="17.35" hidden="false" customHeight="false" outlineLevel="0" collapsed="false">
      <c r="A545" s="13"/>
    </row>
    <row r="546" customFormat="false" ht="17.35" hidden="false" customHeight="false" outlineLevel="0" collapsed="false">
      <c r="A546" s="13"/>
    </row>
    <row r="547" customFormat="false" ht="17.35" hidden="false" customHeight="false" outlineLevel="0" collapsed="false">
      <c r="A547" s="13"/>
    </row>
    <row r="548" customFormat="false" ht="17.35" hidden="false" customHeight="false" outlineLevel="0" collapsed="false">
      <c r="A548" s="13"/>
    </row>
    <row r="549" customFormat="false" ht="17.35" hidden="false" customHeight="false" outlineLevel="0" collapsed="false">
      <c r="A549" s="13"/>
    </row>
    <row r="550" customFormat="false" ht="17.35" hidden="false" customHeight="false" outlineLevel="0" collapsed="false">
      <c r="A550" s="13"/>
    </row>
    <row r="551" customFormat="false" ht="17.35" hidden="false" customHeight="false" outlineLevel="0" collapsed="false">
      <c r="A551" s="13"/>
    </row>
    <row r="552" customFormat="false" ht="17.35" hidden="false" customHeight="false" outlineLevel="0" collapsed="false">
      <c r="A552" s="13"/>
    </row>
    <row r="553" customFormat="false" ht="17.35" hidden="false" customHeight="false" outlineLevel="0" collapsed="false">
      <c r="A553" s="13"/>
    </row>
    <row r="554" customFormat="false" ht="17.35" hidden="false" customHeight="false" outlineLevel="0" collapsed="false">
      <c r="A554" s="13"/>
    </row>
    <row r="555" customFormat="false" ht="17.35" hidden="false" customHeight="false" outlineLevel="0" collapsed="false">
      <c r="A555" s="13"/>
    </row>
    <row r="556" customFormat="false" ht="17.35" hidden="false" customHeight="false" outlineLevel="0" collapsed="false">
      <c r="A556" s="13"/>
    </row>
    <row r="557" customFormat="false" ht="17.35" hidden="false" customHeight="false" outlineLevel="0" collapsed="false">
      <c r="A557" s="13"/>
    </row>
    <row r="558" customFormat="false" ht="17.35" hidden="false" customHeight="false" outlineLevel="0" collapsed="false">
      <c r="A558" s="13"/>
    </row>
    <row r="559" customFormat="false" ht="17.35" hidden="false" customHeight="false" outlineLevel="0" collapsed="false">
      <c r="A559" s="13"/>
    </row>
    <row r="560" customFormat="false" ht="17.35" hidden="false" customHeight="false" outlineLevel="0" collapsed="false">
      <c r="A560" s="13"/>
    </row>
    <row r="561" customFormat="false" ht="17.35" hidden="false" customHeight="false" outlineLevel="0" collapsed="false">
      <c r="A561" s="13"/>
    </row>
    <row r="562" customFormat="false" ht="17.35" hidden="false" customHeight="false" outlineLevel="0" collapsed="false">
      <c r="A562" s="13"/>
    </row>
    <row r="563" customFormat="false" ht="17.35" hidden="false" customHeight="false" outlineLevel="0" collapsed="false">
      <c r="A563" s="13"/>
    </row>
    <row r="564" customFormat="false" ht="17.35" hidden="false" customHeight="false" outlineLevel="0" collapsed="false">
      <c r="A564" s="13"/>
    </row>
    <row r="565" customFormat="false" ht="17.35" hidden="false" customHeight="false" outlineLevel="0" collapsed="false">
      <c r="A565" s="13"/>
    </row>
    <row r="566" customFormat="false" ht="17.35" hidden="false" customHeight="false" outlineLevel="0" collapsed="false">
      <c r="A566" s="13"/>
    </row>
    <row r="567" customFormat="false" ht="17.35" hidden="false" customHeight="false" outlineLevel="0" collapsed="false">
      <c r="A567" s="13"/>
    </row>
    <row r="568" customFormat="false" ht="17.35" hidden="false" customHeight="false" outlineLevel="0" collapsed="false">
      <c r="A568" s="13"/>
    </row>
    <row r="569" customFormat="false" ht="17.35" hidden="false" customHeight="false" outlineLevel="0" collapsed="false">
      <c r="A569" s="13"/>
    </row>
    <row r="570" customFormat="false" ht="17.35" hidden="false" customHeight="false" outlineLevel="0" collapsed="false">
      <c r="A570" s="13"/>
    </row>
    <row r="571" customFormat="false" ht="17.35" hidden="false" customHeight="false" outlineLevel="0" collapsed="false">
      <c r="A571" s="13"/>
    </row>
    <row r="572" customFormat="false" ht="17.35" hidden="false" customHeight="false" outlineLevel="0" collapsed="false">
      <c r="A572" s="13"/>
    </row>
    <row r="573" customFormat="false" ht="17.35" hidden="false" customHeight="false" outlineLevel="0" collapsed="false">
      <c r="A573" s="13"/>
    </row>
    <row r="574" customFormat="false" ht="17.35" hidden="false" customHeight="false" outlineLevel="0" collapsed="false">
      <c r="A574" s="13"/>
    </row>
    <row r="575" customFormat="false" ht="17.35" hidden="false" customHeight="false" outlineLevel="0" collapsed="false">
      <c r="A575" s="13"/>
    </row>
    <row r="576" customFormat="false" ht="17.35" hidden="false" customHeight="false" outlineLevel="0" collapsed="false">
      <c r="A576" s="13"/>
    </row>
    <row r="577" customFormat="false" ht="17.35" hidden="false" customHeight="false" outlineLevel="0" collapsed="false">
      <c r="A577" s="13"/>
    </row>
    <row r="578" customFormat="false" ht="17.35" hidden="false" customHeight="false" outlineLevel="0" collapsed="false">
      <c r="A578" s="13"/>
    </row>
    <row r="579" customFormat="false" ht="17.35" hidden="false" customHeight="false" outlineLevel="0" collapsed="false">
      <c r="A579" s="13"/>
    </row>
    <row r="580" customFormat="false" ht="17.35" hidden="false" customHeight="false" outlineLevel="0" collapsed="false">
      <c r="A580" s="13"/>
    </row>
    <row r="581" customFormat="false" ht="17.35" hidden="false" customHeight="false" outlineLevel="0" collapsed="false">
      <c r="A581" s="13"/>
    </row>
    <row r="582" customFormat="false" ht="17.35" hidden="false" customHeight="false" outlineLevel="0" collapsed="false">
      <c r="A582" s="13"/>
    </row>
    <row r="583" customFormat="false" ht="17.35" hidden="false" customHeight="false" outlineLevel="0" collapsed="false">
      <c r="A583" s="13"/>
    </row>
    <row r="584" customFormat="false" ht="17.35" hidden="false" customHeight="false" outlineLevel="0" collapsed="false">
      <c r="A584" s="13"/>
    </row>
    <row r="585" customFormat="false" ht="17.35" hidden="false" customHeight="false" outlineLevel="0" collapsed="false">
      <c r="A585" s="13"/>
    </row>
    <row r="586" customFormat="false" ht="17.35" hidden="false" customHeight="false" outlineLevel="0" collapsed="false">
      <c r="A586" s="13"/>
    </row>
    <row r="587" customFormat="false" ht="17.35" hidden="false" customHeight="false" outlineLevel="0" collapsed="false">
      <c r="A587" s="13"/>
    </row>
    <row r="588" customFormat="false" ht="17.35" hidden="false" customHeight="false" outlineLevel="0" collapsed="false">
      <c r="A588" s="13"/>
    </row>
    <row r="589" customFormat="false" ht="17.35" hidden="false" customHeight="false" outlineLevel="0" collapsed="false">
      <c r="A589" s="13"/>
    </row>
    <row r="590" customFormat="false" ht="17.35" hidden="false" customHeight="false" outlineLevel="0" collapsed="false">
      <c r="A590" s="13"/>
    </row>
    <row r="591" customFormat="false" ht="17.35" hidden="false" customHeight="false" outlineLevel="0" collapsed="false">
      <c r="A591" s="13"/>
    </row>
    <row r="592" customFormat="false" ht="17.35" hidden="false" customHeight="false" outlineLevel="0" collapsed="false">
      <c r="A592" s="13"/>
    </row>
    <row r="593" customFormat="false" ht="17.35" hidden="false" customHeight="false" outlineLevel="0" collapsed="false">
      <c r="A593" s="13"/>
    </row>
    <row r="594" customFormat="false" ht="17.35" hidden="false" customHeight="false" outlineLevel="0" collapsed="false">
      <c r="A594" s="13"/>
    </row>
    <row r="595" customFormat="false" ht="17.35" hidden="false" customHeight="false" outlineLevel="0" collapsed="false">
      <c r="A595" s="13"/>
    </row>
    <row r="596" customFormat="false" ht="17.35" hidden="false" customHeight="false" outlineLevel="0" collapsed="false">
      <c r="A596" s="13"/>
    </row>
    <row r="597" customFormat="false" ht="17.35" hidden="false" customHeight="false" outlineLevel="0" collapsed="false">
      <c r="A597" s="13"/>
    </row>
    <row r="598" customFormat="false" ht="17.35" hidden="false" customHeight="false" outlineLevel="0" collapsed="false">
      <c r="A598" s="13"/>
    </row>
    <row r="599" customFormat="false" ht="17.35" hidden="false" customHeight="false" outlineLevel="0" collapsed="false">
      <c r="A599" s="13"/>
    </row>
    <row r="600" customFormat="false" ht="17.35" hidden="false" customHeight="false" outlineLevel="0" collapsed="false">
      <c r="A600" s="13"/>
    </row>
    <row r="601" customFormat="false" ht="17.35" hidden="false" customHeight="false" outlineLevel="0" collapsed="false">
      <c r="A601" s="13"/>
    </row>
    <row r="602" customFormat="false" ht="17.35" hidden="false" customHeight="false" outlineLevel="0" collapsed="false">
      <c r="A602" s="13"/>
    </row>
    <row r="603" customFormat="false" ht="17.35" hidden="false" customHeight="false" outlineLevel="0" collapsed="false">
      <c r="A603" s="13"/>
    </row>
    <row r="604" customFormat="false" ht="17.35" hidden="false" customHeight="false" outlineLevel="0" collapsed="false">
      <c r="A604" s="13"/>
    </row>
    <row r="605" customFormat="false" ht="17.35" hidden="false" customHeight="false" outlineLevel="0" collapsed="false">
      <c r="A605" s="13"/>
    </row>
    <row r="606" customFormat="false" ht="17.35" hidden="false" customHeight="false" outlineLevel="0" collapsed="false">
      <c r="A606" s="13"/>
    </row>
    <row r="607" customFormat="false" ht="17.35" hidden="false" customHeight="false" outlineLevel="0" collapsed="false">
      <c r="A607" s="13"/>
    </row>
    <row r="608" customFormat="false" ht="17.35" hidden="false" customHeight="false" outlineLevel="0" collapsed="false">
      <c r="A608" s="13"/>
    </row>
    <row r="609" customFormat="false" ht="17.35" hidden="false" customHeight="false" outlineLevel="0" collapsed="false">
      <c r="A609" s="13"/>
    </row>
    <row r="610" customFormat="false" ht="17.35" hidden="false" customHeight="false" outlineLevel="0" collapsed="false">
      <c r="A610" s="13"/>
    </row>
    <row r="611" customFormat="false" ht="17.35" hidden="false" customHeight="false" outlineLevel="0" collapsed="false">
      <c r="A611" s="13"/>
    </row>
    <row r="612" customFormat="false" ht="17.35" hidden="false" customHeight="false" outlineLevel="0" collapsed="false">
      <c r="A612" s="13"/>
    </row>
    <row r="613" customFormat="false" ht="17.35" hidden="false" customHeight="false" outlineLevel="0" collapsed="false">
      <c r="A613" s="13"/>
    </row>
    <row r="614" customFormat="false" ht="17.35" hidden="false" customHeight="false" outlineLevel="0" collapsed="false">
      <c r="A614" s="13"/>
    </row>
    <row r="615" customFormat="false" ht="17.35" hidden="false" customHeight="false" outlineLevel="0" collapsed="false">
      <c r="A615" s="13"/>
    </row>
    <row r="616" customFormat="false" ht="17.35" hidden="false" customHeight="false" outlineLevel="0" collapsed="false">
      <c r="A616" s="13"/>
    </row>
    <row r="617" customFormat="false" ht="17.35" hidden="false" customHeight="false" outlineLevel="0" collapsed="false">
      <c r="A617" s="13"/>
    </row>
    <row r="618" customFormat="false" ht="17.35" hidden="false" customHeight="false" outlineLevel="0" collapsed="false">
      <c r="A618" s="13"/>
    </row>
    <row r="619" customFormat="false" ht="17.35" hidden="false" customHeight="false" outlineLevel="0" collapsed="false">
      <c r="A619" s="13"/>
    </row>
    <row r="620" customFormat="false" ht="17.35" hidden="false" customHeight="false" outlineLevel="0" collapsed="false">
      <c r="A620" s="13"/>
    </row>
    <row r="621" customFormat="false" ht="17.35" hidden="false" customHeight="false" outlineLevel="0" collapsed="false">
      <c r="A621" s="13"/>
    </row>
    <row r="622" customFormat="false" ht="17.35" hidden="false" customHeight="false" outlineLevel="0" collapsed="false">
      <c r="A622" s="13"/>
    </row>
    <row r="623" customFormat="false" ht="17.35" hidden="false" customHeight="false" outlineLevel="0" collapsed="false">
      <c r="A623" s="13"/>
    </row>
    <row r="624" customFormat="false" ht="17.35" hidden="false" customHeight="false" outlineLevel="0" collapsed="false">
      <c r="A624" s="13"/>
    </row>
    <row r="625" customFormat="false" ht="17.35" hidden="false" customHeight="false" outlineLevel="0" collapsed="false">
      <c r="A625" s="13"/>
    </row>
    <row r="626" customFormat="false" ht="17.35" hidden="false" customHeight="false" outlineLevel="0" collapsed="false">
      <c r="A626" s="13"/>
    </row>
    <row r="627" customFormat="false" ht="17.35" hidden="false" customHeight="false" outlineLevel="0" collapsed="false">
      <c r="A627" s="13"/>
    </row>
    <row r="628" customFormat="false" ht="17.35" hidden="false" customHeight="false" outlineLevel="0" collapsed="false">
      <c r="A628" s="13"/>
    </row>
    <row r="629" customFormat="false" ht="17.35" hidden="false" customHeight="false" outlineLevel="0" collapsed="false">
      <c r="A629" s="13"/>
    </row>
    <row r="630" customFormat="false" ht="17.35" hidden="false" customHeight="false" outlineLevel="0" collapsed="false">
      <c r="A630" s="13"/>
    </row>
    <row r="631" customFormat="false" ht="17.35" hidden="false" customHeight="false" outlineLevel="0" collapsed="false">
      <c r="A631" s="13"/>
    </row>
    <row r="632" customFormat="false" ht="17.35" hidden="false" customHeight="false" outlineLevel="0" collapsed="false">
      <c r="A632" s="13"/>
    </row>
    <row r="633" customFormat="false" ht="17.35" hidden="false" customHeight="false" outlineLevel="0" collapsed="false">
      <c r="A633" s="13"/>
    </row>
    <row r="634" customFormat="false" ht="17.35" hidden="false" customHeight="false" outlineLevel="0" collapsed="false">
      <c r="A634" s="13"/>
    </row>
    <row r="635" customFormat="false" ht="17.35" hidden="false" customHeight="false" outlineLevel="0" collapsed="false">
      <c r="A635" s="13"/>
    </row>
    <row r="636" customFormat="false" ht="17.35" hidden="false" customHeight="false" outlineLevel="0" collapsed="false">
      <c r="A636" s="13"/>
    </row>
    <row r="637" customFormat="false" ht="17.35" hidden="false" customHeight="false" outlineLevel="0" collapsed="false">
      <c r="A637" s="13"/>
    </row>
    <row r="638" customFormat="false" ht="17.35" hidden="false" customHeight="false" outlineLevel="0" collapsed="false">
      <c r="A638" s="13"/>
    </row>
    <row r="639" customFormat="false" ht="17.35" hidden="false" customHeight="false" outlineLevel="0" collapsed="false">
      <c r="A639" s="13"/>
    </row>
    <row r="640" customFormat="false" ht="17.35" hidden="false" customHeight="false" outlineLevel="0" collapsed="false">
      <c r="A640" s="13"/>
    </row>
    <row r="641" customFormat="false" ht="17.35" hidden="false" customHeight="false" outlineLevel="0" collapsed="false">
      <c r="A641" s="13"/>
    </row>
    <row r="642" customFormat="false" ht="17.35" hidden="false" customHeight="false" outlineLevel="0" collapsed="false">
      <c r="A642" s="13"/>
    </row>
    <row r="643" customFormat="false" ht="17.35" hidden="false" customHeight="false" outlineLevel="0" collapsed="false">
      <c r="A643" s="13"/>
    </row>
    <row r="644" customFormat="false" ht="17.35" hidden="false" customHeight="false" outlineLevel="0" collapsed="false">
      <c r="A644" s="13"/>
    </row>
    <row r="645" customFormat="false" ht="17.35" hidden="false" customHeight="false" outlineLevel="0" collapsed="false">
      <c r="A645" s="13"/>
    </row>
    <row r="646" customFormat="false" ht="17.35" hidden="false" customHeight="false" outlineLevel="0" collapsed="false">
      <c r="A646" s="13"/>
    </row>
    <row r="647" customFormat="false" ht="17.35" hidden="false" customHeight="false" outlineLevel="0" collapsed="false">
      <c r="A647" s="13"/>
    </row>
    <row r="648" customFormat="false" ht="17.35" hidden="false" customHeight="false" outlineLevel="0" collapsed="false">
      <c r="A648" s="13"/>
    </row>
    <row r="649" customFormat="false" ht="17.35" hidden="false" customHeight="false" outlineLevel="0" collapsed="false">
      <c r="A649" s="13"/>
    </row>
    <row r="650" customFormat="false" ht="17.35" hidden="false" customHeight="false" outlineLevel="0" collapsed="false">
      <c r="A650" s="13"/>
    </row>
    <row r="651" customFormat="false" ht="17.35" hidden="false" customHeight="false" outlineLevel="0" collapsed="false">
      <c r="A651" s="13"/>
    </row>
    <row r="652" customFormat="false" ht="17.35" hidden="false" customHeight="false" outlineLevel="0" collapsed="false">
      <c r="A652" s="13"/>
    </row>
    <row r="653" customFormat="false" ht="17.35" hidden="false" customHeight="false" outlineLevel="0" collapsed="false">
      <c r="A653" s="13"/>
    </row>
    <row r="654" customFormat="false" ht="17.35" hidden="false" customHeight="false" outlineLevel="0" collapsed="false">
      <c r="A654" s="13"/>
    </row>
    <row r="655" customFormat="false" ht="17.35" hidden="false" customHeight="false" outlineLevel="0" collapsed="false">
      <c r="A655" s="13"/>
    </row>
    <row r="656" customFormat="false" ht="17.35" hidden="false" customHeight="false" outlineLevel="0" collapsed="false">
      <c r="A656" s="13"/>
    </row>
    <row r="657" customFormat="false" ht="17.35" hidden="false" customHeight="false" outlineLevel="0" collapsed="false">
      <c r="A657" s="13"/>
    </row>
    <row r="658" customFormat="false" ht="17.35" hidden="false" customHeight="false" outlineLevel="0" collapsed="false">
      <c r="A658" s="13"/>
    </row>
    <row r="659" customFormat="false" ht="17.35" hidden="false" customHeight="false" outlineLevel="0" collapsed="false">
      <c r="A659" s="13"/>
    </row>
    <row r="660" customFormat="false" ht="17.35" hidden="false" customHeight="false" outlineLevel="0" collapsed="false">
      <c r="A660" s="13"/>
    </row>
    <row r="661" customFormat="false" ht="17.35" hidden="false" customHeight="false" outlineLevel="0" collapsed="false">
      <c r="A661" s="13"/>
    </row>
    <row r="662" customFormat="false" ht="17.35" hidden="false" customHeight="false" outlineLevel="0" collapsed="false">
      <c r="A662" s="13"/>
    </row>
    <row r="663" customFormat="false" ht="17.35" hidden="false" customHeight="false" outlineLevel="0" collapsed="false">
      <c r="A663" s="13"/>
    </row>
    <row r="664" customFormat="false" ht="17.35" hidden="false" customHeight="false" outlineLevel="0" collapsed="false">
      <c r="A664" s="13"/>
    </row>
    <row r="665" customFormat="false" ht="17.35" hidden="false" customHeight="false" outlineLevel="0" collapsed="false">
      <c r="A665" s="13"/>
    </row>
    <row r="666" customFormat="false" ht="17.35" hidden="false" customHeight="false" outlineLevel="0" collapsed="false">
      <c r="A666" s="13"/>
    </row>
    <row r="667" customFormat="false" ht="17.35" hidden="false" customHeight="false" outlineLevel="0" collapsed="false">
      <c r="A667" s="13"/>
    </row>
    <row r="668" customFormat="false" ht="17.35" hidden="false" customHeight="false" outlineLevel="0" collapsed="false">
      <c r="A668" s="13"/>
    </row>
    <row r="669" customFormat="false" ht="17.35" hidden="false" customHeight="false" outlineLevel="0" collapsed="false">
      <c r="A669" s="13"/>
    </row>
    <row r="670" customFormat="false" ht="17.35" hidden="false" customHeight="false" outlineLevel="0" collapsed="false">
      <c r="A670" s="13"/>
    </row>
    <row r="671" customFormat="false" ht="17.35" hidden="false" customHeight="false" outlineLevel="0" collapsed="false">
      <c r="A671" s="13"/>
    </row>
    <row r="672" customFormat="false" ht="17.35" hidden="false" customHeight="false" outlineLevel="0" collapsed="false">
      <c r="A672" s="13"/>
    </row>
    <row r="673" customFormat="false" ht="17.35" hidden="false" customHeight="false" outlineLevel="0" collapsed="false">
      <c r="A673" s="13"/>
    </row>
    <row r="674" customFormat="false" ht="17.35" hidden="false" customHeight="false" outlineLevel="0" collapsed="false">
      <c r="A674" s="13"/>
    </row>
    <row r="675" customFormat="false" ht="17.35" hidden="false" customHeight="false" outlineLevel="0" collapsed="false">
      <c r="A675" s="13"/>
    </row>
    <row r="676" customFormat="false" ht="17.35" hidden="false" customHeight="false" outlineLevel="0" collapsed="false">
      <c r="A676" s="13"/>
    </row>
    <row r="677" customFormat="false" ht="17.35" hidden="false" customHeight="false" outlineLevel="0" collapsed="false">
      <c r="A677" s="13"/>
    </row>
    <row r="678" customFormat="false" ht="17.35" hidden="false" customHeight="false" outlineLevel="0" collapsed="false">
      <c r="A678" s="13"/>
    </row>
    <row r="679" customFormat="false" ht="17.35" hidden="false" customHeight="false" outlineLevel="0" collapsed="false">
      <c r="A679" s="13"/>
    </row>
    <row r="680" customFormat="false" ht="17.35" hidden="false" customHeight="false" outlineLevel="0" collapsed="false">
      <c r="A680" s="13"/>
    </row>
    <row r="681" customFormat="false" ht="17.35" hidden="false" customHeight="false" outlineLevel="0" collapsed="false">
      <c r="A681" s="13"/>
    </row>
    <row r="682" customFormat="false" ht="17.35" hidden="false" customHeight="false" outlineLevel="0" collapsed="false">
      <c r="A682" s="13"/>
    </row>
    <row r="683" customFormat="false" ht="17.35" hidden="false" customHeight="false" outlineLevel="0" collapsed="false">
      <c r="A683" s="13"/>
    </row>
    <row r="684" customFormat="false" ht="17.35" hidden="false" customHeight="false" outlineLevel="0" collapsed="false">
      <c r="A684" s="13"/>
    </row>
    <row r="685" customFormat="false" ht="17.35" hidden="false" customHeight="false" outlineLevel="0" collapsed="false">
      <c r="A685" s="13"/>
    </row>
    <row r="686" customFormat="false" ht="17.35" hidden="false" customHeight="false" outlineLevel="0" collapsed="false">
      <c r="A686" s="13"/>
    </row>
    <row r="687" customFormat="false" ht="17.35" hidden="false" customHeight="false" outlineLevel="0" collapsed="false">
      <c r="A687" s="13"/>
    </row>
    <row r="688" customFormat="false" ht="17.35" hidden="false" customHeight="false" outlineLevel="0" collapsed="false">
      <c r="A688" s="13"/>
    </row>
    <row r="689" customFormat="false" ht="17.35" hidden="false" customHeight="false" outlineLevel="0" collapsed="false">
      <c r="A689" s="13"/>
    </row>
    <row r="690" customFormat="false" ht="17.35" hidden="false" customHeight="false" outlineLevel="0" collapsed="false">
      <c r="A690" s="13"/>
    </row>
    <row r="691" customFormat="false" ht="17.35" hidden="false" customHeight="false" outlineLevel="0" collapsed="false">
      <c r="A691" s="13"/>
    </row>
    <row r="692" customFormat="false" ht="17.35" hidden="false" customHeight="false" outlineLevel="0" collapsed="false">
      <c r="A692" s="13"/>
    </row>
    <row r="693" customFormat="false" ht="17.35" hidden="false" customHeight="false" outlineLevel="0" collapsed="false">
      <c r="A693" s="13"/>
    </row>
    <row r="694" customFormat="false" ht="17.35" hidden="false" customHeight="false" outlineLevel="0" collapsed="false">
      <c r="A694" s="13"/>
    </row>
    <row r="695" customFormat="false" ht="17.35" hidden="false" customHeight="false" outlineLevel="0" collapsed="false">
      <c r="A695" s="13"/>
    </row>
    <row r="696" customFormat="false" ht="17.35" hidden="false" customHeight="false" outlineLevel="0" collapsed="false">
      <c r="A696" s="13"/>
    </row>
    <row r="697" customFormat="false" ht="17.35" hidden="false" customHeight="false" outlineLevel="0" collapsed="false">
      <c r="A697" s="13"/>
    </row>
    <row r="698" customFormat="false" ht="17.35" hidden="false" customHeight="false" outlineLevel="0" collapsed="false">
      <c r="A698" s="13"/>
    </row>
    <row r="699" customFormat="false" ht="17.35" hidden="false" customHeight="false" outlineLevel="0" collapsed="false">
      <c r="A699" s="13"/>
    </row>
    <row r="700" customFormat="false" ht="17.35" hidden="false" customHeight="false" outlineLevel="0" collapsed="false">
      <c r="A700" s="13"/>
    </row>
    <row r="701" customFormat="false" ht="17.35" hidden="false" customHeight="false" outlineLevel="0" collapsed="false">
      <c r="A701" s="13"/>
    </row>
    <row r="702" customFormat="false" ht="17.35" hidden="false" customHeight="false" outlineLevel="0" collapsed="false">
      <c r="A702" s="13"/>
    </row>
    <row r="703" customFormat="false" ht="17.35" hidden="false" customHeight="false" outlineLevel="0" collapsed="false">
      <c r="A703" s="13"/>
    </row>
    <row r="704" customFormat="false" ht="17.35" hidden="false" customHeight="false" outlineLevel="0" collapsed="false">
      <c r="A704" s="13"/>
    </row>
    <row r="705" customFormat="false" ht="17.35" hidden="false" customHeight="false" outlineLevel="0" collapsed="false">
      <c r="A705" s="13"/>
    </row>
    <row r="706" customFormat="false" ht="17.35" hidden="false" customHeight="false" outlineLevel="0" collapsed="false">
      <c r="A706" s="13"/>
    </row>
    <row r="707" customFormat="false" ht="17.35" hidden="false" customHeight="false" outlineLevel="0" collapsed="false">
      <c r="A707" s="13"/>
    </row>
    <row r="708" customFormat="false" ht="17.35" hidden="false" customHeight="false" outlineLevel="0" collapsed="false">
      <c r="A708" s="13"/>
    </row>
    <row r="709" customFormat="false" ht="17.35" hidden="false" customHeight="false" outlineLevel="0" collapsed="false">
      <c r="A709" s="13"/>
    </row>
    <row r="710" customFormat="false" ht="17.35" hidden="false" customHeight="false" outlineLevel="0" collapsed="false">
      <c r="A710" s="13"/>
    </row>
    <row r="711" customFormat="false" ht="17.35" hidden="false" customHeight="false" outlineLevel="0" collapsed="false">
      <c r="A711" s="13"/>
    </row>
    <row r="712" customFormat="false" ht="17.35" hidden="false" customHeight="false" outlineLevel="0" collapsed="false">
      <c r="A712" s="13"/>
    </row>
    <row r="713" customFormat="false" ht="17.35" hidden="false" customHeight="false" outlineLevel="0" collapsed="false">
      <c r="A713" s="13"/>
    </row>
    <row r="714" customFormat="false" ht="17.35" hidden="false" customHeight="false" outlineLevel="0" collapsed="false">
      <c r="A714" s="13"/>
    </row>
    <row r="715" customFormat="false" ht="17.35" hidden="false" customHeight="false" outlineLevel="0" collapsed="false">
      <c r="A715" s="13"/>
    </row>
    <row r="716" customFormat="false" ht="17.35" hidden="false" customHeight="false" outlineLevel="0" collapsed="false">
      <c r="A716" s="13"/>
    </row>
    <row r="717" customFormat="false" ht="17.35" hidden="false" customHeight="false" outlineLevel="0" collapsed="false">
      <c r="A717" s="13"/>
    </row>
    <row r="718" customFormat="false" ht="17.35" hidden="false" customHeight="false" outlineLevel="0" collapsed="false">
      <c r="A718" s="13"/>
    </row>
    <row r="719" customFormat="false" ht="17.35" hidden="false" customHeight="false" outlineLevel="0" collapsed="false">
      <c r="A719" s="13"/>
    </row>
    <row r="720" customFormat="false" ht="17.35" hidden="false" customHeight="false" outlineLevel="0" collapsed="false">
      <c r="A720" s="13"/>
    </row>
    <row r="721" customFormat="false" ht="17.35" hidden="false" customHeight="false" outlineLevel="0" collapsed="false">
      <c r="A721" s="13"/>
    </row>
    <row r="722" customFormat="false" ht="17.35" hidden="false" customHeight="false" outlineLevel="0" collapsed="false">
      <c r="A722" s="13"/>
    </row>
    <row r="723" customFormat="false" ht="17.35" hidden="false" customHeight="false" outlineLevel="0" collapsed="false">
      <c r="A723" s="13"/>
    </row>
    <row r="724" customFormat="false" ht="17.35" hidden="false" customHeight="false" outlineLevel="0" collapsed="false">
      <c r="A724" s="13"/>
    </row>
    <row r="725" customFormat="false" ht="17.35" hidden="false" customHeight="false" outlineLevel="0" collapsed="false">
      <c r="A725" s="13"/>
    </row>
    <row r="726" customFormat="false" ht="17.35" hidden="false" customHeight="false" outlineLevel="0" collapsed="false">
      <c r="A726" s="13"/>
    </row>
    <row r="727" customFormat="false" ht="17.35" hidden="false" customHeight="false" outlineLevel="0" collapsed="false">
      <c r="A727" s="13"/>
    </row>
    <row r="728" customFormat="false" ht="17.35" hidden="false" customHeight="false" outlineLevel="0" collapsed="false">
      <c r="A728" s="13"/>
    </row>
    <row r="729" customFormat="false" ht="17.35" hidden="false" customHeight="false" outlineLevel="0" collapsed="false">
      <c r="A729" s="13"/>
    </row>
    <row r="730" customFormat="false" ht="17.35" hidden="false" customHeight="false" outlineLevel="0" collapsed="false">
      <c r="A730" s="13"/>
    </row>
    <row r="731" customFormat="false" ht="17.35" hidden="false" customHeight="false" outlineLevel="0" collapsed="false">
      <c r="A731" s="13"/>
    </row>
    <row r="732" customFormat="false" ht="17.35" hidden="false" customHeight="false" outlineLevel="0" collapsed="false">
      <c r="A732" s="13"/>
    </row>
    <row r="733" customFormat="false" ht="17.35" hidden="false" customHeight="false" outlineLevel="0" collapsed="false">
      <c r="A733" s="13"/>
    </row>
    <row r="734" customFormat="false" ht="17.35" hidden="false" customHeight="false" outlineLevel="0" collapsed="false">
      <c r="A734" s="13"/>
    </row>
    <row r="735" customFormat="false" ht="17.35" hidden="false" customHeight="false" outlineLevel="0" collapsed="false">
      <c r="A735" s="13"/>
    </row>
    <row r="736" customFormat="false" ht="17.35" hidden="false" customHeight="false" outlineLevel="0" collapsed="false">
      <c r="A736" s="13"/>
    </row>
    <row r="737" customFormat="false" ht="17.35" hidden="false" customHeight="false" outlineLevel="0" collapsed="false">
      <c r="A737" s="13"/>
    </row>
    <row r="738" customFormat="false" ht="17.35" hidden="false" customHeight="false" outlineLevel="0" collapsed="false">
      <c r="A738" s="13"/>
    </row>
    <row r="739" customFormat="false" ht="17.35" hidden="false" customHeight="false" outlineLevel="0" collapsed="false">
      <c r="A739" s="13"/>
    </row>
    <row r="740" customFormat="false" ht="17.35" hidden="false" customHeight="false" outlineLevel="0" collapsed="false">
      <c r="A740" s="13"/>
    </row>
    <row r="741" customFormat="false" ht="17.35" hidden="false" customHeight="false" outlineLevel="0" collapsed="false">
      <c r="A741" s="13"/>
    </row>
    <row r="742" customFormat="false" ht="17.35" hidden="false" customHeight="false" outlineLevel="0" collapsed="false">
      <c r="A742" s="13"/>
    </row>
    <row r="743" customFormat="false" ht="17.35" hidden="false" customHeight="false" outlineLevel="0" collapsed="false">
      <c r="A743" s="13"/>
    </row>
    <row r="744" customFormat="false" ht="17.35" hidden="false" customHeight="false" outlineLevel="0" collapsed="false">
      <c r="A744" s="13"/>
    </row>
    <row r="745" customFormat="false" ht="17.35" hidden="false" customHeight="false" outlineLevel="0" collapsed="false">
      <c r="A745" s="13"/>
    </row>
    <row r="746" customFormat="false" ht="17.35" hidden="false" customHeight="false" outlineLevel="0" collapsed="false">
      <c r="A746" s="13"/>
    </row>
    <row r="747" customFormat="false" ht="17.35" hidden="false" customHeight="false" outlineLevel="0" collapsed="false">
      <c r="A747" s="13"/>
    </row>
    <row r="748" customFormat="false" ht="17.35" hidden="false" customHeight="false" outlineLevel="0" collapsed="false">
      <c r="A748" s="13"/>
    </row>
    <row r="749" customFormat="false" ht="17.35" hidden="false" customHeight="false" outlineLevel="0" collapsed="false">
      <c r="A749" s="13"/>
    </row>
    <row r="750" customFormat="false" ht="17.35" hidden="false" customHeight="false" outlineLevel="0" collapsed="false">
      <c r="A750" s="13"/>
    </row>
    <row r="751" customFormat="false" ht="17.35" hidden="false" customHeight="false" outlineLevel="0" collapsed="false">
      <c r="A751" s="13"/>
    </row>
    <row r="752" customFormat="false" ht="17.35" hidden="false" customHeight="false" outlineLevel="0" collapsed="false">
      <c r="A752" s="13"/>
    </row>
    <row r="753" customFormat="false" ht="17.35" hidden="false" customHeight="false" outlineLevel="0" collapsed="false">
      <c r="A753" s="13"/>
    </row>
    <row r="754" customFormat="false" ht="17.35" hidden="false" customHeight="false" outlineLevel="0" collapsed="false">
      <c r="A754" s="13"/>
    </row>
    <row r="755" customFormat="false" ht="17.35" hidden="false" customHeight="false" outlineLevel="0" collapsed="false">
      <c r="A755" s="13"/>
    </row>
    <row r="756" customFormat="false" ht="17.35" hidden="false" customHeight="false" outlineLevel="0" collapsed="false">
      <c r="A756" s="13"/>
    </row>
    <row r="757" customFormat="false" ht="17.35" hidden="false" customHeight="false" outlineLevel="0" collapsed="false">
      <c r="A757" s="13"/>
    </row>
    <row r="758" customFormat="false" ht="17.35" hidden="false" customHeight="false" outlineLevel="0" collapsed="false">
      <c r="A758" s="13"/>
    </row>
    <row r="759" customFormat="false" ht="17.35" hidden="false" customHeight="false" outlineLevel="0" collapsed="false">
      <c r="A759" s="13"/>
    </row>
    <row r="760" customFormat="false" ht="17.35" hidden="false" customHeight="false" outlineLevel="0" collapsed="false">
      <c r="A760" s="13"/>
    </row>
    <row r="761" customFormat="false" ht="17.35" hidden="false" customHeight="false" outlineLevel="0" collapsed="false">
      <c r="A761" s="13"/>
    </row>
    <row r="762" customFormat="false" ht="17.35" hidden="false" customHeight="false" outlineLevel="0" collapsed="false">
      <c r="A762" s="13"/>
    </row>
    <row r="763" customFormat="false" ht="17.35" hidden="false" customHeight="false" outlineLevel="0" collapsed="false">
      <c r="A763" s="13"/>
    </row>
    <row r="764" customFormat="false" ht="17.35" hidden="false" customHeight="false" outlineLevel="0" collapsed="false">
      <c r="A764" s="13"/>
    </row>
    <row r="765" customFormat="false" ht="17.35" hidden="false" customHeight="false" outlineLevel="0" collapsed="false">
      <c r="A765" s="13"/>
    </row>
    <row r="766" customFormat="false" ht="17.35" hidden="false" customHeight="false" outlineLevel="0" collapsed="false">
      <c r="A766" s="13"/>
    </row>
    <row r="767" customFormat="false" ht="17.35" hidden="false" customHeight="false" outlineLevel="0" collapsed="false">
      <c r="A767" s="13"/>
    </row>
    <row r="768" customFormat="false" ht="17.35" hidden="false" customHeight="false" outlineLevel="0" collapsed="false">
      <c r="A768" s="13"/>
    </row>
    <row r="769" customFormat="false" ht="17.35" hidden="false" customHeight="false" outlineLevel="0" collapsed="false">
      <c r="A769" s="13"/>
    </row>
    <row r="770" customFormat="false" ht="17.35" hidden="false" customHeight="false" outlineLevel="0" collapsed="false">
      <c r="A770" s="13"/>
    </row>
    <row r="771" customFormat="false" ht="17.35" hidden="false" customHeight="false" outlineLevel="0" collapsed="false">
      <c r="A771" s="13"/>
    </row>
    <row r="772" customFormat="false" ht="17.35" hidden="false" customHeight="false" outlineLevel="0" collapsed="false">
      <c r="A772" s="13"/>
    </row>
    <row r="773" customFormat="false" ht="17.35" hidden="false" customHeight="false" outlineLevel="0" collapsed="false">
      <c r="A773" s="13"/>
    </row>
    <row r="774" customFormat="false" ht="17.35" hidden="false" customHeight="false" outlineLevel="0" collapsed="false">
      <c r="A774" s="13"/>
    </row>
    <row r="775" customFormat="false" ht="17.35" hidden="false" customHeight="false" outlineLevel="0" collapsed="false">
      <c r="A775" s="13"/>
    </row>
    <row r="776" customFormat="false" ht="17.35" hidden="false" customHeight="false" outlineLevel="0" collapsed="false">
      <c r="A776" s="13"/>
    </row>
    <row r="777" customFormat="false" ht="17.35" hidden="false" customHeight="false" outlineLevel="0" collapsed="false">
      <c r="A777" s="13"/>
    </row>
    <row r="778" customFormat="false" ht="17.35" hidden="false" customHeight="false" outlineLevel="0" collapsed="false">
      <c r="A778" s="13"/>
    </row>
    <row r="779" customFormat="false" ht="17.35" hidden="false" customHeight="false" outlineLevel="0" collapsed="false">
      <c r="A779" s="13"/>
    </row>
    <row r="780" customFormat="false" ht="17.35" hidden="false" customHeight="false" outlineLevel="0" collapsed="false">
      <c r="A780" s="13"/>
    </row>
    <row r="781" customFormat="false" ht="17.35" hidden="false" customHeight="false" outlineLevel="0" collapsed="false">
      <c r="A781" s="13"/>
    </row>
    <row r="782" customFormat="false" ht="17.35" hidden="false" customHeight="false" outlineLevel="0" collapsed="false">
      <c r="A782" s="13"/>
    </row>
    <row r="783" customFormat="false" ht="17.35" hidden="false" customHeight="false" outlineLevel="0" collapsed="false">
      <c r="A783" s="13"/>
    </row>
    <row r="784" customFormat="false" ht="17.35" hidden="false" customHeight="false" outlineLevel="0" collapsed="false">
      <c r="A784" s="13"/>
    </row>
    <row r="785" customFormat="false" ht="17.35" hidden="false" customHeight="false" outlineLevel="0" collapsed="false">
      <c r="A785" s="13"/>
    </row>
    <row r="786" customFormat="false" ht="17.35" hidden="false" customHeight="false" outlineLevel="0" collapsed="false">
      <c r="A786" s="13"/>
    </row>
    <row r="787" customFormat="false" ht="17.35" hidden="false" customHeight="false" outlineLevel="0" collapsed="false">
      <c r="A787" s="13"/>
    </row>
    <row r="788" customFormat="false" ht="17.35" hidden="false" customHeight="false" outlineLevel="0" collapsed="false">
      <c r="A788" s="13"/>
    </row>
    <row r="789" customFormat="false" ht="17.35" hidden="false" customHeight="false" outlineLevel="0" collapsed="false">
      <c r="A789" s="13"/>
    </row>
    <row r="790" customFormat="false" ht="17.35" hidden="false" customHeight="false" outlineLevel="0" collapsed="false">
      <c r="A790" s="13"/>
    </row>
    <row r="791" customFormat="false" ht="17.35" hidden="false" customHeight="false" outlineLevel="0" collapsed="false">
      <c r="A791" s="13"/>
    </row>
    <row r="792" customFormat="false" ht="17.35" hidden="false" customHeight="false" outlineLevel="0" collapsed="false">
      <c r="A792" s="13"/>
    </row>
    <row r="793" customFormat="false" ht="17.35" hidden="false" customHeight="false" outlineLevel="0" collapsed="false">
      <c r="A793" s="13"/>
    </row>
    <row r="794" customFormat="false" ht="17.35" hidden="false" customHeight="false" outlineLevel="0" collapsed="false">
      <c r="A794" s="13"/>
    </row>
    <row r="795" customFormat="false" ht="17.35" hidden="false" customHeight="false" outlineLevel="0" collapsed="false">
      <c r="A795" s="13"/>
    </row>
    <row r="796" customFormat="false" ht="17.35" hidden="false" customHeight="false" outlineLevel="0" collapsed="false">
      <c r="A796" s="13"/>
    </row>
    <row r="797" customFormat="false" ht="17.35" hidden="false" customHeight="false" outlineLevel="0" collapsed="false">
      <c r="A797" s="13"/>
    </row>
    <row r="798" customFormat="false" ht="17.35" hidden="false" customHeight="false" outlineLevel="0" collapsed="false">
      <c r="A798" s="13"/>
    </row>
    <row r="799" customFormat="false" ht="17.35" hidden="false" customHeight="false" outlineLevel="0" collapsed="false">
      <c r="A799" s="13"/>
    </row>
    <row r="800" customFormat="false" ht="17.35" hidden="false" customHeight="false" outlineLevel="0" collapsed="false">
      <c r="A800" s="13"/>
    </row>
    <row r="801" customFormat="false" ht="17.35" hidden="false" customHeight="false" outlineLevel="0" collapsed="false">
      <c r="A801" s="13"/>
    </row>
    <row r="802" customFormat="false" ht="17.35" hidden="false" customHeight="false" outlineLevel="0" collapsed="false">
      <c r="A802" s="13"/>
    </row>
    <row r="803" customFormat="false" ht="17.35" hidden="false" customHeight="false" outlineLevel="0" collapsed="false">
      <c r="A803" s="13"/>
    </row>
    <row r="804" customFormat="false" ht="17.35" hidden="false" customHeight="false" outlineLevel="0" collapsed="false">
      <c r="A804" s="13"/>
    </row>
    <row r="805" customFormat="false" ht="17.35" hidden="false" customHeight="false" outlineLevel="0" collapsed="false">
      <c r="A805" s="13"/>
    </row>
    <row r="806" customFormat="false" ht="17.35" hidden="false" customHeight="false" outlineLevel="0" collapsed="false">
      <c r="A806" s="13"/>
    </row>
    <row r="807" customFormat="false" ht="17.35" hidden="false" customHeight="false" outlineLevel="0" collapsed="false">
      <c r="A807" s="13"/>
    </row>
    <row r="808" customFormat="false" ht="17.35" hidden="false" customHeight="false" outlineLevel="0" collapsed="false">
      <c r="A808" s="13"/>
    </row>
    <row r="809" customFormat="false" ht="17.35" hidden="false" customHeight="false" outlineLevel="0" collapsed="false">
      <c r="A809" s="13"/>
    </row>
    <row r="810" customFormat="false" ht="17.35" hidden="false" customHeight="false" outlineLevel="0" collapsed="false">
      <c r="A810" s="13"/>
    </row>
    <row r="811" customFormat="false" ht="17.35" hidden="false" customHeight="false" outlineLevel="0" collapsed="false">
      <c r="A811" s="13"/>
    </row>
    <row r="812" customFormat="false" ht="17.35" hidden="false" customHeight="false" outlineLevel="0" collapsed="false">
      <c r="A812" s="13"/>
    </row>
    <row r="813" customFormat="false" ht="17.35" hidden="false" customHeight="false" outlineLevel="0" collapsed="false">
      <c r="A813" s="13"/>
    </row>
    <row r="814" customFormat="false" ht="17.35" hidden="false" customHeight="false" outlineLevel="0" collapsed="false">
      <c r="A814" s="13"/>
    </row>
    <row r="815" customFormat="false" ht="17.35" hidden="false" customHeight="false" outlineLevel="0" collapsed="false">
      <c r="A815" s="13"/>
    </row>
    <row r="816" customFormat="false" ht="17.35" hidden="false" customHeight="false" outlineLevel="0" collapsed="false">
      <c r="A816" s="13"/>
    </row>
    <row r="817" customFormat="false" ht="17.35" hidden="false" customHeight="false" outlineLevel="0" collapsed="false">
      <c r="A817" s="13"/>
    </row>
    <row r="818" customFormat="false" ht="17.35" hidden="false" customHeight="false" outlineLevel="0" collapsed="false">
      <c r="A818" s="13"/>
    </row>
    <row r="819" customFormat="false" ht="17.35" hidden="false" customHeight="false" outlineLevel="0" collapsed="false">
      <c r="A819" s="13"/>
    </row>
    <row r="820" customFormat="false" ht="17.35" hidden="false" customHeight="false" outlineLevel="0" collapsed="false">
      <c r="A820" s="13"/>
    </row>
    <row r="821" customFormat="false" ht="17.35" hidden="false" customHeight="false" outlineLevel="0" collapsed="false">
      <c r="A821" s="13"/>
    </row>
    <row r="822" customFormat="false" ht="17.35" hidden="false" customHeight="false" outlineLevel="0" collapsed="false">
      <c r="A822" s="13"/>
    </row>
    <row r="823" customFormat="false" ht="17.35" hidden="false" customHeight="false" outlineLevel="0" collapsed="false">
      <c r="A823" s="13"/>
    </row>
    <row r="824" customFormat="false" ht="17.35" hidden="false" customHeight="false" outlineLevel="0" collapsed="false">
      <c r="A824" s="13"/>
    </row>
    <row r="825" customFormat="false" ht="17.35" hidden="false" customHeight="false" outlineLevel="0" collapsed="false">
      <c r="A825" s="13"/>
    </row>
    <row r="826" customFormat="false" ht="17.35" hidden="false" customHeight="false" outlineLevel="0" collapsed="false">
      <c r="A826" s="13"/>
    </row>
    <row r="827" customFormat="false" ht="17.35" hidden="false" customHeight="false" outlineLevel="0" collapsed="false">
      <c r="A827" s="13"/>
    </row>
    <row r="828" customFormat="false" ht="17.35" hidden="false" customHeight="false" outlineLevel="0" collapsed="false">
      <c r="A828" s="13"/>
    </row>
    <row r="829" customFormat="false" ht="17.35" hidden="false" customHeight="false" outlineLevel="0" collapsed="false">
      <c r="A829" s="13"/>
    </row>
    <row r="830" customFormat="false" ht="17.35" hidden="false" customHeight="false" outlineLevel="0" collapsed="false">
      <c r="A830" s="13"/>
    </row>
    <row r="831" customFormat="false" ht="17.35" hidden="false" customHeight="false" outlineLevel="0" collapsed="false">
      <c r="A831" s="13"/>
    </row>
    <row r="832" customFormat="false" ht="17.35" hidden="false" customHeight="false" outlineLevel="0" collapsed="false">
      <c r="A832" s="13"/>
    </row>
    <row r="833" customFormat="false" ht="17.35" hidden="false" customHeight="false" outlineLevel="0" collapsed="false">
      <c r="A833" s="13"/>
    </row>
    <row r="834" customFormat="false" ht="17.35" hidden="false" customHeight="false" outlineLevel="0" collapsed="false">
      <c r="A834" s="13"/>
    </row>
    <row r="835" customFormat="false" ht="17.35" hidden="false" customHeight="false" outlineLevel="0" collapsed="false">
      <c r="A835" s="13"/>
    </row>
    <row r="836" customFormat="false" ht="17.35" hidden="false" customHeight="false" outlineLevel="0" collapsed="false">
      <c r="A836" s="13"/>
    </row>
    <row r="837" customFormat="false" ht="17.35" hidden="false" customHeight="false" outlineLevel="0" collapsed="false">
      <c r="A837" s="13"/>
    </row>
    <row r="838" customFormat="false" ht="17.35" hidden="false" customHeight="false" outlineLevel="0" collapsed="false">
      <c r="A838" s="13"/>
    </row>
    <row r="839" customFormat="false" ht="17.35" hidden="false" customHeight="false" outlineLevel="0" collapsed="false">
      <c r="A839" s="13"/>
    </row>
    <row r="840" customFormat="false" ht="17.35" hidden="false" customHeight="false" outlineLevel="0" collapsed="false">
      <c r="A840" s="13"/>
    </row>
    <row r="841" customFormat="false" ht="17.35" hidden="false" customHeight="false" outlineLevel="0" collapsed="false">
      <c r="A841" s="13"/>
    </row>
    <row r="842" customFormat="false" ht="17.35" hidden="false" customHeight="false" outlineLevel="0" collapsed="false">
      <c r="A842" s="13"/>
    </row>
    <row r="843" customFormat="false" ht="17.35" hidden="false" customHeight="false" outlineLevel="0" collapsed="false">
      <c r="A843" s="13"/>
    </row>
    <row r="844" customFormat="false" ht="17.35" hidden="false" customHeight="false" outlineLevel="0" collapsed="false">
      <c r="A844" s="13"/>
    </row>
    <row r="845" customFormat="false" ht="17.35" hidden="false" customHeight="false" outlineLevel="0" collapsed="false">
      <c r="A845" s="13"/>
    </row>
    <row r="846" customFormat="false" ht="17.35" hidden="false" customHeight="false" outlineLevel="0" collapsed="false">
      <c r="A846" s="13"/>
    </row>
    <row r="847" customFormat="false" ht="17.35" hidden="false" customHeight="false" outlineLevel="0" collapsed="false">
      <c r="A847" s="13"/>
    </row>
    <row r="848" customFormat="false" ht="17.35" hidden="false" customHeight="false" outlineLevel="0" collapsed="false">
      <c r="A848" s="13"/>
    </row>
    <row r="849" customFormat="false" ht="17.35" hidden="false" customHeight="false" outlineLevel="0" collapsed="false">
      <c r="A849" s="13"/>
    </row>
    <row r="850" customFormat="false" ht="17.35" hidden="false" customHeight="false" outlineLevel="0" collapsed="false">
      <c r="A850" s="13"/>
    </row>
    <row r="851" customFormat="false" ht="17.35" hidden="false" customHeight="false" outlineLevel="0" collapsed="false">
      <c r="A851" s="13"/>
    </row>
    <row r="852" customFormat="false" ht="17.35" hidden="false" customHeight="false" outlineLevel="0" collapsed="false">
      <c r="A852" s="13"/>
    </row>
    <row r="853" customFormat="false" ht="17.35" hidden="false" customHeight="false" outlineLevel="0" collapsed="false">
      <c r="A853" s="13"/>
    </row>
    <row r="854" customFormat="false" ht="17.35" hidden="false" customHeight="false" outlineLevel="0" collapsed="false">
      <c r="A854" s="13"/>
    </row>
    <row r="855" customFormat="false" ht="17.35" hidden="false" customHeight="false" outlineLevel="0" collapsed="false">
      <c r="A855" s="13"/>
    </row>
    <row r="856" customFormat="false" ht="17.35" hidden="false" customHeight="false" outlineLevel="0" collapsed="false">
      <c r="A856" s="13"/>
    </row>
    <row r="857" customFormat="false" ht="17.35" hidden="false" customHeight="false" outlineLevel="0" collapsed="false">
      <c r="A857" s="13"/>
    </row>
    <row r="858" customFormat="false" ht="17.35" hidden="false" customHeight="false" outlineLevel="0" collapsed="false">
      <c r="A858" s="13"/>
    </row>
    <row r="859" customFormat="false" ht="17.35" hidden="false" customHeight="false" outlineLevel="0" collapsed="false">
      <c r="A859" s="13"/>
    </row>
    <row r="860" customFormat="false" ht="17.35" hidden="false" customHeight="false" outlineLevel="0" collapsed="false">
      <c r="A860" s="13"/>
    </row>
    <row r="861" customFormat="false" ht="17.35" hidden="false" customHeight="false" outlineLevel="0" collapsed="false">
      <c r="A861" s="13"/>
    </row>
    <row r="862" customFormat="false" ht="17.35" hidden="false" customHeight="false" outlineLevel="0" collapsed="false">
      <c r="A862" s="13"/>
    </row>
    <row r="863" customFormat="false" ht="17.35" hidden="false" customHeight="false" outlineLevel="0" collapsed="false">
      <c r="A863" s="13"/>
    </row>
    <row r="864" customFormat="false" ht="17.35" hidden="false" customHeight="false" outlineLevel="0" collapsed="false">
      <c r="A864" s="13"/>
    </row>
    <row r="865" customFormat="false" ht="17.35" hidden="false" customHeight="false" outlineLevel="0" collapsed="false">
      <c r="A865" s="13"/>
    </row>
    <row r="866" customFormat="false" ht="17.35" hidden="false" customHeight="false" outlineLevel="0" collapsed="false">
      <c r="A866" s="13"/>
    </row>
    <row r="867" customFormat="false" ht="17.35" hidden="false" customHeight="false" outlineLevel="0" collapsed="false">
      <c r="A867" s="13"/>
    </row>
    <row r="868" customFormat="false" ht="17.35" hidden="false" customHeight="false" outlineLevel="0" collapsed="false">
      <c r="A868" s="13"/>
    </row>
    <row r="869" customFormat="false" ht="17.35" hidden="false" customHeight="false" outlineLevel="0" collapsed="false">
      <c r="A869" s="13"/>
    </row>
    <row r="870" customFormat="false" ht="17.35" hidden="false" customHeight="false" outlineLevel="0" collapsed="false">
      <c r="A870" s="13"/>
    </row>
    <row r="871" customFormat="false" ht="17.35" hidden="false" customHeight="false" outlineLevel="0" collapsed="false">
      <c r="A871" s="13"/>
    </row>
    <row r="872" customFormat="false" ht="17.35" hidden="false" customHeight="false" outlineLevel="0" collapsed="false">
      <c r="A872" s="13"/>
    </row>
    <row r="873" customFormat="false" ht="17.35" hidden="false" customHeight="false" outlineLevel="0" collapsed="false">
      <c r="A873" s="13"/>
    </row>
    <row r="874" customFormat="false" ht="17.35" hidden="false" customHeight="false" outlineLevel="0" collapsed="false">
      <c r="A874" s="13"/>
    </row>
    <row r="875" customFormat="false" ht="17.35" hidden="false" customHeight="false" outlineLevel="0" collapsed="false">
      <c r="A875" s="13"/>
    </row>
    <row r="876" customFormat="false" ht="17.35" hidden="false" customHeight="false" outlineLevel="0" collapsed="false">
      <c r="A876" s="13"/>
    </row>
    <row r="877" customFormat="false" ht="17.35" hidden="false" customHeight="false" outlineLevel="0" collapsed="false">
      <c r="A877" s="13"/>
    </row>
    <row r="878" customFormat="false" ht="17.35" hidden="false" customHeight="false" outlineLevel="0" collapsed="false">
      <c r="A878" s="13"/>
    </row>
    <row r="879" customFormat="false" ht="17.35" hidden="false" customHeight="false" outlineLevel="0" collapsed="false">
      <c r="A879" s="13"/>
    </row>
    <row r="880" customFormat="false" ht="17.35" hidden="false" customHeight="false" outlineLevel="0" collapsed="false">
      <c r="A880" s="13"/>
    </row>
    <row r="881" customFormat="false" ht="17.35" hidden="false" customHeight="false" outlineLevel="0" collapsed="false">
      <c r="A881" s="13"/>
    </row>
    <row r="882" customFormat="false" ht="17.35" hidden="false" customHeight="false" outlineLevel="0" collapsed="false">
      <c r="A882" s="13"/>
    </row>
    <row r="883" customFormat="false" ht="17.35" hidden="false" customHeight="false" outlineLevel="0" collapsed="false">
      <c r="A883" s="13"/>
    </row>
    <row r="884" customFormat="false" ht="17.35" hidden="false" customHeight="false" outlineLevel="0" collapsed="false">
      <c r="A884" s="13"/>
    </row>
    <row r="885" customFormat="false" ht="17.35" hidden="false" customHeight="false" outlineLevel="0" collapsed="false">
      <c r="A885" s="13"/>
    </row>
    <row r="886" customFormat="false" ht="17.35" hidden="false" customHeight="false" outlineLevel="0" collapsed="false">
      <c r="A886" s="13"/>
    </row>
    <row r="887" customFormat="false" ht="17.35" hidden="false" customHeight="false" outlineLevel="0" collapsed="false">
      <c r="A887" s="13"/>
    </row>
    <row r="888" customFormat="false" ht="17.35" hidden="false" customHeight="false" outlineLevel="0" collapsed="false">
      <c r="A888" s="13"/>
    </row>
    <row r="889" customFormat="false" ht="17.35" hidden="false" customHeight="false" outlineLevel="0" collapsed="false">
      <c r="A889" s="13"/>
    </row>
    <row r="890" customFormat="false" ht="17.35" hidden="false" customHeight="false" outlineLevel="0" collapsed="false">
      <c r="A890" s="13"/>
    </row>
    <row r="891" customFormat="false" ht="17.35" hidden="false" customHeight="false" outlineLevel="0" collapsed="false">
      <c r="A891" s="13"/>
    </row>
    <row r="892" customFormat="false" ht="17.35" hidden="false" customHeight="false" outlineLevel="0" collapsed="false">
      <c r="A892" s="13"/>
    </row>
    <row r="893" customFormat="false" ht="17.35" hidden="false" customHeight="false" outlineLevel="0" collapsed="false">
      <c r="A893" s="13"/>
    </row>
    <row r="894" customFormat="false" ht="17.35" hidden="false" customHeight="false" outlineLevel="0" collapsed="false">
      <c r="A894" s="13"/>
    </row>
    <row r="895" customFormat="false" ht="17.35" hidden="false" customHeight="false" outlineLevel="0" collapsed="false">
      <c r="A895" s="13"/>
    </row>
    <row r="896" customFormat="false" ht="17.35" hidden="false" customHeight="false" outlineLevel="0" collapsed="false">
      <c r="A896" s="13"/>
    </row>
    <row r="897" customFormat="false" ht="17.35" hidden="false" customHeight="false" outlineLevel="0" collapsed="false">
      <c r="A897" s="13"/>
    </row>
    <row r="898" customFormat="false" ht="17.35" hidden="false" customHeight="false" outlineLevel="0" collapsed="false">
      <c r="A898" s="13"/>
    </row>
    <row r="899" customFormat="false" ht="17.35" hidden="false" customHeight="false" outlineLevel="0" collapsed="false">
      <c r="A899" s="13"/>
    </row>
    <row r="900" customFormat="false" ht="17.35" hidden="false" customHeight="false" outlineLevel="0" collapsed="false">
      <c r="A900" s="13"/>
    </row>
    <row r="901" customFormat="false" ht="17.35" hidden="false" customHeight="false" outlineLevel="0" collapsed="false">
      <c r="A901" s="13"/>
    </row>
    <row r="902" customFormat="false" ht="17.35" hidden="false" customHeight="false" outlineLevel="0" collapsed="false">
      <c r="A902" s="13"/>
    </row>
    <row r="903" customFormat="false" ht="17.35" hidden="false" customHeight="false" outlineLevel="0" collapsed="false">
      <c r="A903" s="13"/>
    </row>
    <row r="904" customFormat="false" ht="17.35" hidden="false" customHeight="false" outlineLevel="0" collapsed="false">
      <c r="A904" s="13"/>
    </row>
    <row r="905" customFormat="false" ht="17.35" hidden="false" customHeight="false" outlineLevel="0" collapsed="false">
      <c r="A905" s="13"/>
    </row>
    <row r="906" customFormat="false" ht="17.35" hidden="false" customHeight="false" outlineLevel="0" collapsed="false">
      <c r="A906" s="13"/>
    </row>
    <row r="907" customFormat="false" ht="17.35" hidden="false" customHeight="false" outlineLevel="0" collapsed="false">
      <c r="A907" s="13"/>
    </row>
    <row r="908" customFormat="false" ht="17.35" hidden="false" customHeight="false" outlineLevel="0" collapsed="false">
      <c r="A908" s="13"/>
    </row>
    <row r="909" customFormat="false" ht="17.35" hidden="false" customHeight="false" outlineLevel="0" collapsed="false">
      <c r="A909" s="13"/>
    </row>
    <row r="910" customFormat="false" ht="17.35" hidden="false" customHeight="false" outlineLevel="0" collapsed="false">
      <c r="A910" s="13"/>
    </row>
    <row r="911" customFormat="false" ht="17.35" hidden="false" customHeight="false" outlineLevel="0" collapsed="false">
      <c r="A911" s="13"/>
    </row>
    <row r="912" customFormat="false" ht="17.35" hidden="false" customHeight="false" outlineLevel="0" collapsed="false">
      <c r="A912" s="13"/>
    </row>
    <row r="913" customFormat="false" ht="17.35" hidden="false" customHeight="false" outlineLevel="0" collapsed="false">
      <c r="A913" s="13"/>
    </row>
    <row r="914" customFormat="false" ht="17.35" hidden="false" customHeight="false" outlineLevel="0" collapsed="false">
      <c r="A914" s="13"/>
    </row>
    <row r="915" customFormat="false" ht="17.35" hidden="false" customHeight="false" outlineLevel="0" collapsed="false">
      <c r="A915" s="13"/>
    </row>
    <row r="916" customFormat="false" ht="17.35" hidden="false" customHeight="false" outlineLevel="0" collapsed="false">
      <c r="A916" s="13"/>
    </row>
    <row r="917" customFormat="false" ht="17.35" hidden="false" customHeight="false" outlineLevel="0" collapsed="false">
      <c r="A917" s="13"/>
    </row>
    <row r="918" customFormat="false" ht="17.35" hidden="false" customHeight="false" outlineLevel="0" collapsed="false">
      <c r="A918" s="13"/>
    </row>
    <row r="919" customFormat="false" ht="17.35" hidden="false" customHeight="false" outlineLevel="0" collapsed="false">
      <c r="A919" s="13"/>
    </row>
    <row r="920" customFormat="false" ht="17.35" hidden="false" customHeight="false" outlineLevel="0" collapsed="false">
      <c r="A920" s="13"/>
    </row>
    <row r="921" customFormat="false" ht="17.35" hidden="false" customHeight="false" outlineLevel="0" collapsed="false">
      <c r="A921" s="13"/>
    </row>
    <row r="922" customFormat="false" ht="17.35" hidden="false" customHeight="false" outlineLevel="0" collapsed="false">
      <c r="A922" s="13"/>
    </row>
    <row r="923" customFormat="false" ht="17.35" hidden="false" customHeight="false" outlineLevel="0" collapsed="false">
      <c r="A923" s="13"/>
    </row>
    <row r="924" customFormat="false" ht="17.35" hidden="false" customHeight="false" outlineLevel="0" collapsed="false">
      <c r="A924" s="13"/>
    </row>
    <row r="925" customFormat="false" ht="17.35" hidden="false" customHeight="false" outlineLevel="0" collapsed="false">
      <c r="A925" s="13"/>
    </row>
    <row r="926" customFormat="false" ht="17.35" hidden="false" customHeight="false" outlineLevel="0" collapsed="false">
      <c r="A926" s="13"/>
    </row>
    <row r="927" customFormat="false" ht="17.35" hidden="false" customHeight="false" outlineLevel="0" collapsed="false">
      <c r="A927" s="13"/>
    </row>
    <row r="928" customFormat="false" ht="17.35" hidden="false" customHeight="false" outlineLevel="0" collapsed="false">
      <c r="A928" s="13"/>
    </row>
    <row r="929" customFormat="false" ht="17.35" hidden="false" customHeight="false" outlineLevel="0" collapsed="false">
      <c r="A929" s="13"/>
    </row>
    <row r="930" customFormat="false" ht="17.35" hidden="false" customHeight="false" outlineLevel="0" collapsed="false">
      <c r="A930" s="13"/>
    </row>
    <row r="931" customFormat="false" ht="17.35" hidden="false" customHeight="false" outlineLevel="0" collapsed="false">
      <c r="A931" s="13"/>
    </row>
    <row r="932" customFormat="false" ht="17.35" hidden="false" customHeight="false" outlineLevel="0" collapsed="false">
      <c r="A932" s="13"/>
    </row>
    <row r="933" customFormat="false" ht="17.35" hidden="false" customHeight="false" outlineLevel="0" collapsed="false">
      <c r="A933" s="13"/>
    </row>
    <row r="934" customFormat="false" ht="17.35" hidden="false" customHeight="false" outlineLevel="0" collapsed="false">
      <c r="A934" s="13"/>
    </row>
    <row r="935" customFormat="false" ht="17.35" hidden="false" customHeight="false" outlineLevel="0" collapsed="false">
      <c r="A935" s="13"/>
    </row>
    <row r="936" customFormat="false" ht="17.35" hidden="false" customHeight="false" outlineLevel="0" collapsed="false">
      <c r="A936" s="13"/>
    </row>
    <row r="937" customFormat="false" ht="17.35" hidden="false" customHeight="false" outlineLevel="0" collapsed="false">
      <c r="A937" s="13"/>
    </row>
    <row r="938" customFormat="false" ht="17.35" hidden="false" customHeight="false" outlineLevel="0" collapsed="false">
      <c r="A938" s="13"/>
    </row>
    <row r="939" customFormat="false" ht="17.35" hidden="false" customHeight="false" outlineLevel="0" collapsed="false">
      <c r="A939" s="13"/>
    </row>
    <row r="940" customFormat="false" ht="17.35" hidden="false" customHeight="false" outlineLevel="0" collapsed="false">
      <c r="A940" s="13"/>
    </row>
    <row r="941" customFormat="false" ht="17.35" hidden="false" customHeight="false" outlineLevel="0" collapsed="false">
      <c r="A941" s="13"/>
    </row>
    <row r="942" customFormat="false" ht="17.35" hidden="false" customHeight="false" outlineLevel="0" collapsed="false">
      <c r="A942" s="13"/>
    </row>
    <row r="943" customFormat="false" ht="17.35" hidden="false" customHeight="false" outlineLevel="0" collapsed="false">
      <c r="A943" s="13"/>
    </row>
    <row r="944" customFormat="false" ht="17.35" hidden="false" customHeight="false" outlineLevel="0" collapsed="false">
      <c r="A944" s="13"/>
    </row>
    <row r="945" customFormat="false" ht="17.35" hidden="false" customHeight="false" outlineLevel="0" collapsed="false">
      <c r="A945" s="13"/>
    </row>
    <row r="946" customFormat="false" ht="17.35" hidden="false" customHeight="false" outlineLevel="0" collapsed="false">
      <c r="A946" s="13"/>
    </row>
    <row r="947" customFormat="false" ht="17.35" hidden="false" customHeight="false" outlineLevel="0" collapsed="false">
      <c r="A947" s="13"/>
    </row>
    <row r="948" customFormat="false" ht="17.35" hidden="false" customHeight="false" outlineLevel="0" collapsed="false">
      <c r="A948" s="13"/>
    </row>
    <row r="949" customFormat="false" ht="17.35" hidden="false" customHeight="false" outlineLevel="0" collapsed="false">
      <c r="A949" s="13"/>
    </row>
    <row r="950" customFormat="false" ht="17.35" hidden="false" customHeight="false" outlineLevel="0" collapsed="false">
      <c r="A950" s="13"/>
    </row>
    <row r="951" customFormat="false" ht="17.35" hidden="false" customHeight="false" outlineLevel="0" collapsed="false">
      <c r="A951" s="13"/>
    </row>
    <row r="952" customFormat="false" ht="17.35" hidden="false" customHeight="false" outlineLevel="0" collapsed="false">
      <c r="A952" s="13"/>
    </row>
    <row r="953" customFormat="false" ht="17.35" hidden="false" customHeight="false" outlineLevel="0" collapsed="false">
      <c r="A953" s="13"/>
    </row>
    <row r="954" customFormat="false" ht="17.35" hidden="false" customHeight="false" outlineLevel="0" collapsed="false">
      <c r="A954" s="13"/>
    </row>
    <row r="955" customFormat="false" ht="17.35" hidden="false" customHeight="false" outlineLevel="0" collapsed="false">
      <c r="A955" s="13"/>
    </row>
    <row r="956" customFormat="false" ht="17.35" hidden="false" customHeight="false" outlineLevel="0" collapsed="false">
      <c r="A956" s="13"/>
    </row>
    <row r="957" customFormat="false" ht="17.35" hidden="false" customHeight="false" outlineLevel="0" collapsed="false">
      <c r="A957" s="13"/>
    </row>
    <row r="958" customFormat="false" ht="17.35" hidden="false" customHeight="false" outlineLevel="0" collapsed="false">
      <c r="A958" s="13"/>
    </row>
    <row r="959" customFormat="false" ht="17.35" hidden="false" customHeight="false" outlineLevel="0" collapsed="false">
      <c r="A959" s="13"/>
    </row>
    <row r="960" customFormat="false" ht="17.35" hidden="false" customHeight="false" outlineLevel="0" collapsed="false">
      <c r="A960" s="13"/>
    </row>
    <row r="961" customFormat="false" ht="17.35" hidden="false" customHeight="false" outlineLevel="0" collapsed="false">
      <c r="A961" s="13"/>
    </row>
    <row r="962" customFormat="false" ht="17.35" hidden="false" customHeight="false" outlineLevel="0" collapsed="false">
      <c r="A962" s="13"/>
    </row>
    <row r="963" customFormat="false" ht="17.35" hidden="false" customHeight="false" outlineLevel="0" collapsed="false">
      <c r="A963" s="13"/>
    </row>
    <row r="964" customFormat="false" ht="17.35" hidden="false" customHeight="false" outlineLevel="0" collapsed="false">
      <c r="A964" s="13"/>
    </row>
    <row r="965" customFormat="false" ht="17.35" hidden="false" customHeight="false" outlineLevel="0" collapsed="false">
      <c r="A965" s="13"/>
    </row>
    <row r="966" customFormat="false" ht="17.35" hidden="false" customHeight="false" outlineLevel="0" collapsed="false">
      <c r="A966" s="13"/>
    </row>
    <row r="967" customFormat="false" ht="17.35" hidden="false" customHeight="false" outlineLevel="0" collapsed="false">
      <c r="A967" s="13"/>
    </row>
    <row r="968" customFormat="false" ht="17.35" hidden="false" customHeight="false" outlineLevel="0" collapsed="false">
      <c r="A968" s="13"/>
    </row>
    <row r="969" customFormat="false" ht="17.35" hidden="false" customHeight="false" outlineLevel="0" collapsed="false">
      <c r="A969" s="13"/>
    </row>
    <row r="970" customFormat="false" ht="17.35" hidden="false" customHeight="false" outlineLevel="0" collapsed="false">
      <c r="A970" s="13"/>
    </row>
    <row r="971" customFormat="false" ht="17.35" hidden="false" customHeight="false" outlineLevel="0" collapsed="false">
      <c r="A971" s="13"/>
    </row>
    <row r="972" customFormat="false" ht="17.35" hidden="false" customHeight="false" outlineLevel="0" collapsed="false">
      <c r="A972" s="13"/>
    </row>
    <row r="973" customFormat="false" ht="17.35" hidden="false" customHeight="false" outlineLevel="0" collapsed="false">
      <c r="A973" s="13"/>
    </row>
    <row r="974" customFormat="false" ht="17.35" hidden="false" customHeight="false" outlineLevel="0" collapsed="false">
      <c r="A974" s="13"/>
    </row>
    <row r="975" customFormat="false" ht="17.35" hidden="false" customHeight="false" outlineLevel="0" collapsed="false">
      <c r="A975" s="13"/>
    </row>
    <row r="976" customFormat="false" ht="17.35" hidden="false" customHeight="false" outlineLevel="0" collapsed="false">
      <c r="A976" s="13"/>
    </row>
    <row r="977" customFormat="false" ht="17.35" hidden="false" customHeight="false" outlineLevel="0" collapsed="false">
      <c r="A977" s="13"/>
    </row>
    <row r="978" customFormat="false" ht="17.35" hidden="false" customHeight="false" outlineLevel="0" collapsed="false">
      <c r="A978" s="13"/>
    </row>
    <row r="979" customFormat="false" ht="17.35" hidden="false" customHeight="false" outlineLevel="0" collapsed="false">
      <c r="A979" s="13"/>
    </row>
    <row r="980" customFormat="false" ht="17.35" hidden="false" customHeight="false" outlineLevel="0" collapsed="false">
      <c r="A980" s="13"/>
    </row>
    <row r="981" customFormat="false" ht="17.35" hidden="false" customHeight="false" outlineLevel="0" collapsed="false">
      <c r="A981" s="13"/>
    </row>
    <row r="982" customFormat="false" ht="17.35" hidden="false" customHeight="false" outlineLevel="0" collapsed="false">
      <c r="A982" s="13"/>
    </row>
    <row r="983" customFormat="false" ht="17.35" hidden="false" customHeight="false" outlineLevel="0" collapsed="false">
      <c r="A983" s="13"/>
    </row>
    <row r="984" customFormat="false" ht="17.35" hidden="false" customHeight="false" outlineLevel="0" collapsed="false">
      <c r="A984" s="13"/>
    </row>
    <row r="985" customFormat="false" ht="17.35" hidden="false" customHeight="false" outlineLevel="0" collapsed="false">
      <c r="A985" s="13"/>
    </row>
    <row r="986" customFormat="false" ht="17.35" hidden="false" customHeight="false" outlineLevel="0" collapsed="false">
      <c r="A986" s="13"/>
    </row>
    <row r="987" customFormat="false" ht="17.35" hidden="false" customHeight="false" outlineLevel="0" collapsed="false">
      <c r="A987" s="13"/>
    </row>
  </sheetData>
  <hyperlinks>
    <hyperlink ref="G22" r:id="rId1" display="bei einer Prüfung durchfallen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ar-DZ</dc:language>
  <cp:lastModifiedBy>zerrouki</cp:lastModifiedBy>
  <dcterms:modified xsi:type="dcterms:W3CDTF">2024-12-21T21:38:42Z</dcterms:modified>
  <cp:revision>1</cp:revision>
  <dc:subject/>
  <dc:title/>
</cp:coreProperties>
</file>