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quirement\다른 프로첵트\Arduino\"/>
    </mc:Choice>
  </mc:AlternateContent>
  <xr:revisionPtr revIDLastSave="0" documentId="13_ncr:1_{C1DDF242-A96C-4EE6-9347-1C20CF99D000}" xr6:coauthVersionLast="47" xr6:coauthVersionMax="47" xr10:uidLastSave="{00000000-0000-0000-0000-000000000000}"/>
  <bookViews>
    <workbookView xWindow="-28920" yWindow="-120" windowWidth="29040" windowHeight="15840" xr2:uid="{2D3CB7E6-820A-4011-B785-A5CC46B8DB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9" i="1" s="1"/>
  <c r="Q7" i="1"/>
  <c r="Q8" i="1"/>
  <c r="Q21" i="1"/>
  <c r="Q22" i="1"/>
  <c r="S7" i="1" l="1"/>
  <c r="T7" i="1" s="1"/>
  <c r="S8" i="1"/>
  <c r="T8" i="1" s="1"/>
  <c r="E5" i="1"/>
  <c r="E6" i="1"/>
  <c r="E7" i="1"/>
  <c r="E8" i="1"/>
  <c r="S5" i="1"/>
  <c r="T5" i="1" s="1"/>
  <c r="S6" i="1"/>
  <c r="S4" i="1"/>
  <c r="T4" i="1" s="1"/>
  <c r="J5" i="1"/>
  <c r="K5" i="1" s="1"/>
  <c r="J6" i="1"/>
  <c r="K6" i="1" s="1"/>
  <c r="J7" i="1"/>
  <c r="K7" i="1" s="1"/>
  <c r="J8" i="1"/>
  <c r="K8" i="1" s="1"/>
  <c r="J4" i="1"/>
  <c r="K4" i="1" s="1"/>
  <c r="G5" i="1"/>
  <c r="H5" i="1" s="1"/>
  <c r="G6" i="1"/>
  <c r="H6" i="1" s="1"/>
  <c r="G7" i="1"/>
  <c r="H7" i="1" s="1"/>
  <c r="G8" i="1"/>
  <c r="H8" i="1" s="1"/>
  <c r="G4" i="1"/>
  <c r="H4" i="1" s="1"/>
  <c r="H9" i="1" s="1"/>
  <c r="E4" i="1"/>
  <c r="T6" i="1" l="1"/>
  <c r="R6" i="1" s="1"/>
  <c r="O9" i="1"/>
  <c r="E9" i="1"/>
  <c r="K9" i="1"/>
  <c r="T9" i="1" l="1"/>
</calcChain>
</file>

<file path=xl/sharedStrings.xml><?xml version="1.0" encoding="utf-8"?>
<sst xmlns="http://schemas.openxmlformats.org/spreadsheetml/2006/main" count="38" uniqueCount="25">
  <si>
    <t>name</t>
    <phoneticPr fontId="1" type="noConversion"/>
  </si>
  <si>
    <t>price per unit</t>
    <phoneticPr fontId="1" type="noConversion"/>
  </si>
  <si>
    <t>quantities</t>
    <phoneticPr fontId="1" type="noConversion"/>
  </si>
  <si>
    <t xml:space="preserve"> price</t>
    <phoneticPr fontId="1" type="noConversion"/>
  </si>
  <si>
    <t>PCB</t>
    <phoneticPr fontId="1" type="noConversion"/>
  </si>
  <si>
    <t>CONN HEADER SMD 3POS 1.25MM</t>
  </si>
  <si>
    <t xml:space="preserve">3-pin cable </t>
    <phoneticPr fontId="1" type="noConversion"/>
  </si>
  <si>
    <t xml:space="preserve">4-pin cable </t>
    <phoneticPr fontId="1" type="noConversion"/>
  </si>
  <si>
    <t>https://www.eleparts.co.kr/goods/view?no=612359</t>
    <phoneticPr fontId="1" type="noConversion"/>
  </si>
  <si>
    <t>CONN HEADER VERT 4POS 1.25MM,</t>
    <phoneticPr fontId="1" type="noConversion"/>
  </si>
  <si>
    <t>https://www.eleparts.co.kr/goods/view?no=883371</t>
    <phoneticPr fontId="1" type="noConversion"/>
  </si>
  <si>
    <t>합계</t>
  </si>
  <si>
    <t>To make 20 products</t>
    <phoneticPr fontId="1" type="noConversion"/>
  </si>
  <si>
    <t>To make 1 products</t>
    <phoneticPr fontId="1" type="noConversion"/>
  </si>
  <si>
    <t>To make 5 products</t>
    <phoneticPr fontId="1" type="noConversion"/>
  </si>
  <si>
    <t>To make 10 products</t>
    <phoneticPr fontId="1" type="noConversion"/>
  </si>
  <si>
    <t>https://www.eleparts.co.kr/goods/view?no=7296320</t>
    <phoneticPr fontId="1" type="noConversion"/>
  </si>
  <si>
    <t>https://www.eleparts.co.kr/goods/view?no=7296532</t>
    <phoneticPr fontId="1" type="noConversion"/>
  </si>
  <si>
    <t>8 위치 DIP</t>
    <phoneticPr fontId="1" type="noConversion"/>
  </si>
  <si>
    <t>TAX +댁배</t>
    <phoneticPr fontId="1" type="noConversion"/>
  </si>
  <si>
    <t>https://www.digikey.com/en/products/detail/mill-max-manufacturing-corp/800-10-008-10-007000/5722657</t>
    <phoneticPr fontId="1" type="noConversion"/>
  </si>
  <si>
    <t>7,5</t>
    <phoneticPr fontId="1" type="noConversion"/>
  </si>
  <si>
    <t>USD</t>
    <phoneticPr fontId="1" type="noConversion"/>
  </si>
  <si>
    <t>원</t>
    <phoneticPr fontId="1" type="noConversion"/>
  </si>
  <si>
    <t>To make 20 products (old)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</si>
</sst>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u/>
      <sz val="12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9"/>
      <color rgb="FF646464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5" fillId="0" borderId="1" xfId="1" applyFont="1" applyBorder="1">
      <alignment vertical="center"/>
    </xf>
    <xf numFmtId="4" fontId="4" fillId="0" borderId="1" xfId="0" applyNumberFormat="1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3" borderId="1" xfId="2" applyBorder="1" applyAlignment="1">
      <alignment horizontal="center" vertical="center"/>
    </xf>
    <xf numFmtId="176" fontId="6" fillId="3" borderId="1" xfId="2" applyNumberFormat="1" applyBorder="1" applyAlignment="1">
      <alignment horizontal="right" vertical="center"/>
    </xf>
    <xf numFmtId="0" fontId="6" fillId="3" borderId="1" xfId="2" applyBorder="1">
      <alignment vertical="center"/>
    </xf>
    <xf numFmtId="176" fontId="6" fillId="3" borderId="1" xfId="2" applyNumberFormat="1" applyBorder="1" applyAlignment="1">
      <alignment horizontal="center" vertical="center"/>
    </xf>
    <xf numFmtId="40" fontId="6" fillId="3" borderId="1" xfId="2" applyNumberFormat="1" applyBorder="1" applyAlignment="1">
      <alignment horizontal="right" vertical="center"/>
    </xf>
    <xf numFmtId="0" fontId="6" fillId="3" borderId="1" xfId="2" applyBorder="1" applyAlignment="1">
      <alignment horizontal="right" vertical="center"/>
    </xf>
    <xf numFmtId="176" fontId="6" fillId="3" borderId="1" xfId="2" applyNumberFormat="1" applyBorder="1">
      <alignment vertical="center"/>
    </xf>
    <xf numFmtId="4" fontId="6" fillId="3" borderId="1" xfId="2" applyNumberFormat="1" applyBorder="1" applyAlignment="1">
      <alignment horizontal="right" vertical="center"/>
    </xf>
    <xf numFmtId="4" fontId="6" fillId="3" borderId="1" xfId="2" applyNumberFormat="1" applyBorder="1">
      <alignment vertical="center"/>
    </xf>
    <xf numFmtId="0" fontId="2" fillId="0" borderId="1" xfId="1" applyBorder="1">
      <alignment vertical="center"/>
    </xf>
    <xf numFmtId="176" fontId="6" fillId="3" borderId="0" xfId="2" applyNumberFormat="1" applyBorder="1">
      <alignment vertical="center"/>
    </xf>
    <xf numFmtId="0" fontId="6" fillId="0" borderId="1" xfId="2" applyFill="1" applyBorder="1" applyAlignment="1">
      <alignment horizontal="center" vertical="center"/>
    </xf>
    <xf numFmtId="176" fontId="6" fillId="0" borderId="1" xfId="2" applyNumberFormat="1" applyFill="1" applyBorder="1" applyAlignment="1">
      <alignment horizontal="center" vertical="center"/>
    </xf>
    <xf numFmtId="0" fontId="7" fillId="0" borderId="0" xfId="0" applyFont="1">
      <alignment vertical="center"/>
    </xf>
    <xf numFmtId="176" fontId="6" fillId="0" borderId="1" xfId="2" applyNumberFormat="1" applyFill="1" applyBorder="1">
      <alignment vertical="center"/>
    </xf>
    <xf numFmtId="3" fontId="7" fillId="0" borderId="0" xfId="0" applyNumberFormat="1" applyFont="1">
      <alignment vertical="center"/>
    </xf>
    <xf numFmtId="4" fontId="7" fillId="0" borderId="0" xfId="0" applyNumberFormat="1" applyFont="1">
      <alignment vertical="center"/>
    </xf>
    <xf numFmtId="176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3" borderId="1" xfId="2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4" fontId="4" fillId="2" borderId="1" xfId="0" applyNumberFormat="1" applyFont="1" applyFill="1" applyBorder="1">
      <alignment vertical="center"/>
    </xf>
    <xf numFmtId="0" fontId="4" fillId="2" borderId="1" xfId="0" applyFont="1" applyFill="1" applyBorder="1" applyAlignment="1">
      <alignment horizontal="right" vertical="center"/>
    </xf>
    <xf numFmtId="176" fontId="4" fillId="2" borderId="1" xfId="0" applyNumberFormat="1" applyFont="1" applyFill="1" applyBorder="1" applyAlignment="1">
      <alignment horizontal="center" vertical="center"/>
    </xf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eparts.co.kr/goods/view?no=7296320" TargetMode="External"/><Relationship Id="rId2" Type="http://schemas.openxmlformats.org/officeDocument/2006/relationships/hyperlink" Target="https://www.eleparts.co.kr/goods/view?no=612359" TargetMode="External"/><Relationship Id="rId1" Type="http://schemas.openxmlformats.org/officeDocument/2006/relationships/hyperlink" Target="https://www.eleparts.co.kr/goods/view?no=88337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mill-max-manufacturing-corp/800-10-008-10-007000/5722657" TargetMode="External"/><Relationship Id="rId4" Type="http://schemas.openxmlformats.org/officeDocument/2006/relationships/hyperlink" Target="https://www.eleparts.co.kr/goods/view?no=72965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BD100-D003-47F8-8917-3F909DB15126}">
  <dimension ref="A1:U23"/>
  <sheetViews>
    <sheetView tabSelected="1" topLeftCell="C1" workbookViewId="0">
      <selection activeCell="R11" sqref="R11"/>
    </sheetView>
  </sheetViews>
  <sheetFormatPr defaultRowHeight="16.5" x14ac:dyDescent="0.3"/>
  <cols>
    <col min="1" max="1" width="9.25" bestFit="1" customWidth="1"/>
    <col min="2" max="2" width="32" style="6" bestFit="1" customWidth="1"/>
    <col min="3" max="3" width="13.625" style="6" bestFit="1" customWidth="1"/>
    <col min="4" max="4" width="10.125" style="6" bestFit="1" customWidth="1"/>
    <col min="5" max="5" width="11.5" style="6" bestFit="1" customWidth="1"/>
    <col min="6" max="6" width="13.625" style="6" bestFit="1" customWidth="1"/>
    <col min="7" max="7" width="10.125" style="6" bestFit="1" customWidth="1"/>
    <col min="8" max="8" width="12.75" style="6" bestFit="1" customWidth="1"/>
    <col min="9" max="9" width="13.625" style="6" bestFit="1" customWidth="1"/>
    <col min="10" max="10" width="10.125" style="6" bestFit="1" customWidth="1"/>
    <col min="11" max="11" width="12.75" style="6" bestFit="1" customWidth="1"/>
    <col min="12" max="12" width="12.75" style="6" customWidth="1"/>
    <col min="13" max="13" width="15" style="6" bestFit="1" customWidth="1"/>
    <col min="14" max="14" width="10.75" style="6" bestFit="1" customWidth="1"/>
    <col min="15" max="15" width="18.875" style="6" bestFit="1" customWidth="1"/>
    <col min="16" max="17" width="12.75" style="6" customWidth="1"/>
    <col min="18" max="18" width="14" style="6" customWidth="1"/>
    <col min="19" max="19" width="9.25" style="6" bestFit="1" customWidth="1"/>
    <col min="20" max="20" width="14.5" style="6" bestFit="1" customWidth="1"/>
    <col min="21" max="21" width="49" style="7" bestFit="1" customWidth="1"/>
  </cols>
  <sheetData>
    <row r="1" spans="1:21" ht="17.25" x14ac:dyDescent="0.3">
      <c r="A1" s="1"/>
      <c r="B1" s="2"/>
      <c r="C1" s="30" t="s">
        <v>13</v>
      </c>
      <c r="D1" s="30"/>
      <c r="E1" s="30"/>
      <c r="F1" s="30" t="s">
        <v>14</v>
      </c>
      <c r="G1" s="30"/>
      <c r="H1" s="30"/>
      <c r="I1" s="30" t="s">
        <v>15</v>
      </c>
      <c r="J1" s="30"/>
      <c r="K1" s="30"/>
      <c r="L1" s="11"/>
      <c r="M1" s="29" t="s">
        <v>24</v>
      </c>
      <c r="N1" s="29"/>
      <c r="O1" s="29"/>
      <c r="P1" s="22"/>
      <c r="Q1" s="22"/>
      <c r="R1" s="29" t="s">
        <v>12</v>
      </c>
      <c r="S1" s="29"/>
      <c r="T1" s="29"/>
      <c r="U1" s="1"/>
    </row>
    <row r="2" spans="1:21" ht="17.25" x14ac:dyDescent="0.3">
      <c r="A2" s="1"/>
      <c r="B2" s="2" t="s">
        <v>0</v>
      </c>
      <c r="C2" s="11" t="s">
        <v>1</v>
      </c>
      <c r="D2" s="11" t="s">
        <v>2</v>
      </c>
      <c r="E2" s="11" t="s">
        <v>3</v>
      </c>
      <c r="F2" s="11" t="s">
        <v>1</v>
      </c>
      <c r="G2" s="11" t="s">
        <v>2</v>
      </c>
      <c r="H2" s="11" t="s">
        <v>3</v>
      </c>
      <c r="I2" s="11" t="s">
        <v>1</v>
      </c>
      <c r="J2" s="11" t="s">
        <v>2</v>
      </c>
      <c r="K2" s="11" t="s">
        <v>3</v>
      </c>
      <c r="L2" s="11"/>
      <c r="M2" s="2" t="s">
        <v>1</v>
      </c>
      <c r="N2" s="2" t="s">
        <v>2</v>
      </c>
      <c r="O2" s="2" t="s">
        <v>3</v>
      </c>
      <c r="P2" s="22"/>
      <c r="Q2" s="22"/>
      <c r="R2" s="2" t="s">
        <v>1</v>
      </c>
      <c r="S2" s="2" t="s">
        <v>2</v>
      </c>
      <c r="T2" s="2" t="s">
        <v>3</v>
      </c>
      <c r="U2" s="1"/>
    </row>
    <row r="3" spans="1:21" ht="17.25" x14ac:dyDescent="0.3">
      <c r="A3" s="1">
        <v>1</v>
      </c>
      <c r="B3" s="2" t="s">
        <v>4</v>
      </c>
      <c r="C3" s="12">
        <v>48800</v>
      </c>
      <c r="D3" s="13">
        <v>1</v>
      </c>
      <c r="E3" s="14">
        <v>48800</v>
      </c>
      <c r="F3" s="11"/>
      <c r="G3" s="11"/>
      <c r="H3" s="14">
        <v>48800</v>
      </c>
      <c r="I3" s="15">
        <v>48800</v>
      </c>
      <c r="J3" s="16">
        <v>5</v>
      </c>
      <c r="K3" s="14">
        <v>48800</v>
      </c>
      <c r="L3" s="14"/>
      <c r="M3" s="3"/>
      <c r="N3" s="2"/>
      <c r="O3" s="8">
        <v>48800</v>
      </c>
      <c r="P3" s="23"/>
      <c r="Q3" s="8"/>
      <c r="R3" s="3"/>
      <c r="S3" s="2"/>
      <c r="T3" s="8">
        <v>48800</v>
      </c>
      <c r="U3" s="1"/>
    </row>
    <row r="4" spans="1:21" ht="17.25" x14ac:dyDescent="0.3">
      <c r="A4" s="1">
        <v>2</v>
      </c>
      <c r="B4" s="10" t="s">
        <v>9</v>
      </c>
      <c r="C4" s="16">
        <v>510.91</v>
      </c>
      <c r="D4" s="13">
        <v>7</v>
      </c>
      <c r="E4" s="17">
        <f>D4*C4</f>
        <v>3576.3700000000003</v>
      </c>
      <c r="F4" s="13">
        <v>412.73</v>
      </c>
      <c r="G4" s="13">
        <f>D4*5</f>
        <v>35</v>
      </c>
      <c r="H4" s="17">
        <f>F4*G4</f>
        <v>14445.550000000001</v>
      </c>
      <c r="I4" s="15">
        <v>412.73</v>
      </c>
      <c r="J4" s="16">
        <f>D4*10</f>
        <v>70</v>
      </c>
      <c r="K4" s="17">
        <f>I4*J4</f>
        <v>28891.100000000002</v>
      </c>
      <c r="L4" s="21"/>
      <c r="M4" s="3">
        <v>302.73</v>
      </c>
      <c r="N4" s="3">
        <v>140</v>
      </c>
      <c r="O4" s="8">
        <v>42382.200000000004</v>
      </c>
      <c r="P4" s="24"/>
      <c r="Q4" s="24">
        <f>P4*140</f>
        <v>0</v>
      </c>
      <c r="R4" s="3">
        <v>302.73</v>
      </c>
      <c r="S4" s="3">
        <f>D4*20</f>
        <v>140</v>
      </c>
      <c r="T4" s="8">
        <f>R4*S4</f>
        <v>42382.200000000004</v>
      </c>
      <c r="U4" s="4" t="s">
        <v>8</v>
      </c>
    </row>
    <row r="5" spans="1:21" ht="17.25" x14ac:dyDescent="0.3">
      <c r="A5" s="1">
        <v>3</v>
      </c>
      <c r="B5" s="10" t="s">
        <v>5</v>
      </c>
      <c r="C5" s="16">
        <v>705.46</v>
      </c>
      <c r="D5" s="13">
        <v>6</v>
      </c>
      <c r="E5" s="17">
        <f t="shared" ref="E5:E8" si="0">D5*C5</f>
        <v>4232.76</v>
      </c>
      <c r="F5" s="13">
        <v>596.36</v>
      </c>
      <c r="G5" s="13">
        <f t="shared" ref="G5:G8" si="1">D5*5</f>
        <v>30</v>
      </c>
      <c r="H5" s="17">
        <f t="shared" ref="H5:H8" si="2">F5*G5</f>
        <v>17890.8</v>
      </c>
      <c r="I5" s="15">
        <v>596.36</v>
      </c>
      <c r="J5" s="16">
        <f t="shared" ref="J5:J8" si="3">D5*10</f>
        <v>60</v>
      </c>
      <c r="K5" s="17">
        <f t="shared" ref="K5:K8" si="4">I5*J5</f>
        <v>35781.599999999999</v>
      </c>
      <c r="L5" s="21"/>
      <c r="M5" s="3">
        <v>463.64</v>
      </c>
      <c r="N5" s="3">
        <v>120</v>
      </c>
      <c r="O5" s="8">
        <v>55636.799999999996</v>
      </c>
      <c r="P5" s="24"/>
      <c r="Q5" s="25">
        <f>P5*120</f>
        <v>0</v>
      </c>
      <c r="R5" s="3">
        <v>463.64</v>
      </c>
      <c r="S5" s="3">
        <f t="shared" ref="S5:S8" si="5">D5*20</f>
        <v>120</v>
      </c>
      <c r="T5" s="8">
        <f>R5*S5</f>
        <v>55636.799999999996</v>
      </c>
      <c r="U5" s="4" t="s">
        <v>10</v>
      </c>
    </row>
    <row r="6" spans="1:21" ht="17.25" x14ac:dyDescent="0.3">
      <c r="A6" s="1">
        <v>4</v>
      </c>
      <c r="B6" s="10" t="s">
        <v>18</v>
      </c>
      <c r="C6" s="18">
        <v>2890.91</v>
      </c>
      <c r="D6" s="13">
        <v>4</v>
      </c>
      <c r="E6" s="17">
        <f t="shared" si="0"/>
        <v>11563.64</v>
      </c>
      <c r="F6" s="19">
        <v>2618.1799999999998</v>
      </c>
      <c r="G6" s="13">
        <f t="shared" si="1"/>
        <v>20</v>
      </c>
      <c r="H6" s="17">
        <f t="shared" si="2"/>
        <v>52363.6</v>
      </c>
      <c r="I6" s="15">
        <v>2454.5500000000002</v>
      </c>
      <c r="J6" s="16">
        <f t="shared" si="3"/>
        <v>40</v>
      </c>
      <c r="K6" s="17">
        <f t="shared" si="4"/>
        <v>98182</v>
      </c>
      <c r="L6" s="17"/>
      <c r="M6" s="33">
        <v>2354.5500000000002</v>
      </c>
      <c r="N6" s="34">
        <v>80</v>
      </c>
      <c r="O6" s="35">
        <v>188364</v>
      </c>
      <c r="P6" s="26"/>
      <c r="Q6" s="25">
        <f>P6*80</f>
        <v>0</v>
      </c>
      <c r="R6" s="5">
        <f>T6/S6</f>
        <v>10296.875</v>
      </c>
      <c r="S6" s="3">
        <f t="shared" si="5"/>
        <v>80</v>
      </c>
      <c r="T6" s="8">
        <f>Q21*80+Q22</f>
        <v>823750</v>
      </c>
      <c r="U6" s="20" t="s">
        <v>20</v>
      </c>
    </row>
    <row r="7" spans="1:21" ht="17.25" x14ac:dyDescent="0.3">
      <c r="A7" s="1">
        <v>5</v>
      </c>
      <c r="B7" s="10" t="s">
        <v>6</v>
      </c>
      <c r="C7" s="18">
        <v>4281.82</v>
      </c>
      <c r="D7" s="13">
        <v>6</v>
      </c>
      <c r="E7" s="17">
        <f t="shared" si="0"/>
        <v>25690.92</v>
      </c>
      <c r="F7" s="19">
        <v>3763.64</v>
      </c>
      <c r="G7" s="13">
        <f t="shared" si="1"/>
        <v>30</v>
      </c>
      <c r="H7" s="17">
        <f t="shared" si="2"/>
        <v>112909.2</v>
      </c>
      <c r="I7" s="15">
        <v>3763.64</v>
      </c>
      <c r="J7" s="16">
        <f t="shared" si="3"/>
        <v>60</v>
      </c>
      <c r="K7" s="17">
        <f t="shared" si="4"/>
        <v>225818.4</v>
      </c>
      <c r="L7" s="17"/>
      <c r="M7" s="3">
        <v>3000</v>
      </c>
      <c r="N7" s="3">
        <v>120</v>
      </c>
      <c r="O7" s="8">
        <v>360000</v>
      </c>
      <c r="P7" s="27"/>
      <c r="Q7" s="25">
        <f>P7*120</f>
        <v>0</v>
      </c>
      <c r="R7" s="3">
        <v>3000</v>
      </c>
      <c r="S7" s="3">
        <f t="shared" si="5"/>
        <v>120</v>
      </c>
      <c r="T7" s="8">
        <f>R7*S7</f>
        <v>360000</v>
      </c>
      <c r="U7" s="20" t="s">
        <v>16</v>
      </c>
    </row>
    <row r="8" spans="1:21" ht="17.25" x14ac:dyDescent="0.3">
      <c r="A8" s="1">
        <v>6</v>
      </c>
      <c r="B8" s="10" t="s">
        <v>7</v>
      </c>
      <c r="C8" s="18">
        <v>6145.46</v>
      </c>
      <c r="D8" s="13">
        <v>7</v>
      </c>
      <c r="E8" s="17">
        <f t="shared" si="0"/>
        <v>43018.22</v>
      </c>
      <c r="F8" s="19">
        <v>5409.09</v>
      </c>
      <c r="G8" s="13">
        <f t="shared" si="1"/>
        <v>35</v>
      </c>
      <c r="H8" s="17">
        <f t="shared" si="2"/>
        <v>189318.15</v>
      </c>
      <c r="I8" s="15">
        <v>5409.09</v>
      </c>
      <c r="J8" s="16">
        <f t="shared" si="3"/>
        <v>70</v>
      </c>
      <c r="K8" s="17">
        <f t="shared" si="4"/>
        <v>378636.3</v>
      </c>
      <c r="L8" s="17"/>
      <c r="M8" s="3">
        <v>4300</v>
      </c>
      <c r="N8" s="3">
        <v>140</v>
      </c>
      <c r="O8" s="8">
        <v>602000</v>
      </c>
      <c r="P8" s="27"/>
      <c r="Q8" s="25">
        <f>P8*140</f>
        <v>0</v>
      </c>
      <c r="R8" s="3">
        <v>4300</v>
      </c>
      <c r="S8" s="3">
        <f t="shared" si="5"/>
        <v>140</v>
      </c>
      <c r="T8" s="8">
        <f>R8*S8</f>
        <v>602000</v>
      </c>
      <c r="U8" s="20" t="s">
        <v>17</v>
      </c>
    </row>
    <row r="9" spans="1:21" x14ac:dyDescent="0.3">
      <c r="B9" s="6" t="s">
        <v>11</v>
      </c>
      <c r="E9" s="9">
        <f>SUM(E3:E8)</f>
        <v>136881.91</v>
      </c>
      <c r="H9" s="9">
        <f>SUM(H3:H8)</f>
        <v>435727.30000000005</v>
      </c>
      <c r="K9" s="9">
        <f>SUM(K3:K8)</f>
        <v>816109.39999999991</v>
      </c>
      <c r="L9" s="9"/>
      <c r="O9" s="9">
        <f>SUM(O3:O8)</f>
        <v>1297183</v>
      </c>
      <c r="P9" s="28"/>
      <c r="Q9" s="28">
        <f>SUM(Q3:Q8)</f>
        <v>0</v>
      </c>
      <c r="T9" s="9">
        <f>SUM(T3:T8)</f>
        <v>1932569</v>
      </c>
    </row>
    <row r="10" spans="1:21" x14ac:dyDescent="0.3">
      <c r="T10" s="6">
        <v>1300000</v>
      </c>
    </row>
    <row r="15" spans="1:21" x14ac:dyDescent="0.3">
      <c r="Q15" s="6">
        <v>600000</v>
      </c>
      <c r="R15" s="6">
        <v>30000</v>
      </c>
    </row>
    <row r="20" spans="12:17" ht="17.25" x14ac:dyDescent="0.3">
      <c r="L20" s="31" t="s">
        <v>18</v>
      </c>
      <c r="P20" s="32" t="s">
        <v>22</v>
      </c>
      <c r="Q20" s="32" t="s">
        <v>23</v>
      </c>
    </row>
    <row r="21" spans="12:17" x14ac:dyDescent="0.3">
      <c r="L21" s="32"/>
      <c r="P21" s="32" t="s">
        <v>21</v>
      </c>
      <c r="Q21" s="32">
        <f>7.5*1318</f>
        <v>9885</v>
      </c>
    </row>
    <row r="22" spans="12:17" x14ac:dyDescent="0.3">
      <c r="L22" s="32" t="s">
        <v>19</v>
      </c>
      <c r="P22" s="32">
        <v>25</v>
      </c>
      <c r="Q22" s="32">
        <f>P22*1318</f>
        <v>32950</v>
      </c>
    </row>
    <row r="23" spans="12:17" x14ac:dyDescent="0.3">
      <c r="L23" s="32"/>
      <c r="P23" s="32"/>
      <c r="Q23" s="32"/>
    </row>
  </sheetData>
  <mergeCells count="5">
    <mergeCell ref="R1:T1"/>
    <mergeCell ref="I1:K1"/>
    <mergeCell ref="C1:E1"/>
    <mergeCell ref="F1:H1"/>
    <mergeCell ref="M1:O1"/>
  </mergeCells>
  <phoneticPr fontId="1" type="noConversion"/>
  <hyperlinks>
    <hyperlink ref="U5" r:id="rId1" xr:uid="{DB4532DC-B84D-425D-B1D1-6EFFF6D3BB39}"/>
    <hyperlink ref="U4" r:id="rId2" xr:uid="{BB8A7882-867E-40AB-9708-8E8A20431F68}"/>
    <hyperlink ref="U7" r:id="rId3" xr:uid="{6DB3E69B-C493-42B9-A910-992D5A33819B}"/>
    <hyperlink ref="U8" r:id="rId4" xr:uid="{531BC96B-6B68-4406-8E0F-BCA60452E3EF}"/>
    <hyperlink ref="U6" r:id="rId5" xr:uid="{92533C75-EDED-4B4E-A813-8314F61C00F1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trang tien</dc:creator>
  <cp:lastModifiedBy>User</cp:lastModifiedBy>
  <dcterms:created xsi:type="dcterms:W3CDTF">2023-03-28T00:48:30Z</dcterms:created>
  <dcterms:modified xsi:type="dcterms:W3CDTF">2023-04-10T01:09:36Z</dcterms:modified>
</cp:coreProperties>
</file>