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6210"/>
  </bookViews>
  <sheets>
    <sheet name="Sheet1" sheetId="1" r:id="rId1"/>
    <sheet name="Expliantion" sheetId="2" r:id="rId2"/>
    <sheet name="Units convertion" sheetId="3" r:id="rId3"/>
    <sheet name="RsUnits" sheetId="4" r:id="rId4"/>
    <sheet name="SoilClassfication" sheetId="5" r:id="rId5"/>
    <sheet name="ReadMe" sheetId="6" r:id="rId6"/>
    <sheet name="Sheet2" sheetId="7" r:id="rId7"/>
  </sheets>
  <definedNames>
    <definedName name="_xlnm._FilterDatabase" localSheetId="0" hidden="1">Sheet1!$A$1:$FD$344</definedName>
  </definedNames>
  <calcPr calcId="144525"/>
</workbook>
</file>

<file path=xl/calcChain.xml><?xml version="1.0" encoding="utf-8"?>
<calcChain xmlns="http://schemas.openxmlformats.org/spreadsheetml/2006/main">
  <c r="BI3" i="1" l="1"/>
  <c r="BH3" i="1"/>
  <c r="BI2" i="1"/>
  <c r="BH2" i="1"/>
  <c r="BB125" i="1" l="1"/>
  <c r="M37" i="3" l="1"/>
  <c r="C37" i="3"/>
  <c r="N35" i="3"/>
  <c r="M35" i="3"/>
  <c r="K43" i="3" l="1"/>
  <c r="C43" i="3"/>
  <c r="C26" i="3"/>
  <c r="E34" i="3"/>
  <c r="C35" i="3"/>
  <c r="E35" i="3"/>
  <c r="C65" i="3" l="1"/>
  <c r="E65" i="3"/>
  <c r="F114" i="2" l="1"/>
  <c r="E114" i="2"/>
  <c r="H65" i="2"/>
  <c r="C64" i="3" l="1"/>
  <c r="E37" i="3" l="1"/>
  <c r="G48" i="3"/>
  <c r="C48" i="3" s="1"/>
  <c r="E48" i="3" s="1"/>
  <c r="E38" i="3" l="1"/>
  <c r="C62" i="3" l="1"/>
  <c r="O38" i="3"/>
  <c r="N38" i="3"/>
  <c r="M38" i="3"/>
  <c r="O37" i="3"/>
  <c r="N37" i="3"/>
  <c r="C80" i="3" l="1"/>
  <c r="E80" i="3" s="1"/>
  <c r="C36" i="3"/>
  <c r="E36" i="3" s="1"/>
  <c r="I43" i="3"/>
  <c r="C7" i="3" l="1"/>
  <c r="J43" i="3" l="1"/>
  <c r="C71" i="3" l="1"/>
  <c r="C72" i="3" s="1"/>
  <c r="G71" i="3"/>
  <c r="C56" i="3"/>
  <c r="E56" i="3" s="1"/>
  <c r="E54" i="3"/>
  <c r="I54" i="3"/>
  <c r="C53" i="3"/>
  <c r="I53" i="3"/>
  <c r="H64" i="3"/>
  <c r="C63" i="3"/>
  <c r="E63" i="3" s="1"/>
  <c r="E62" i="3"/>
  <c r="H15" i="4"/>
  <c r="E71" i="3" l="1"/>
  <c r="T10" i="4" l="1"/>
  <c r="T11" i="4"/>
  <c r="T12" i="4"/>
  <c r="T13" i="4"/>
  <c r="T9" i="4"/>
  <c r="E47" i="3" l="1"/>
  <c r="E46" i="3" l="1"/>
  <c r="E44" i="3"/>
  <c r="E45" i="3"/>
  <c r="E64" i="3"/>
  <c r="L55" i="3"/>
  <c r="C55" i="3" s="1"/>
  <c r="E55" i="3" s="1"/>
  <c r="E43" i="3" l="1"/>
  <c r="E20" i="4" l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E25" i="3" l="1"/>
  <c r="E53" i="3" l="1"/>
  <c r="E24" i="3" l="1"/>
  <c r="E23" i="3"/>
</calcChain>
</file>

<file path=xl/sharedStrings.xml><?xml version="1.0" encoding="utf-8"?>
<sst xmlns="http://schemas.openxmlformats.org/spreadsheetml/2006/main" count="8783" uniqueCount="872">
  <si>
    <t>CoverCrop</t>
  </si>
  <si>
    <t>GrainCrop</t>
  </si>
  <si>
    <t>Longitude</t>
  </si>
  <si>
    <t>Latitude</t>
  </si>
  <si>
    <t>SiteInfor</t>
  </si>
  <si>
    <t>Meta information</t>
  </si>
  <si>
    <t>YearPublication</t>
  </si>
  <si>
    <t>SoilDepthOfSample</t>
  </si>
  <si>
    <t>YearsAfterCoverCrop</t>
  </si>
  <si>
    <t>OC_T</t>
  </si>
  <si>
    <t>OC_C</t>
  </si>
  <si>
    <t>pH_T</t>
  </si>
  <si>
    <t>pH_C</t>
  </si>
  <si>
    <t>yield_T</t>
  </si>
  <si>
    <t>yield_C</t>
  </si>
  <si>
    <t>Texture</t>
  </si>
  <si>
    <t>MAT</t>
  </si>
  <si>
    <t>MAP</t>
  </si>
  <si>
    <t>ClimateType</t>
  </si>
  <si>
    <t>P_T</t>
  </si>
  <si>
    <t>P_C</t>
  </si>
  <si>
    <t>K_T</t>
  </si>
  <si>
    <t>K_C</t>
  </si>
  <si>
    <t>BD_T</t>
  </si>
  <si>
    <t>BD_C</t>
  </si>
  <si>
    <t>NoT</t>
  </si>
  <si>
    <t>NoC</t>
  </si>
  <si>
    <t>Aggre_T</t>
  </si>
  <si>
    <t>Aggre_C</t>
  </si>
  <si>
    <t>Penetration_T</t>
  </si>
  <si>
    <t>Penetration_C</t>
  </si>
  <si>
    <t>CEC_T</t>
  </si>
  <si>
    <t>CEC_C</t>
  </si>
  <si>
    <t>EC_T</t>
  </si>
  <si>
    <t>EC_C</t>
  </si>
  <si>
    <t>BS_T</t>
  </si>
  <si>
    <t>BS_C</t>
  </si>
  <si>
    <t>Tannual</t>
  </si>
  <si>
    <t>Pannual</t>
  </si>
  <si>
    <t>AWHC_T</t>
  </si>
  <si>
    <t>AWHC_C</t>
  </si>
  <si>
    <t>Infiltration_T</t>
  </si>
  <si>
    <t>Infiltration_C</t>
  </si>
  <si>
    <t>Notes</t>
  </si>
  <si>
    <t>Target data</t>
  </si>
  <si>
    <t>Author_F</t>
  </si>
  <si>
    <t>Author_G</t>
  </si>
  <si>
    <t>First author's Given name</t>
  </si>
  <si>
    <t>Paper publication year</t>
  </si>
  <si>
    <t>Site information</t>
  </si>
  <si>
    <t>Annual average temperature</t>
  </si>
  <si>
    <t>Mean annual temperature within study period (1960-2018?)</t>
  </si>
  <si>
    <t>Annual average precipitation</t>
  </si>
  <si>
    <t>Mean annual precipitation within study period (1960-2018?)</t>
  </si>
  <si>
    <t>Study site's climate type</t>
  </si>
  <si>
    <t>How many tears cover crop last</t>
  </si>
  <si>
    <t>Soil texture</t>
  </si>
  <si>
    <t>Cover crop type</t>
  </si>
  <si>
    <t>Grain crop type</t>
  </si>
  <si>
    <t>Applied fertilization information</t>
  </si>
  <si>
    <t>Replication number of treatment</t>
  </si>
  <si>
    <t>Replication number of control</t>
  </si>
  <si>
    <t>Yield of treatment (mean value)</t>
  </si>
  <si>
    <t>Yield of control (mean value)</t>
  </si>
  <si>
    <t>Bulk density of treatment (mean value)</t>
  </si>
  <si>
    <t>Bulk density of control (mean value)</t>
  </si>
  <si>
    <t>Organic carbon of treatment (mean value)</t>
  </si>
  <si>
    <t>Organic carbon of control (mean value)</t>
  </si>
  <si>
    <t>Nitrogen of treatment (mean value)</t>
  </si>
  <si>
    <t>Nitrogen of control (mean value)</t>
  </si>
  <si>
    <t>Phosphorus of treatment (mean value)</t>
  </si>
  <si>
    <t>Phosphorus of control (mean value)</t>
  </si>
  <si>
    <t>Potassium of treatment (mean value)</t>
  </si>
  <si>
    <t>Potassium of control (mean value)</t>
  </si>
  <si>
    <t>pH of treatment (mean value)</t>
  </si>
  <si>
    <t>pH of control (mean value)</t>
  </si>
  <si>
    <t>Soil aggregation of treatment (mean value)</t>
  </si>
  <si>
    <t>Soil aggregation of control (mean value)</t>
  </si>
  <si>
    <t>CEC of treatment (mean value)</t>
  </si>
  <si>
    <t>CEC of control (mean value)</t>
  </si>
  <si>
    <t>Available water hold capacity of treatment (mean value)</t>
  </si>
  <si>
    <t>Available water hold capacity of control (mean value)</t>
  </si>
  <si>
    <t>ST_C</t>
  </si>
  <si>
    <t>ST_T</t>
  </si>
  <si>
    <t>SWC_C</t>
  </si>
  <si>
    <t>SWC_T</t>
  </si>
  <si>
    <t>Soil temperature of control (mean value)</t>
  </si>
  <si>
    <t>Soil temperature of treatment (mean value)</t>
  </si>
  <si>
    <t>Soil group</t>
  </si>
  <si>
    <t>Units: kg/hm2</t>
  </si>
  <si>
    <t>ControlDescription</t>
  </si>
  <si>
    <t>Control description</t>
  </si>
  <si>
    <t>Units: %</t>
  </si>
  <si>
    <t>CCDryBiomass</t>
  </si>
  <si>
    <t>CCFreshBiomass</t>
  </si>
  <si>
    <t xml:space="preserve">Fresh biomass (and to be manure) of cover crop </t>
  </si>
  <si>
    <t xml:space="preserve">Dry biomass (and to be manure) of cover crop </t>
  </si>
  <si>
    <t>Conversion_factor</t>
  </si>
  <si>
    <t>Sample_土壤含水量</t>
  </si>
  <si>
    <t>cm3/cm3</t>
  </si>
  <si>
    <t>g/cm3</t>
  </si>
  <si>
    <t>BD</t>
  </si>
  <si>
    <t>1*BD</t>
  </si>
  <si>
    <t>g/g</t>
  </si>
  <si>
    <t>Sample_土壤容重</t>
  </si>
  <si>
    <t>Unit</t>
    <phoneticPr fontId="0" type="noConversion"/>
  </si>
  <si>
    <t>Mg/m3</t>
  </si>
  <si>
    <t>1 Mg/m3 = 1 g/cm3 (1Mg = 1 million g = 10^6 g)</t>
  </si>
  <si>
    <t>Soil water content (SWC) units conversion</t>
  </si>
  <si>
    <t>Soil bulk density units conversion</t>
  </si>
  <si>
    <t>VWC=GWC*BD</t>
  </si>
  <si>
    <t>need update</t>
  </si>
  <si>
    <t>Elevation</t>
  </si>
  <si>
    <t>Journal</t>
  </si>
  <si>
    <t>Journal name of paper</t>
  </si>
  <si>
    <t>Soil depth of samling(different rows or separate by ,?)</t>
  </si>
  <si>
    <t>Base Satuation of treatment (mean value)</t>
  </si>
  <si>
    <t>g/g=cm3/cm3 * BD</t>
  </si>
  <si>
    <t>Family author's Family name</t>
  </si>
  <si>
    <t>Ks_T</t>
  </si>
  <si>
    <t>Ks_C</t>
  </si>
  <si>
    <t>Cmina_T</t>
  </si>
  <si>
    <t>Cmina_C</t>
  </si>
  <si>
    <t>Carbon minierazation of treatment (mean value)</t>
  </si>
  <si>
    <t>Carbon minierazation of control (mean value)</t>
  </si>
  <si>
    <t>Nmina_T</t>
  </si>
  <si>
    <t>Nmina_C</t>
  </si>
  <si>
    <t>Nitrogen minierazation of treatment (mean value)</t>
  </si>
  <si>
    <t>Nitrogen minierazation of control (mean value)</t>
  </si>
  <si>
    <t>SIR_T</t>
  </si>
  <si>
    <t>SIR_C</t>
  </si>
  <si>
    <t>CO2BTest_T</t>
  </si>
  <si>
    <t>CO2BTest_C</t>
  </si>
  <si>
    <t>MBC_T</t>
  </si>
  <si>
    <t>Substract induced respiration of treatment (mean value)</t>
  </si>
  <si>
    <t>Substract induced respiration of treatment (Standard diviation)</t>
  </si>
  <si>
    <t>Substract induced respiration of control (mean value)</t>
  </si>
  <si>
    <t>CO2 burst test respiration of treatment (mean value)</t>
  </si>
  <si>
    <t>CO2 burst test respiration respiration of control (mean value)</t>
  </si>
  <si>
    <t>Microbe Biomass Carbon of treatment (mean value)</t>
  </si>
  <si>
    <t>Microbe Biomass Carbon of control (mean value)</t>
  </si>
  <si>
    <t>Field satuted hydrolic conductivity of treatment (mean value)</t>
  </si>
  <si>
    <t>Field satuted hydrolic conductivity of control (mean value)</t>
  </si>
  <si>
    <t>StudyID</t>
  </si>
  <si>
    <t>TimeAfterCoverCrop</t>
  </si>
  <si>
    <t>SandPerc</t>
  </si>
  <si>
    <t>SiltPerc</t>
  </si>
  <si>
    <t>Percentage of sand</t>
  </si>
  <si>
    <t>Percentage of silt</t>
  </si>
  <si>
    <t>Units: m</t>
  </si>
  <si>
    <t>Units: mm</t>
  </si>
  <si>
    <t>ExperimentDesign</t>
  </si>
  <si>
    <t>CRD,RCBD etc.</t>
  </si>
  <si>
    <t>Others</t>
  </si>
  <si>
    <t>Weed_T</t>
  </si>
  <si>
    <t>Weed_C</t>
  </si>
  <si>
    <t>Weed of treatment (mean value)</t>
  </si>
  <si>
    <t>Weed of control (mean value)</t>
  </si>
  <si>
    <t>MBC_C</t>
  </si>
  <si>
    <t>Units: mg kg-1 soil</t>
  </si>
  <si>
    <t>Units: cmolc kg-1</t>
  </si>
  <si>
    <t>cm</t>
  </si>
  <si>
    <t>SOC</t>
  </si>
  <si>
    <t>%</t>
  </si>
  <si>
    <t>g/kg</t>
  </si>
  <si>
    <t>Sometimes, SD column acts like comments</t>
  </si>
  <si>
    <t>1 g/kg = 0.1 %</t>
  </si>
  <si>
    <t>Units: Mg per ha</t>
  </si>
  <si>
    <t>Unites: kg per kg (gravimetric water content)</t>
  </si>
  <si>
    <t>g/m2</t>
  </si>
  <si>
    <t>kg/ha</t>
  </si>
  <si>
    <t>1 g/m² x 1 kg/1000 g x 10000 m²/ha = 10 kg/ha = 10 kg/hm2</t>
  </si>
  <si>
    <t>Mg / ha</t>
  </si>
  <si>
    <t>1 Mg = 1000000 g = 1000 kg/ha</t>
  </si>
  <si>
    <t>more</t>
  </si>
  <si>
    <t>Units:  mg CO2 kg−1 soil d−1</t>
  </si>
  <si>
    <t>SamplingYear</t>
  </si>
  <si>
    <t>Year table samples</t>
  </si>
  <si>
    <t>SoilpH</t>
  </si>
  <si>
    <t>SoilTC</t>
  </si>
  <si>
    <t>SoilKsat</t>
  </si>
  <si>
    <t>Soil pH</t>
  </si>
  <si>
    <t>Soil total C</t>
  </si>
  <si>
    <t>Soil Ksat</t>
  </si>
  <si>
    <t>Unit</t>
  </si>
  <si>
    <t>mg CO2 kg−1 soil d−1</t>
  </si>
  <si>
    <t>1 mg = 22.7273 mu mol</t>
  </si>
  <si>
    <t>t/ha</t>
  </si>
  <si>
    <t>Fertilization_T</t>
  </si>
  <si>
    <t>Fertilization_C</t>
  </si>
  <si>
    <t>N_C</t>
  </si>
  <si>
    <t>N_T</t>
  </si>
  <si>
    <t>n mol / g</t>
  </si>
  <si>
    <t xml:space="preserve">SIR or CO2 Burst Test </t>
  </si>
  <si>
    <t>mg kg-1 soil</t>
  </si>
  <si>
    <t>Conversions from these units to umol CO2/m2/s:</t>
  </si>
  <si>
    <t>Conversion_factor</t>
    <phoneticPr fontId="0" type="noConversion"/>
  </si>
  <si>
    <t>Sample_flux</t>
    <phoneticPr fontId="0" type="noConversion"/>
  </si>
  <si>
    <t>Flux_umol CO2/m2/s</t>
  </si>
  <si>
    <t>g C/m2/day</t>
    <phoneticPr fontId="0" type="noConversion"/>
  </si>
  <si>
    <t>g C/m2/hr</t>
    <phoneticPr fontId="0" type="noConversion"/>
  </si>
  <si>
    <t>g C/m2/yr</t>
    <phoneticPr fontId="0" type="noConversion"/>
  </si>
  <si>
    <t>g CO2/m2/day</t>
    <phoneticPr fontId="0" type="noConversion"/>
  </si>
  <si>
    <t>g CO2/m2/hr</t>
    <phoneticPr fontId="0" type="noConversion"/>
  </si>
  <si>
    <t>mg C/m2/day</t>
    <phoneticPr fontId="0" type="noConversion"/>
  </si>
  <si>
    <t>mg C/m2/hr</t>
    <phoneticPr fontId="0" type="noConversion"/>
  </si>
  <si>
    <t>mg CO2/m2/day</t>
    <phoneticPr fontId="0" type="noConversion"/>
  </si>
  <si>
    <t>mg CO2/m2/hr</t>
    <phoneticPr fontId="0" type="noConversion"/>
  </si>
  <si>
    <t>mmol CO2/m2/day</t>
    <phoneticPr fontId="0" type="noConversion"/>
  </si>
  <si>
    <t>mmol CO2/m2/hr</t>
    <phoneticPr fontId="0" type="noConversion"/>
  </si>
  <si>
    <t>mmol CO2/m2/s</t>
    <phoneticPr fontId="0" type="noConversion"/>
  </si>
  <si>
    <t>mol C/m2/yr</t>
    <phoneticPr fontId="0" type="noConversion"/>
  </si>
  <si>
    <t>umol CO2/m2/s</t>
    <phoneticPr fontId="0" type="noConversion"/>
  </si>
  <si>
    <t>kg/ha/day</t>
  </si>
  <si>
    <t>SoilBD</t>
  </si>
  <si>
    <t>Bulk density</t>
  </si>
  <si>
    <t>1 kg=10^6 mg</t>
  </si>
  <si>
    <t>1627500 Kg when BD = 1.085 (Study No. 13)</t>
  </si>
  <si>
    <t>1 ha = 100*100*0.15*BD*1000 kg</t>
  </si>
  <si>
    <t>CNOfManure</t>
  </si>
  <si>
    <t>Carbon to nitrogen ratio from the dry biomass of cover crop (related to manure quality)</t>
  </si>
  <si>
    <t>Agronomy Journal</t>
  </si>
  <si>
    <t>Units: cm/h</t>
  </si>
  <si>
    <t>Sometimes, Leaching nutrient</t>
  </si>
  <si>
    <t>1 ha = Mg</t>
  </si>
  <si>
    <t>1 ha = Kg</t>
  </si>
  <si>
    <t>Sno.13</t>
  </si>
  <si>
    <t>mu g C per g per day</t>
  </si>
  <si>
    <t>Hargrove</t>
  </si>
  <si>
    <t>Bledsoe Research Farm near Griffin, GA</t>
  </si>
  <si>
    <t>1 dag = 0.1 g</t>
  </si>
  <si>
    <t>%=0.01g/g</t>
  </si>
  <si>
    <t>10mg/g</t>
  </si>
  <si>
    <t>10000 mg / kg</t>
  </si>
  <si>
    <t>PPM</t>
  </si>
  <si>
    <t>ppm=0.0001%</t>
  </si>
  <si>
    <t>Diseases_T</t>
  </si>
  <si>
    <t>Diseases_C</t>
  </si>
  <si>
    <t>Hubbard</t>
  </si>
  <si>
    <t>mg/g</t>
  </si>
  <si>
    <t>Units: g/g</t>
  </si>
  <si>
    <t>Units: mg/kg</t>
  </si>
  <si>
    <t>Other meta information</t>
  </si>
  <si>
    <t>Units: g/kg and many others</t>
  </si>
  <si>
    <t>VMW</t>
  </si>
  <si>
    <t>Fert_Diff</t>
  </si>
  <si>
    <t>Whether control and cover crop applied fifferent fertilizer level?</t>
  </si>
  <si>
    <t>Units: 10-6/s (mS)</t>
  </si>
  <si>
    <t>Rotation_T</t>
  </si>
  <si>
    <t>Rotation_C</t>
  </si>
  <si>
    <t>Rotation_Diff</t>
  </si>
  <si>
    <t>Whether type of tillage differ between control and cover crop</t>
  </si>
  <si>
    <t>Tillage_T</t>
  </si>
  <si>
    <t>Tillage_C</t>
  </si>
  <si>
    <t>Tillage_Diff</t>
  </si>
  <si>
    <t>Type of tillage for cover crop</t>
  </si>
  <si>
    <t>Type of tillage for control</t>
  </si>
  <si>
    <t>Type of rotation/crop sequence for cover crop treatment</t>
  </si>
  <si>
    <t>Type of rotation/crop sequence for control</t>
  </si>
  <si>
    <t>Whether type of rotation/crop sequence differ between control and cover crop</t>
  </si>
  <si>
    <t>Paper's ID number</t>
  </si>
  <si>
    <t>Tillage</t>
  </si>
  <si>
    <t>1 ha = 100*100*0.075*1.4Mg</t>
  </si>
  <si>
    <t>No40</t>
  </si>
  <si>
    <t>MG</t>
  </si>
  <si>
    <t>kg</t>
  </si>
  <si>
    <t>McVay</t>
  </si>
  <si>
    <t>Units: mm/h</t>
  </si>
  <si>
    <t>CCTermination</t>
  </si>
  <si>
    <t>Way of kinnling cover crop</t>
  </si>
  <si>
    <t>Mendes</t>
  </si>
  <si>
    <t>mg NO3-N / kg soil</t>
  </si>
  <si>
    <t>Mixed</t>
  </si>
  <si>
    <t>c mol / kg</t>
  </si>
  <si>
    <t>mg CO2/m2/s</t>
  </si>
  <si>
    <t>1mg=0.001 g</t>
  </si>
  <si>
    <t>1 mu mol = 1/1000000 mol</t>
  </si>
  <si>
    <t>K need *39</t>
  </si>
  <si>
    <t>1 nmol = 1/1000000000 mol</t>
  </si>
  <si>
    <t>1mol=12g</t>
  </si>
  <si>
    <t>1 cmol = 0.01 mol</t>
  </si>
  <si>
    <t>No29</t>
  </si>
  <si>
    <t>1 ha = 1627.5Mg</t>
  </si>
  <si>
    <t>mu mol CO2 /kg soil/ d</t>
  </si>
  <si>
    <t>1 mu mol=1/1000000 mol</t>
  </si>
  <si>
    <t>1 nmol=1/1000000000 mol * 44 g/mol</t>
  </si>
  <si>
    <t>mu g g-1 soil</t>
  </si>
  <si>
    <t>mm</t>
  </si>
  <si>
    <t>No. 46</t>
  </si>
  <si>
    <t>Notes2</t>
  </si>
  <si>
    <t>Microbe activity/Enzyme/nematode/earthwarm</t>
  </si>
  <si>
    <t>Other notes, comments 2</t>
  </si>
  <si>
    <t>Diseases treatment (mean value)/Beetles/pest</t>
  </si>
  <si>
    <t>Diseases of control (mean value)/Beetles/pest</t>
  </si>
  <si>
    <t>Units: kg per ha and many others</t>
  </si>
  <si>
    <t>Comments on Provent erosion, such as Available Nitrogen Use Efficiency, nitrogen uptake by cover crop</t>
  </si>
  <si>
    <t>OC_Comments</t>
  </si>
  <si>
    <t>N_Comments</t>
  </si>
  <si>
    <t>P_Comments</t>
  </si>
  <si>
    <t>Aggre_Comments</t>
  </si>
  <si>
    <t>EC_Comments</t>
  </si>
  <si>
    <t>Infiltration_Comments</t>
  </si>
  <si>
    <t>Sainju</t>
  </si>
  <si>
    <t>MicroOrganism_T</t>
  </si>
  <si>
    <t>MicroOrganisml_C</t>
  </si>
  <si>
    <t>MicroOrganism_Comments</t>
  </si>
  <si>
    <t>MicroOrganism_C</t>
  </si>
  <si>
    <t>BiomassCashCrop_C</t>
  </si>
  <si>
    <t>BiomassCashCrop_T</t>
  </si>
  <si>
    <t>Yield_C</t>
  </si>
  <si>
    <t>Yield_T</t>
  </si>
  <si>
    <t>Yield_Comments</t>
  </si>
  <si>
    <t>BD_Comments</t>
  </si>
  <si>
    <t>K_Comments</t>
  </si>
  <si>
    <t>pH_Comments</t>
  </si>
  <si>
    <t>Penetration_Comments</t>
  </si>
  <si>
    <t>CEC_Comments</t>
  </si>
  <si>
    <t>BS_Comments</t>
  </si>
  <si>
    <t>AWHC_Comments</t>
  </si>
  <si>
    <t>Ks_Comments</t>
  </si>
  <si>
    <t>ST_Comments</t>
  </si>
  <si>
    <t>SWC_Comments</t>
  </si>
  <si>
    <t>Weed_Comments</t>
  </si>
  <si>
    <t>Diseases_Comments</t>
  </si>
  <si>
    <t>Cmina_Comments</t>
  </si>
  <si>
    <t>SIR_Comments</t>
  </si>
  <si>
    <t>CO2BTest_Comments</t>
  </si>
  <si>
    <t>MBC_Comments</t>
  </si>
  <si>
    <t>Nmina_Comments</t>
  </si>
  <si>
    <t>yield_Comments</t>
  </si>
  <si>
    <t>Comments on Yield of control (such as standard deviation, etc)</t>
  </si>
  <si>
    <t>Comments on bulk density of treatment (standard deviation)</t>
  </si>
  <si>
    <t>Comments on organic carbon of treatment (standard deviation)</t>
  </si>
  <si>
    <t>Comments on nitrogen of treatment (standard deviation)</t>
  </si>
  <si>
    <t>Comments on phosphorus of treatment (standard deviation)</t>
  </si>
  <si>
    <t>K_Coments</t>
  </si>
  <si>
    <t>Comments on potassium of treatment (standard deviation)</t>
  </si>
  <si>
    <t>Comments on pH of treatment (standard deviation)</t>
  </si>
  <si>
    <t>Comments on Soil aggregation of treatment (standard deviation)</t>
  </si>
  <si>
    <t>Comments on CEC of treatment (standard deviation)</t>
  </si>
  <si>
    <t>Comments on Base Satuatio of treatment (standard deviation)</t>
  </si>
  <si>
    <t>Comments on Available water hold capacity of treatment (standard deviation)</t>
  </si>
  <si>
    <t>Comments on Field satuted hydrolic conductivity of treatment (standard deviation)</t>
  </si>
  <si>
    <t>Comments on Erosion rate sediment, nitrogen leaching, leaching potention treatment (standard deviation)</t>
  </si>
  <si>
    <t>Comments on Soil temperature of treatment (standard deviation)</t>
  </si>
  <si>
    <t>Comments on Weed of treatment (standard deviation)</t>
  </si>
  <si>
    <t>Comments on Soil water content of treatment (standard deviation)</t>
  </si>
  <si>
    <t>Comments on Diseases of treatment (standard deviation)/pest</t>
  </si>
  <si>
    <t>Comments on Carbon minierazation of treatment (Standard diviation)</t>
  </si>
  <si>
    <t>Comments on Nitrogen minierazation of treatment (Standard diviation)</t>
  </si>
  <si>
    <t>Comments on CO2 burst test respiration respiration of treatment (Standard diviation)</t>
  </si>
  <si>
    <t>Comments on Microbe Biomass Carbon of treatment (Standard diviation)</t>
  </si>
  <si>
    <t>Notes1</t>
  </si>
  <si>
    <t>Other notes, comments 1</t>
  </si>
  <si>
    <t>BiomassCash_Comments</t>
  </si>
  <si>
    <t>BiomassCashCrop_Comments</t>
  </si>
  <si>
    <t>SWC(33)-SWC(1500)</t>
  </si>
  <si>
    <t>Infiltration rate of control (mean value), water</t>
  </si>
  <si>
    <t>Infiltration rate of treatment (mean value), water</t>
  </si>
  <si>
    <t>Infiltration rate of treatment (standard deviation), water</t>
  </si>
  <si>
    <t>Penetration resistance of control (mean value), root</t>
  </si>
  <si>
    <t>Penetration resistance of treatment (mean value), root</t>
  </si>
  <si>
    <t>Comments on Penetration resistance of treatment (standard deviation), root</t>
  </si>
  <si>
    <t>TimeCC</t>
  </si>
  <si>
    <t>Time_CC</t>
  </si>
  <si>
    <t>Time_Comments</t>
  </si>
  <si>
    <t>Comments about sampling time and others</t>
  </si>
  <si>
    <t>Time of cover crop planted, winter or summer CC</t>
  </si>
  <si>
    <t>Biomass of cach crop (usually not include yield) of control</t>
  </si>
  <si>
    <t>Biomass of cach crop (usually not include yield) of cover crop</t>
  </si>
  <si>
    <t xml:space="preserve">Comments on biomass of cach crop (usually not include yield) </t>
  </si>
  <si>
    <t>Units varied</t>
  </si>
  <si>
    <t>Mg/ha</t>
  </si>
  <si>
    <t>Ks, Hydrulic conductivity</t>
  </si>
  <si>
    <t>mm / s</t>
  </si>
  <si>
    <t>Porosity_C</t>
  </si>
  <si>
    <t>Porosity_T</t>
  </si>
  <si>
    <t>Porosity_Comments</t>
  </si>
  <si>
    <t>Porosity, air permeability of control (mean value)</t>
  </si>
  <si>
    <t>Porosity, air permeability of treatment (mean value)</t>
  </si>
  <si>
    <t>Comments on Porosity, air permeability of treatment (standard deviation</t>
  </si>
  <si>
    <t>cm/h</t>
  </si>
  <si>
    <t>Journal of Environmental Quality</t>
  </si>
  <si>
    <t>CNOfCoverCrop</t>
  </si>
  <si>
    <t>NLeaching_C</t>
  </si>
  <si>
    <t>NLeaching_T</t>
  </si>
  <si>
    <t>NLeaching_Comments</t>
  </si>
  <si>
    <t>ProventLeaching_T</t>
  </si>
  <si>
    <t>ProventLeaching_Comments</t>
  </si>
  <si>
    <t>ProventLeaching_C</t>
  </si>
  <si>
    <t>Units: dS m–1</t>
  </si>
  <si>
    <t>Kg/Mg</t>
  </si>
  <si>
    <t>Units:Mpa</t>
  </si>
  <si>
    <t>Erosion_C</t>
  </si>
  <si>
    <t>Erosion_T</t>
  </si>
  <si>
    <t>Erosion_Comments</t>
  </si>
  <si>
    <t xml:space="preserve">Water erosion, wind erosion of control </t>
  </si>
  <si>
    <t>Water erosion, wind erosion of cover crop</t>
  </si>
  <si>
    <t>Comments on water erosion, wind erosion</t>
  </si>
  <si>
    <t>n mol / kg</t>
  </si>
  <si>
    <t>no tillage</t>
  </si>
  <si>
    <t>No.70</t>
  </si>
  <si>
    <t>1m2=657kg</t>
  </si>
  <si>
    <t>Soil N (TN, Inorganic N, NO3-N, NH4-N, Nox, NHx, Nox+NHx)</t>
  </si>
  <si>
    <t>Electric Conductivity of control (mean value)</t>
  </si>
  <si>
    <t>Electric Conductivity of treatment (mean value)</t>
  </si>
  <si>
    <t>Comments on EC of treatment (standard deviation)</t>
  </si>
  <si>
    <t>Base Satuation of control (mean value)</t>
  </si>
  <si>
    <t>Microbe/Fungi/Nametode/Mycorrhizal/Earthwarm/Health roots ratio indicator for control</t>
  </si>
  <si>
    <t>Microbe/Fungi/Nametode/Mycorrhizal/Earthwarm/Health roots ratio indicator for cover crop</t>
  </si>
  <si>
    <t>Explation for Microbe/Fungi/Nametode/Earthwarm/Health roots ratio indicator</t>
  </si>
  <si>
    <t>MBN_C</t>
  </si>
  <si>
    <t>MBN_T</t>
  </si>
  <si>
    <t>MBN_Comments</t>
  </si>
  <si>
    <t>Microbe Biomass Nitrogen of control (mean value)</t>
  </si>
  <si>
    <t>Microbe Biomass Nitrogen of treatment (mean value)</t>
  </si>
  <si>
    <t>Comments on Microbe Biomass Nitrogen of treatment (Standard diviation)</t>
  </si>
  <si>
    <t>BiomassCash_C</t>
  </si>
  <si>
    <t>BiomassCash_T</t>
  </si>
  <si>
    <t>No.17,D=1.2, BS=1.25</t>
  </si>
  <si>
    <t>No.73</t>
  </si>
  <si>
    <t>Microelement</t>
  </si>
  <si>
    <t>Whether reported microelement (Mn, Zn etc.)</t>
  </si>
  <si>
    <t>MBC/K/MBN</t>
  </si>
  <si>
    <t>SOIL ORDER</t>
  </si>
  <si>
    <t>SOIL</t>
  </si>
  <si>
    <t>DESCRIPTION</t>
  </si>
  <si>
    <t>SOIL FAMILY</t>
  </si>
  <si>
    <t>ALFISOLS</t>
  </si>
  <si>
    <t>Soil 1</t>
  </si>
  <si>
    <t>Fine_loamy, mixed</t>
  </si>
  <si>
    <t>Typic Cryoboralfs</t>
  </si>
  <si>
    <t>Soil 2 (Santa Series)</t>
  </si>
  <si>
    <t>Coarse-silty, mixed, frigid</t>
  </si>
  <si>
    <t>Ochreptic Fragixeralfs</t>
  </si>
  <si>
    <t>Soil 3 (Porthill Series)</t>
  </si>
  <si>
    <t>Fine, mixed, frigid Typic</t>
  </si>
  <si>
    <t>Hapioxeralfs</t>
  </si>
  <si>
    <t>ARIDISOLS</t>
  </si>
  <si>
    <t>Soil 4 (Chilcott Series)</t>
  </si>
  <si>
    <t>Fine, montmorillonitic, mesic</t>
  </si>
  <si>
    <t>Abruptic Xerollic Durargids</t>
  </si>
  <si>
    <t>Soil 5 (Colthorp Series)</t>
  </si>
  <si>
    <t>Loamy, mixed, mesic, shallow</t>
  </si>
  <si>
    <t>Xerollic Durargids</t>
  </si>
  <si>
    <t>Soil 6 (Sebree Series)</t>
  </si>
  <si>
    <t>Fine-silty, mixed, mesic</t>
  </si>
  <si>
    <t>Xerollic Nadurargids</t>
  </si>
  <si>
    <t>Soil 7 (Gooding Series)</t>
  </si>
  <si>
    <t>Xerollic Paleargids</t>
  </si>
  <si>
    <t>Soil 8 (Portneuf Series)</t>
  </si>
  <si>
    <t>Coarse-silty, mixed, mesic</t>
  </si>
  <si>
    <t>Durixerollic Calciorthids</t>
  </si>
  <si>
    <t>Soil 9 (Trevino Series</t>
  </si>
  <si>
    <t>Loamy, mixed, mesic Lithic</t>
  </si>
  <si>
    <t>Xerollic Camborthids</t>
  </si>
  <si>
    <t>Soil IO (Owhyee Series)</t>
  </si>
  <si>
    <t>Soil 11 (Minidoka Series)</t>
  </si>
  <si>
    <t>Xerollic Durorthids</t>
  </si>
  <si>
    <t>Soil 12</t>
  </si>
  <si>
    <t>Loamy, mixed, frigid</t>
  </si>
  <si>
    <t>ENTISOLS</t>
  </si>
  <si>
    <t>Soil 13 (Garbutt Series)</t>
  </si>
  <si>
    <t>Coarse-silty, mixed (calcareous), mesic</t>
  </si>
  <si>
    <t>Typic Torriorthents</t>
  </si>
  <si>
    <t>Soil 14 (Flybow Series)</t>
  </si>
  <si>
    <t>Loamy-skeletal, mixed, monacid, mesic</t>
  </si>
  <si>
    <t>Lithic Xerorthents</t>
  </si>
  <si>
    <t>Soil 15 (Pyle Series)</t>
  </si>
  <si>
    <t>Alfic Cryopsamments</t>
  </si>
  <si>
    <t>Soil 16 (Gruincy Series)</t>
  </si>
  <si>
    <t>Mixed, mesic</t>
  </si>
  <si>
    <t>Xeric Torripsamments</t>
  </si>
  <si>
    <t>Soil 17 (Shollrock Series)</t>
  </si>
  <si>
    <t>Mixed, frigid</t>
  </si>
  <si>
    <t>Typic Xeropsamments</t>
  </si>
  <si>
    <t>HISTISOLS</t>
  </si>
  <si>
    <t>Soil 18 (Pywell Series)</t>
  </si>
  <si>
    <t>Euic Typic Borosaprists</t>
  </si>
  <si>
    <t>INCEPTISOLS</t>
  </si>
  <si>
    <t>Soil 19 (Vay Series)</t>
  </si>
  <si>
    <t>Medial over loamy-skeletal, mixed</t>
  </si>
  <si>
    <t>Entic Cryandepts</t>
  </si>
  <si>
    <t>Soil 20 (Bluehill Series)</t>
  </si>
  <si>
    <t>Ashy, mesic</t>
  </si>
  <si>
    <t>Typic Vitrandepts</t>
  </si>
  <si>
    <t>Soil 21</t>
  </si>
  <si>
    <t>Medial over loamy, mixed, frigid</t>
  </si>
  <si>
    <t>Soil 22 (Moonville Series)</t>
  </si>
  <si>
    <t>Cindery, frigid</t>
  </si>
  <si>
    <t>Mollic Vitrandepts</t>
  </si>
  <si>
    <t>Soil 23 (Roseberry Series)</t>
  </si>
  <si>
    <t>Sandy, mixed</t>
  </si>
  <si>
    <t>Humic Cryaquepts</t>
  </si>
  <si>
    <t>Soil 24</t>
  </si>
  <si>
    <t>Loamy-skeletal, mixed</t>
  </si>
  <si>
    <t>Andic Cryochrepts</t>
  </si>
  <si>
    <t>Soil 25</t>
  </si>
  <si>
    <t>Dystric Cryochrepts</t>
  </si>
  <si>
    <t>Soil 26</t>
  </si>
  <si>
    <t>Fine-loamy, mixed</t>
  </si>
  <si>
    <t>Soil 27</t>
  </si>
  <si>
    <t>Coarse-loamy, mixed, frigid</t>
  </si>
  <si>
    <t>Andic Dystrochrepts</t>
  </si>
  <si>
    <t>Soil 28 (Moonville Variant)</t>
  </si>
  <si>
    <t>Andic Xerochrepts</t>
  </si>
  <si>
    <t>Soil 29 (Bonner Series)</t>
  </si>
  <si>
    <t>Coarse-loamy over sandy or sandy skeletal, mixed, frigid</t>
  </si>
  <si>
    <t>Soil 30 (Oxford Series)</t>
  </si>
  <si>
    <t>Fine, montmorillonitic, frigid</t>
  </si>
  <si>
    <t>Vertic Xerochrepts</t>
  </si>
  <si>
    <t>Soil 31 (McCall Series)</t>
  </si>
  <si>
    <t>Typic Cryumbrepts</t>
  </si>
  <si>
    <t>Soil 32</t>
  </si>
  <si>
    <t>Coarse-loamy, mixed</t>
  </si>
  <si>
    <t>Andic Cryumbrepts</t>
  </si>
  <si>
    <t>MOLLISOLS</t>
  </si>
  <si>
    <t>Soil 33 (Southwick Series)</t>
  </si>
  <si>
    <t>Argiaquic Xeric Argialbolls</t>
  </si>
  <si>
    <t>Soil 34 (Houk Series)</t>
  </si>
  <si>
    <t>Soil 35 (Nez Perce Series)</t>
  </si>
  <si>
    <t>Xeric Argialbolls</t>
  </si>
  <si>
    <t>Soil 36 (Drigge Variant)</t>
  </si>
  <si>
    <t>Argic Cryoborrolls</t>
  </si>
  <si>
    <t>Soil 37</t>
  </si>
  <si>
    <t>Argic Pachic Cryoborolls</t>
  </si>
  <si>
    <t>Soil 38 (Greys Series)</t>
  </si>
  <si>
    <t>Fine-silty, mixed</t>
  </si>
  <si>
    <t>Boralfic Cryoboroils</t>
  </si>
  <si>
    <t>Soil 39</t>
  </si>
  <si>
    <t>Very fine, mixed</t>
  </si>
  <si>
    <t>Duric Cryoborolls</t>
  </si>
  <si>
    <t>Soil 40 (Pavohroo Series)</t>
  </si>
  <si>
    <t>Pacfic Cryoborolls</t>
  </si>
  <si>
    <t>Soil 41 (Tannehill Series)</t>
  </si>
  <si>
    <t>Loamy-skeletal, mixed mesic</t>
  </si>
  <si>
    <t>Calcic Argixerolis</t>
  </si>
  <si>
    <t>Soil 42 (Gem Series)</t>
  </si>
  <si>
    <t>Calcic Argixerolls</t>
  </si>
  <si>
    <t>Soil 43 (Gwin Series)</t>
  </si>
  <si>
    <t>Loamy-skeletal, mixed, mesic</t>
  </si>
  <si>
    <t>Lithic Argixerolls</t>
  </si>
  <si>
    <t>Soil 44 (Kilckson Series)</t>
  </si>
  <si>
    <t>Loamy-skeletal, mixed, frigid</t>
  </si>
  <si>
    <t>Ultic Argixerolis</t>
  </si>
  <si>
    <t>Soil 45 (Little Wood Series)</t>
  </si>
  <si>
    <t>Soil 46 (Rexburg Series)</t>
  </si>
  <si>
    <t>Calcic Haploxerolls</t>
  </si>
  <si>
    <t>Soil 47 (Westlake Series)</t>
  </si>
  <si>
    <t>Fine-silty, mixed, frigid</t>
  </si>
  <si>
    <t>Cumulic Ultic Haploxerolls</t>
  </si>
  <si>
    <t>Soil 48 (Hymas Series)</t>
  </si>
  <si>
    <t>Loamy-skeletal, carbonantic, frigid</t>
  </si>
  <si>
    <t>Lithic Haploxerolls</t>
  </si>
  <si>
    <t>Soil 49 (Ola Series)</t>
  </si>
  <si>
    <t>Pachic Haploxerolls</t>
  </si>
  <si>
    <t>Soil 50 (Palouse Series)</t>
  </si>
  <si>
    <t>Pachic Ultic Haploxerolls</t>
  </si>
  <si>
    <t>SPODOSOLS</t>
  </si>
  <si>
    <t>Soil 51</t>
  </si>
  <si>
    <t>Entic Cryorthods</t>
  </si>
  <si>
    <t>VERTISOLS</t>
  </si>
  <si>
    <t>Soil 52 (Magic Series)</t>
  </si>
  <si>
    <t>Entic Chromoxererts</t>
  </si>
  <si>
    <t>Soil 53 (Agar Series)</t>
  </si>
  <si>
    <t>Very fine, montmorillonitic, mesic</t>
  </si>
  <si>
    <t>Soil 54 (Boulder Lake Series)</t>
  </si>
  <si>
    <t>Very fine, montmorillonitic, frigid</t>
  </si>
  <si>
    <t>Chromic Pelloxererts</t>
  </si>
  <si>
    <t>SoilFamily</t>
  </si>
  <si>
    <t>NxO_C</t>
  </si>
  <si>
    <t>NxO_T</t>
  </si>
  <si>
    <t>NxO_Comm</t>
  </si>
  <si>
    <t>CO2_C</t>
  </si>
  <si>
    <t>CO2_T</t>
  </si>
  <si>
    <t>CO2_Comm</t>
  </si>
  <si>
    <t>CH4_C</t>
  </si>
  <si>
    <t>CH4_T</t>
  </si>
  <si>
    <t>CH4_Comm</t>
  </si>
  <si>
    <t>ESS</t>
  </si>
  <si>
    <t>SQI</t>
  </si>
  <si>
    <t>Runoff, drainage, nitrogen leaching, leaching potention (mean value)</t>
  </si>
  <si>
    <t>Runoff, drainage, nitrogen leaching, leaching potention of treatment (mean value)</t>
  </si>
  <si>
    <t xml:space="preserve">Provent erosion/runoff, such as Available Nitrogen Use Efficiency, nitrogen uptake by cover crop of control </t>
  </si>
  <si>
    <t>Provent erosion/runoff, such as Available Nitrogen Use Efficiency, nitrogen uptake by cover crop of CC</t>
  </si>
  <si>
    <t>Soil water content of control (mean value), Field capacity, Permanent wilting point, Available water capacity</t>
  </si>
  <si>
    <t>Soil water content of treatment (mean value), Field capacity, Permanent wilting point, Available water capacity</t>
  </si>
  <si>
    <t>Greenhouse gas N2O of control</t>
  </si>
  <si>
    <t>Greenhouse gas N2O of treatment</t>
  </si>
  <si>
    <t>NxO_Comments</t>
  </si>
  <si>
    <t>Greenhouse gas N2O of comments</t>
  </si>
  <si>
    <t>Soil respiration of control</t>
  </si>
  <si>
    <t>Soil respiration of treatment</t>
  </si>
  <si>
    <t>CO2_Comments</t>
  </si>
  <si>
    <t>Comments on soil respiration</t>
  </si>
  <si>
    <t>CH4 emission of control</t>
  </si>
  <si>
    <t>CH4 emission of treatment</t>
  </si>
  <si>
    <t>CH4_Comments</t>
  </si>
  <si>
    <t>Comments on CH4 emission</t>
  </si>
  <si>
    <t>Soil quality indicator</t>
  </si>
  <si>
    <t>Ecosystem services</t>
  </si>
  <si>
    <t>Not-available</t>
  </si>
  <si>
    <t>0-to-20</t>
  </si>
  <si>
    <t>0-to-7.5</t>
  </si>
  <si>
    <t>7.5-to-15</t>
  </si>
  <si>
    <t>0-to-15</t>
  </si>
  <si>
    <t>0-to-10</t>
  </si>
  <si>
    <t>0-to-30</t>
  </si>
  <si>
    <t>15-to-30</t>
  </si>
  <si>
    <t>10-to-20</t>
  </si>
  <si>
    <t>20-to-30</t>
  </si>
  <si>
    <t>0-to-5</t>
  </si>
  <si>
    <t>5-to-10</t>
  </si>
  <si>
    <t>30-to-60</t>
  </si>
  <si>
    <t>60-to-90</t>
  </si>
  <si>
    <t>10-to-30</t>
  </si>
  <si>
    <t>10-to-15</t>
  </si>
  <si>
    <t>30-to-90</t>
  </si>
  <si>
    <t>90-to-120</t>
  </si>
  <si>
    <t>TopLayer</t>
  </si>
  <si>
    <t>ID</t>
  </si>
  <si>
    <t>Description</t>
  </si>
  <si>
    <t>Sign</t>
  </si>
  <si>
    <t>Units: mu_g per g soil</t>
  </si>
  <si>
    <t>Note</t>
  </si>
  <si>
    <t>Not use</t>
  </si>
  <si>
    <t>Yield/weed/biomass/erosion</t>
  </si>
  <si>
    <t>pounds/acre</t>
  </si>
  <si>
    <t>1 acre = 0.4047 ha</t>
  </si>
  <si>
    <t>1pound=0.4536kg</t>
  </si>
  <si>
    <t>Average</t>
  </si>
  <si>
    <t>Yield is measured but not reported, use average represent</t>
  </si>
  <si>
    <t>NO3-N, NH4-N == Nmin?</t>
  </si>
  <si>
    <t>Texture_C</t>
  </si>
  <si>
    <t>Runof_T</t>
  </si>
  <si>
    <t>Runoff_C</t>
  </si>
  <si>
    <t>Leaching_Comments</t>
  </si>
  <si>
    <t>Runoff_Comments</t>
  </si>
  <si>
    <t>Leaching_C</t>
  </si>
  <si>
    <t>Leaching_T</t>
  </si>
  <si>
    <t>GrainCropGroup</t>
  </si>
  <si>
    <t>CoverCropGroup</t>
  </si>
  <si>
    <t>Cover crop grouped by function or family</t>
  </si>
  <si>
    <t>Grain crop grouped by function or family</t>
  </si>
  <si>
    <t xml:space="preserve">Group to: (1) Broadleaf (including brassica), (2) Grass (including Rye and other grass), (3) mixed (LB: legume mixed with brassica, LG: legume mixed with grass, LL: different types of legume mixed, and MTT: mixed of more than three types of cover crop), (4) legume. </t>
  </si>
  <si>
    <t>Group to: (1) Soybean, (2) corn, (3) wheat, (4) soybean-corn, (5) soybean-corn-wheat, (6) other rotation, (7) Not available</t>
  </si>
  <si>
    <t>SurfaceLayer</t>
  </si>
  <si>
    <t>Nr</t>
  </si>
  <si>
    <t>Author</t>
  </si>
  <si>
    <t>Year</t>
  </si>
  <si>
    <t>Region/Country</t>
  </si>
  <si>
    <t>Name of site</t>
  </si>
  <si>
    <t>Study design [paired/time series)</t>
  </si>
  <si>
    <t>Elevation [m]</t>
  </si>
  <si>
    <t>Precipitation [mm]</t>
  </si>
  <si>
    <t>Mean air temperature [°C]</t>
  </si>
  <si>
    <t>Soil type</t>
  </si>
  <si>
    <t>Sand content [%]</t>
  </si>
  <si>
    <t>Silt content [%]</t>
  </si>
  <si>
    <t>Clay content [%]</t>
  </si>
  <si>
    <t>Sampling depth_oben</t>
  </si>
  <si>
    <t>Sampling depth_unten</t>
  </si>
  <si>
    <t>Land management_1</t>
  </si>
  <si>
    <t>Land management_2</t>
  </si>
  <si>
    <t>Land management_3</t>
  </si>
  <si>
    <t>Land management_4</t>
  </si>
  <si>
    <t>Land management_5</t>
  </si>
  <si>
    <t>Land management_6</t>
  </si>
  <si>
    <t>Duration treatment practice [yrs]</t>
  </si>
  <si>
    <t>Number of samples</t>
  </si>
  <si>
    <t>Soil C stocks_1 [Mg ha¯¹]</t>
  </si>
  <si>
    <t>Soil C stocks_2</t>
  </si>
  <si>
    <t>Error Soil C stock 2</t>
  </si>
  <si>
    <t>Soil C stocks_3</t>
  </si>
  <si>
    <t>Error Soil C stock 3</t>
  </si>
  <si>
    <t>Soil C stock_4</t>
  </si>
  <si>
    <t>Error Soil C stock_4</t>
  </si>
  <si>
    <t>Soil C stocks_5</t>
  </si>
  <si>
    <t>Error Soil C stock 5</t>
  </si>
  <si>
    <t xml:space="preserve">BDs_1 </t>
  </si>
  <si>
    <t>Error BD 1</t>
  </si>
  <si>
    <t>BDs_2</t>
  </si>
  <si>
    <t>Error BD 2</t>
  </si>
  <si>
    <t>BDs_3</t>
  </si>
  <si>
    <t>Error BD 3</t>
  </si>
  <si>
    <t>BDs_4</t>
  </si>
  <si>
    <t>Error BD 4</t>
  </si>
  <si>
    <t>BDs_5</t>
  </si>
  <si>
    <t>Error BD 5</t>
  </si>
  <si>
    <t>Soil C concentrations_1 [g kg¯¹]</t>
  </si>
  <si>
    <t>BDs_1</t>
  </si>
  <si>
    <t>Error Soil C concentration 1</t>
  </si>
  <si>
    <t>Soil C concentrations_2 [g kg¯¹]</t>
  </si>
  <si>
    <t>Error Soil C concentration 2</t>
  </si>
  <si>
    <t>Soil C concentrations_3 [g kg¯¹]</t>
  </si>
  <si>
    <t>Error Soil C concentration 3</t>
  </si>
  <si>
    <t>Soil C concentrations_4 [g kg¯¹]</t>
  </si>
  <si>
    <t>Error Soil C concentration 4</t>
  </si>
  <si>
    <t>Soil C concentrations_5 [g kg¯¹]</t>
  </si>
  <si>
    <t>SOC stocks_1</t>
  </si>
  <si>
    <t>SOC_Stocks_2</t>
  </si>
  <si>
    <t>delta(Soil C concentrations_1 [g kg¯¹])</t>
  </si>
  <si>
    <t>Type of Error (z.B. SD, SE)</t>
  </si>
  <si>
    <t>Yield_1 [Mg ha 1 yr 1]averaged</t>
  </si>
  <si>
    <t>Yield_2</t>
  </si>
  <si>
    <t>Yield_3</t>
  </si>
  <si>
    <t>Yield_4</t>
  </si>
  <si>
    <t>Yield_5</t>
  </si>
  <si>
    <t>Yield_6</t>
  </si>
  <si>
    <t>Crop type</t>
  </si>
  <si>
    <t>CC frequency [cover crops year¯¹]</t>
  </si>
  <si>
    <t>Fertilisation</t>
  </si>
  <si>
    <t>Bemerkungen</t>
  </si>
  <si>
    <t>Drinkwater</t>
  </si>
  <si>
    <t>Pensilvania?</t>
  </si>
  <si>
    <t>no</t>
  </si>
  <si>
    <t>CC</t>
  </si>
  <si>
    <t>legume</t>
  </si>
  <si>
    <t>Eckert</t>
  </si>
  <si>
    <t>Soil Science Society of America Journal</t>
  </si>
  <si>
    <t>Wooster, Ohio</t>
  </si>
  <si>
    <t>paired</t>
  </si>
  <si>
    <t>Canfield silt loam (fine-loamy, mixed mesic Aquic Fragiudalf)</t>
  </si>
  <si>
    <t>no CC</t>
  </si>
  <si>
    <t>10 per plot and depth</t>
  </si>
  <si>
    <t>no data</t>
  </si>
  <si>
    <t>data available</t>
  </si>
  <si>
    <t>continuous corn (Zea mays L.)</t>
  </si>
  <si>
    <t>rye (Secale cereale L.)</t>
  </si>
  <si>
    <t>224 kg N/ha as either UAN (urea-ammonium nitrate solution) at 224 kg N/ha or UAN at 196 kg N/ha and AA (anhydrous ammonia) at 28 kg N/ha; 38 kg P/ha; 72 kg K/ha; 4500 kg dolomitic limestone/ha one-time prior to study inception</t>
  </si>
  <si>
    <t>elevation, temperature and precipitation taken from weatherbase.com -Wooster, Ohio</t>
  </si>
  <si>
    <t>continuous soybean (Glycine max L. Merr.)</t>
  </si>
  <si>
    <t>38 kg P/ha; 72 kg K/ha; 4500 kg dolomitic limestone/ha one-time prior to study inception</t>
  </si>
  <si>
    <t>rotation corn (Zea Mays L.) - soybean (Glycine max L. Merr.)</t>
  </si>
  <si>
    <t>[corn only: 224 kg N/ha as either UAN (urea-ammonium nitrate solution) at 224 kg N/ha or UAN at 196 kg N/ha and AA (anhydrous ammonia) at 28 kg N/ha]; 38 kg P/ha; 72 kg K/ha; 4500 kg dolomitic limestone/ha one-time prior to study inception</t>
  </si>
  <si>
    <t>Hoytville, Ohio</t>
  </si>
  <si>
    <t>Hoytville silty clay (fine, illitic, mesic Mollic Ochraqualf)</t>
  </si>
  <si>
    <t>[corn only: 224 kg N/ha as either UAN (urea-ammonium nitrate solution) at 224 kg N/ha or UAN at 196 kg N/ha and AA (anhydrous ammonia) at 28 kg N/ha]; 26 kg P/ha; 48 kg K/ha</t>
  </si>
  <si>
    <t>Cecil sandy loam, member of the clayey, kaolinitic, thermic family of Typic Hapludults</t>
  </si>
  <si>
    <t>CC, averaged over N rates</t>
  </si>
  <si>
    <t>no CC, 0 kg N/ha (yield only)</t>
  </si>
  <si>
    <t>no CC, 112 kg N/ha (yield only)</t>
  </si>
  <si>
    <t>CC, 0 kg N/ha (yield only)</t>
  </si>
  <si>
    <t>CC, 112 kg N/ha (yield only)</t>
  </si>
  <si>
    <t>continuous Grain sorghum</t>
  </si>
  <si>
    <t>0/ 30/ 56/ 112 kg N/ha as NH4NO3 (all rates applied each year, soil C values averaged over N rates); 59, 39, 63 kg P/ha (1980, 1981, 1982); 112, 186, 238 kg K/ha (1980, 1981, 1982)</t>
  </si>
  <si>
    <t>elevation, temperature and precipitation taken from weatherbase.com -Griffin, GA, USA; soil C values averaged over N rates</t>
  </si>
  <si>
    <t>crimson clover (Trifolium incarnatum L.)</t>
  </si>
  <si>
    <t>subterranean clover (Trifolium subterraneum L.)</t>
  </si>
  <si>
    <t>hairy vetch (Vicia villosa Roth.)</t>
  </si>
  <si>
    <t>common vetch</t>
  </si>
  <si>
    <t>Hermawan</t>
  </si>
  <si>
    <t>Soil &amp; Tillage Research</t>
  </si>
  <si>
    <t>a lowland soil, Fraser River Delta, British Columbia, Canada</t>
  </si>
  <si>
    <t>silty clay loam Westham soil (Rego Humic Gleysol)</t>
  </si>
  <si>
    <t>5 per plot</t>
  </si>
  <si>
    <t>none</t>
  </si>
  <si>
    <t>barley (Hordeum vulgare L.)</t>
  </si>
  <si>
    <t>no fertilisation</t>
  </si>
  <si>
    <t>spring tillage</t>
  </si>
  <si>
    <t>fall rye (Secale cereale L.)</t>
  </si>
  <si>
    <t>ryegrass (Lolium mulitflorum Lam.)</t>
  </si>
  <si>
    <t>Coastal Plain Experiment Station, Trifton, GA</t>
  </si>
  <si>
    <t>Tifton loamy sand (fine-loamy, plinthic, Kandiudult)</t>
  </si>
  <si>
    <t>CC (2)+ 0 kg N/ha</t>
  </si>
  <si>
    <t>continuous sweet corn (Zea mays convar. saccharata var. Rugosa)</t>
  </si>
  <si>
    <t>sunn hemp (Crotalaria juncea); crimson clover (Trifolium incarnatum L.)</t>
  </si>
  <si>
    <t>0 kg N/ha as NH4NO3 and urea</t>
  </si>
  <si>
    <t>elevation taken from weatherbase.com -Tifton, Georgia, USA</t>
  </si>
  <si>
    <t>CC (2)+ 67 kg N/ha</t>
  </si>
  <si>
    <t>67 kg N/ha as NH4NO3 and urea</t>
  </si>
  <si>
    <t>CC (2)+ 133 kg N/ha</t>
  </si>
  <si>
    <t>133 kg N/ha as NH4NO3 and urea</t>
  </si>
  <si>
    <t>CC+ 0 kg N/ha</t>
  </si>
  <si>
    <t>sunn hemp (Crotalaria juncea)</t>
  </si>
  <si>
    <t>CC+ 67 kg N/ha</t>
  </si>
  <si>
    <t>CC+ 133 kg N/ha</t>
  </si>
  <si>
    <t>Jaggadama</t>
  </si>
  <si>
    <t>Northwestern Illinois Agricultural Research and Demonstration Center, Monmouth, IL</t>
  </si>
  <si>
    <t>fine-silty, mixed, superactive, mesic, Aquic Ariudoll</t>
  </si>
  <si>
    <t>no results - cc influence was considered insignificant,Temperature taken from weatherbase.com</t>
  </si>
  <si>
    <t>Kuo</t>
  </si>
  <si>
    <t>Sultan, Washington, USA</t>
  </si>
  <si>
    <t>Sultan silt loam soil (fine-silty, mesic Aquic Xerofluvent)</t>
  </si>
  <si>
    <t>data available !</t>
  </si>
  <si>
    <t>continuous shepherd's-purse (Captella bursa pastoris (L.) Medikus)</t>
  </si>
  <si>
    <t>30 kg/ha K as KCl, 18 kg/ha P as triple superphosphate in 1991 and 1992; 223 kg/ha K as KCl in 1993; no N fertiliser</t>
  </si>
  <si>
    <t>conventional tillage</t>
  </si>
  <si>
    <t>elevation, temperature and precipitation taken from weatherbase.com -Startup, Washington, USA - near Sultan, Washington, USA</t>
  </si>
  <si>
    <t>Austrian winter pea (Lathyrus hirsutus L.)</t>
  </si>
  <si>
    <t>canola (Brassica napus L.)</t>
  </si>
  <si>
    <t>Rome, Limestone Valley, Georgia, USA</t>
  </si>
  <si>
    <t>Rome gravelly clay loam (fine-loamy, mixed, thermic Typic Hapludult)</t>
  </si>
  <si>
    <t>wheat (Triticum aestivum L.)</t>
  </si>
  <si>
    <t>4,5 Mg CaCO3 equiv./ha; 34,4 kg P/ha; 133 kg K/ha</t>
  </si>
  <si>
    <t>elevation, temperature and precipitation taken from weatherbase.com -Rome, GA, USA</t>
  </si>
  <si>
    <t>Greenville, Coastal Plain, Georgia, USA</t>
  </si>
  <si>
    <t>Greenville sandy clay loam (clayey, kaolinitc, thermic, Rhodic Paleudult)</t>
  </si>
  <si>
    <t>continuous grain sorghum (Sorghum bicolor (L.) Moench)</t>
  </si>
  <si>
    <t>4,5 Mg CaCO3 equiv./ha; 24 kg P/ha; 70 kg K/ha; 28 kg N/ha</t>
  </si>
  <si>
    <t>elevation, temperature and precipitation taken from weatherbase.com -Greenville, GA, USA</t>
  </si>
  <si>
    <t>North Willamette Research and Extension Center, Aurora, Oregon</t>
  </si>
  <si>
    <t>Willamette silt loam (fine-silty, mixed, superactive, mesic Pachic Ultic Argixeroll)</t>
  </si>
  <si>
    <t>10 per replication, 4 replications</t>
  </si>
  <si>
    <t>rotation sweet corn (Zea mays L. cv. Jubilee) - broccoli (Brassica oleracea L. Botrytis group cv. Gem)</t>
  </si>
  <si>
    <t>red clover (Trifolium pratense L.)</t>
  </si>
  <si>
    <t>56 kg N/ha [sweet corn]; 140 kg N/ha [broccoli]</t>
  </si>
  <si>
    <t>elevation, temperature and precipitation taken from weatherbase.com -Wilsonville, Oregon, USA</t>
  </si>
  <si>
    <t>triticale (x Triticosecale Wittmack)</t>
  </si>
  <si>
    <t>Mitchell</t>
  </si>
  <si>
    <t>1996 Proceedings Beltwide Cotton Conferences</t>
  </si>
  <si>
    <t>Juncture of the southern Piedmont Plateau and the Gulf Coastal Plain, Alabama</t>
  </si>
  <si>
    <t>Pacolet fine sandy loam (clayay, kaolinitic, thermic Typic Hapludult)</t>
  </si>
  <si>
    <t>continuous cotton</t>
  </si>
  <si>
    <t>vetch; crimson clover</t>
  </si>
  <si>
    <t>38,8 kg P/ha as P2O5; 55,8 kg K/ha as K2O</t>
  </si>
  <si>
    <t>elevation taken from weatherbase.com -Auburn, Alabama, USA; SOC calculated from SOM with factor 1:1,9 (taken from reference); texture calculated as mean of both plots (no CC and CC); P and K rates converted from lbs/acre to kg/ha</t>
  </si>
  <si>
    <t>Nyakatawa</t>
  </si>
  <si>
    <t>Alabama Agricultural  Experiment Station, Belle Mina, AL</t>
  </si>
  <si>
    <t>Dicatur silt loam (clayey, kaolinitic, thermic, Typic Paleudults)</t>
  </si>
  <si>
    <t>24 per replication, 4 replications</t>
  </si>
  <si>
    <t>continuous cotton (Gossypium hirsutum L.)</t>
  </si>
  <si>
    <t>67,2 kg P/ha; 67,2 kg K/ha</t>
  </si>
  <si>
    <t>elevation, temperature and precipitation taken from weatherbase.com -Tanner, Alabama, USA; fertiliser amounts calculated from 336 kg '0-20-20 NPK fertiliser'/ha; SOC calculated from SOM with factor 1,72</t>
  </si>
  <si>
    <t>elevation, temperature and precipitation taken from weatherbase.com -Tanner, Alabama, USA; fertiliser amounts calculated from 336 kg '0-20-20 NPK fertiliser'/ha</t>
  </si>
  <si>
    <t>Canadian Journal of Soil Sciences</t>
  </si>
  <si>
    <t>Fort Valley, Georgia</t>
  </si>
  <si>
    <t>Greenville fine sandy loam (fine-loamy, kaolinitc, thermic, Rhodic Kandiupults)</t>
  </si>
  <si>
    <t>continuous tomato (Lycopersicum esculentum Mill)</t>
  </si>
  <si>
    <t>last 2 years only: 56 kg P/ha as superphosphate, 56 kg K/ha as KCl, no N</t>
  </si>
  <si>
    <t>elevation, temperature and precipitation taken from weatherbase.com -Fort Valley, Georgia, USA</t>
  </si>
  <si>
    <t>hairy vetch (Vicia villosa Roth)</t>
  </si>
  <si>
    <t>Agricultural Research Station farm, Fort Valley State University, Fort Valley, Georgia</t>
  </si>
  <si>
    <t>Norfolk sandy loam (fine-loamy, siliceous, thermic, Typic Kandiudults)(FAO classification: Orthic Luvisols)</t>
  </si>
  <si>
    <t>continuous tomato (Lycopersicum esculentum Mill) [3 years]; continuous silage corn (Zea mays L.) [2 years]</t>
  </si>
  <si>
    <t>0 kg N/ha; [tomato only: 56 kg P/ha as superphosphate, 56 kg K/ha as KCl]; [corn only: 67 kg P/ha as superphosphate, 84 kg K/ha as KCl]</t>
  </si>
  <si>
    <t>90 kg N/ha; [tomato only: 56 kg P/ha as superphosphate, 56 kg K/ha as KCl]; [corn only: 67 kg P/ha as superphosphate, 84 kg K/ha as KCl]</t>
  </si>
  <si>
    <t>180 kg N/ha; [tomato only: 56 kg P/ha as superphosphate, 56 kg K/ha as KCl]; [corn only: 67 kg P/ha as superphosphate, 84 kg K/ha as KCl]</t>
  </si>
  <si>
    <t>chisel plowing</t>
  </si>
  <si>
    <t>moldboard plowing</t>
  </si>
  <si>
    <t>Dothan sandy loam (fine-loamy, siliceous, thermic Plinthic Paleodults)</t>
  </si>
  <si>
    <t>4 per plot</t>
  </si>
  <si>
    <t>rotation cotton (Gossypium hirsutum L.)- sorghum (Sorghum bicolor (L.) Moench) - cotton</t>
  </si>
  <si>
    <t>0 kg N/ha; [cotton only: 36 kg P/ha as triple superphosphate, 75 kg K/ha as KCl]; [sorghum only: 40 kg P/ha as triple superphosphate, 80 kg K/ha as KCl]</t>
  </si>
  <si>
    <t>60-65 kg N/ha; [cotton only: 36 kg P/ha as triple superphosphate, 75 kg K/ha as KCl]; [sorghum only: 40 kg P/ha as triple superphosphate, 80 kg K/ha as KCl]</t>
  </si>
  <si>
    <t>Sanju: stocks given</t>
  </si>
  <si>
    <t>120-130 kg N/ha; [cotton only: 36 kg P/ha as triple superphosphate, 75 kg K/ha as KCl]; [sorghum only: 40 kg P/ha as triple superphosphate, 80 kg K/ha as KCl]</t>
  </si>
  <si>
    <t>strip tillage</t>
  </si>
  <si>
    <t>chisel tillage</t>
  </si>
  <si>
    <t>mixed hairy vetch (Vicia villosa Roth) and rye (Secale cereale L.)</t>
  </si>
  <si>
    <t>Williams, Evans and Harrison farms, Bartow, Central Georgia, USA</t>
  </si>
  <si>
    <t>Dothan sandy loam (fine-loamy, siliceous, thermic, Plinthic, Kandiudults)</t>
  </si>
  <si>
    <t>3 per plot, 12 per treatment</t>
  </si>
  <si>
    <t>SD</t>
  </si>
  <si>
    <t>continuous cotton (G. hirsutum L.)</t>
  </si>
  <si>
    <t>appropriate' rates N, P and K fertiliser</t>
  </si>
  <si>
    <t>conservation tillage</t>
  </si>
  <si>
    <t>elevation taken fromhttp://www.autospur.de/Staumeldungen/wie-hoch.html -Bartow</t>
  </si>
  <si>
    <t>blend [mixture of legumes containing: balansa clover (Trifolium michelianum Savi), hairy vetch (Vicia villosa Roth) and crimson clover (Trifolium incarnatum L.)]</t>
  </si>
  <si>
    <t>rye + blend</t>
  </si>
  <si>
    <t>Utomo</t>
  </si>
  <si>
    <t>Kentucky Agricultural Experiment Station research farm at Lexington, Kentucky</t>
  </si>
  <si>
    <t>Maury silt loam, dep, well-drained</t>
  </si>
  <si>
    <t>0 kg N/ha</t>
  </si>
  <si>
    <t>elevation, temperature and precipitation taken from weatherbase.com -Lexington, Kentucky; soil C values averaged over two sampling dates (18.05.1985, 30.09.1985); grain yield averaged over two harvest years (1984, 1985)</t>
  </si>
  <si>
    <t>170 kg N/ha as (prilled) NH4NO3 (33% N)</t>
  </si>
  <si>
    <t>30-to-120</t>
  </si>
  <si>
    <t>0-to-2.5</t>
  </si>
  <si>
    <t>15-to-20</t>
  </si>
  <si>
    <t>SoilDepth</t>
  </si>
  <si>
    <t>Nature</t>
  </si>
  <si>
    <t>Corn/Soybean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</si>
</sst>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0.00000"/>
    <numFmt numFmtId="166" formatCode="0.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252C2F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i/>
      <sz val="12"/>
      <color rgb="FF8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8080"/>
      </left>
      <right/>
      <top style="double">
        <color rgb="FF008080"/>
      </top>
      <bottom/>
      <diagonal/>
    </border>
    <border>
      <left/>
      <right/>
      <top style="double">
        <color rgb="FF008080"/>
      </top>
      <bottom/>
      <diagonal/>
    </border>
    <border>
      <left/>
      <right style="double">
        <color rgb="FF008080"/>
      </right>
      <top style="double">
        <color rgb="FF008080"/>
      </top>
      <bottom/>
      <diagonal/>
    </border>
    <border>
      <left style="double">
        <color rgb="FF008080"/>
      </left>
      <right/>
      <top/>
      <bottom/>
      <diagonal/>
    </border>
    <border>
      <left/>
      <right style="double">
        <color rgb="FF008080"/>
      </right>
      <top/>
      <bottom/>
      <diagonal/>
    </border>
    <border>
      <left style="double">
        <color rgb="FF008080"/>
      </left>
      <right/>
      <top/>
      <bottom style="double">
        <color rgb="FF008080"/>
      </bottom>
      <diagonal/>
    </border>
    <border>
      <left/>
      <right/>
      <top/>
      <bottom style="double">
        <color rgb="FF008080"/>
      </bottom>
      <diagonal/>
    </border>
    <border>
      <left/>
      <right style="double">
        <color rgb="FF008080"/>
      </right>
      <top/>
      <bottom style="double">
        <color rgb="FF0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2" fillId="0" borderId="0" applyFont="0" applyFill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10" applyNumberFormat="0" applyAlignment="0" applyProtection="0"/>
  </cellStyleXfs>
  <cellXfs count="10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5" borderId="0" xfId="0" applyFill="1"/>
    <xf numFmtId="11" fontId="0" fillId="0" borderId="0" xfId="0" applyNumberFormat="1"/>
    <xf numFmtId="0" fontId="5" fillId="0" borderId="0" xfId="0" applyFont="1"/>
    <xf numFmtId="165" fontId="0" fillId="0" borderId="1" xfId="0" applyNumberFormat="1" applyBorder="1" applyAlignment="1">
      <alignment horizontal="left"/>
    </xf>
    <xf numFmtId="0" fontId="2" fillId="0" borderId="0" xfId="0" applyFont="1"/>
    <xf numFmtId="0" fontId="0" fillId="0" borderId="1" xfId="0" applyBorder="1"/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166" fontId="0" fillId="0" borderId="1" xfId="0" applyNumberFormat="1" applyBorder="1" applyAlignment="1">
      <alignment horizontal="left"/>
    </xf>
    <xf numFmtId="49" fontId="1" fillId="2" borderId="0" xfId="0" applyNumberFormat="1" applyFont="1" applyFill="1"/>
    <xf numFmtId="17" fontId="0" fillId="0" borderId="0" xfId="0" applyNumberFormat="1"/>
    <xf numFmtId="0" fontId="6" fillId="3" borderId="0" xfId="0" applyFont="1" applyFill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6" fillId="0" borderId="0" xfId="0" applyFont="1"/>
    <xf numFmtId="0" fontId="7" fillId="6" borderId="0" xfId="0" applyFont="1" applyFill="1" applyAlignment="1">
      <alignment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vertical="center" wrapText="1"/>
    </xf>
    <xf numFmtId="0" fontId="7" fillId="6" borderId="7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horizontal="left" vertical="center" wrapText="1"/>
    </xf>
    <xf numFmtId="0" fontId="9" fillId="6" borderId="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11" fillId="8" borderId="0" xfId="0" applyFont="1" applyFill="1"/>
    <xf numFmtId="0" fontId="4" fillId="8" borderId="0" xfId="0" applyFont="1" applyFill="1" applyAlignment="1">
      <alignment horizontal="left"/>
    </xf>
    <xf numFmtId="0" fontId="1" fillId="9" borderId="0" xfId="0" applyFont="1" applyFill="1"/>
    <xf numFmtId="0" fontId="3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0" borderId="0" xfId="0" applyFont="1" applyFill="1"/>
    <xf numFmtId="1" fontId="4" fillId="0" borderId="0" xfId="0" applyNumberFormat="1" applyFont="1" applyFill="1"/>
    <xf numFmtId="2" fontId="4" fillId="0" borderId="0" xfId="0" applyNumberFormat="1" applyFont="1" applyFill="1"/>
    <xf numFmtId="0" fontId="4" fillId="0" borderId="0" xfId="0" applyNumberFormat="1" applyFont="1" applyFill="1"/>
    <xf numFmtId="0" fontId="4" fillId="0" borderId="0" xfId="2" applyNumberFormat="1" applyFont="1" applyFill="1"/>
    <xf numFmtId="0" fontId="4" fillId="0" borderId="0" xfId="0" applyFont="1" applyFill="1" applyAlignment="1">
      <alignment horizontal="right"/>
    </xf>
    <xf numFmtId="0" fontId="4" fillId="0" borderId="0" xfId="3" applyFont="1" applyFill="1"/>
    <xf numFmtId="0" fontId="4" fillId="0" borderId="0" xfId="2" applyFont="1" applyFill="1"/>
    <xf numFmtId="0" fontId="4" fillId="0" borderId="0" xfId="3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4" fillId="0" borderId="0" xfId="1" applyNumberFormat="1" applyFont="1" applyFill="1"/>
    <xf numFmtId="2" fontId="4" fillId="0" borderId="0" xfId="0" applyNumberFormat="1" applyFont="1" applyFill="1" applyBorder="1"/>
    <xf numFmtId="0" fontId="4" fillId="0" borderId="0" xfId="2" applyFont="1" applyFill="1" applyAlignment="1">
      <alignment horizontal="right"/>
    </xf>
    <xf numFmtId="2" fontId="4" fillId="0" borderId="0" xfId="2" applyNumberFormat="1" applyFont="1" applyFill="1"/>
    <xf numFmtId="0" fontId="11" fillId="0" borderId="10" xfId="4" applyFont="1" applyFill="1"/>
    <xf numFmtId="2" fontId="11" fillId="0" borderId="10" xfId="4" applyNumberFormat="1" applyFont="1" applyFill="1"/>
    <xf numFmtId="0" fontId="4" fillId="0" borderId="0" xfId="2" quotePrefix="1" applyNumberFormat="1" applyFont="1" applyFill="1"/>
    <xf numFmtId="0" fontId="4" fillId="0" borderId="0" xfId="0" applyFont="1" applyFill="1" applyBorder="1"/>
    <xf numFmtId="0" fontId="4" fillId="0" borderId="0" xfId="2" applyFont="1" applyFill="1" applyBorder="1"/>
    <xf numFmtId="0" fontId="4" fillId="0" borderId="0" xfId="2" applyNumberFormat="1" applyFont="1" applyFill="1" applyBorder="1"/>
    <xf numFmtId="0" fontId="11" fillId="0" borderId="0" xfId="4" applyFont="1" applyFill="1" applyBorder="1"/>
    <xf numFmtId="0" fontId="4" fillId="0" borderId="0" xfId="2" quotePrefix="1" applyNumberFormat="1" applyFont="1" applyFill="1" applyBorder="1"/>
    <xf numFmtId="0" fontId="3" fillId="0" borderId="0" xfId="0" applyNumberFormat="1" applyFont="1" applyFill="1"/>
    <xf numFmtId="0" fontId="3" fillId="0" borderId="0" xfId="2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8" borderId="0" xfId="0" applyFont="1" applyFill="1" applyAlignment="1">
      <alignment horizontal="left"/>
    </xf>
    <xf numFmtId="2" fontId="3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3" applyFont="1" applyFill="1"/>
    <xf numFmtId="0" fontId="3" fillId="0" borderId="0" xfId="3" applyFont="1" applyFill="1" applyAlignment="1">
      <alignment horizontal="right"/>
    </xf>
    <xf numFmtId="0" fontId="3" fillId="0" borderId="0" xfId="2" applyFont="1" applyFill="1" applyBorder="1"/>
    <xf numFmtId="0" fontId="6" fillId="0" borderId="0" xfId="4" applyFont="1" applyFill="1" applyBorder="1"/>
    <xf numFmtId="0" fontId="3" fillId="0" borderId="0" xfId="2" applyFont="1" applyFill="1"/>
  </cellXfs>
  <cellStyles count="5">
    <cellStyle name="千位分隔" xfId="1" builtinId="3"/>
    <cellStyle name="差" xfId="2" builtinId="27"/>
    <cellStyle name="常规" xfId="0" builtinId="0"/>
    <cellStyle name="计算" xfId="4" builtinId="22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0</xdr:row>
      <xdr:rowOff>123825</xdr:rowOff>
    </xdr:from>
    <xdr:to>
      <xdr:col>18</xdr:col>
      <xdr:colOff>237469</xdr:colOff>
      <xdr:row>15</xdr:row>
      <xdr:rowOff>142515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123825"/>
          <a:ext cx="5247619" cy="2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17</xdr:row>
      <xdr:rowOff>133350</xdr:rowOff>
    </xdr:from>
    <xdr:to>
      <xdr:col>22</xdr:col>
      <xdr:colOff>475262</xdr:colOff>
      <xdr:row>29</xdr:row>
      <xdr:rowOff>28302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7675" y="3371850"/>
          <a:ext cx="7904762" cy="2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344"/>
  <sheetViews>
    <sheetView tabSelected="1" topLeftCell="AU1" zoomScaleNormal="100" workbookViewId="0">
      <pane ySplit="1" topLeftCell="A2" activePane="bottomLeft" state="frozen"/>
      <selection pane="bottomLeft" activeCell="BL19" sqref="BL19"/>
    </sheetView>
  </sheetViews>
  <sheetFormatPr defaultRowHeight="15" x14ac:dyDescent="0.25"/>
  <cols>
    <col min="1" max="5" width="9.140625" style="29"/>
    <col min="6" max="6" width="30.7109375" style="29" customWidth="1"/>
    <col min="7" max="7" width="11.140625" style="29" customWidth="1"/>
    <col min="8" max="15" width="9.140625" style="29"/>
    <col min="16" max="16" width="10.85546875" style="35" customWidth="1"/>
    <col min="17" max="17" width="9.85546875" style="35" customWidth="1"/>
    <col min="18" max="20" width="10.85546875" style="35" customWidth="1"/>
    <col min="21" max="23" width="10.85546875" style="29" customWidth="1"/>
    <col min="24" max="27" width="9.140625" style="29" customWidth="1"/>
    <col min="28" max="28" width="11.140625" style="29" customWidth="1"/>
    <col min="29" max="29" width="30.28515625" style="29" customWidth="1"/>
    <col min="30" max="30" width="17.7109375" style="64" customWidth="1"/>
    <col min="31" max="31" width="11.85546875" style="29" customWidth="1"/>
    <col min="32" max="32" width="14.7109375" style="67" customWidth="1"/>
    <col min="33" max="33" width="10.140625" style="29" customWidth="1"/>
    <col min="34" max="34" width="10.42578125" style="29" customWidth="1"/>
    <col min="35" max="35" width="9.42578125" style="29" customWidth="1"/>
    <col min="36" max="36" width="10.42578125" style="29" customWidth="1"/>
    <col min="37" max="37" width="9.42578125" style="29" customWidth="1"/>
    <col min="38" max="38" width="10.42578125" style="29" customWidth="1"/>
    <col min="39" max="39" width="13.28515625" style="29" customWidth="1"/>
    <col min="40" max="40" width="13.85546875" style="29" customWidth="1"/>
    <col min="41" max="41" width="7.5703125" style="29" customWidth="1"/>
    <col min="42" max="42" width="11.5703125" style="29" customWidth="1"/>
    <col min="43" max="45" width="8.28515625" style="29" customWidth="1"/>
    <col min="46" max="46" width="11.5703125" style="29" customWidth="1"/>
    <col min="47" max="48" width="9.140625" style="29"/>
    <col min="49" max="49" width="15.28515625" style="29" customWidth="1"/>
    <col min="50" max="50" width="15.140625" style="29" customWidth="1"/>
    <col min="51" max="51" width="14.7109375" style="29" customWidth="1"/>
    <col min="52" max="52" width="14" style="29" customWidth="1"/>
    <col min="53" max="53" width="16.85546875" style="29" customWidth="1"/>
    <col min="54" max="55" width="9.140625" style="29"/>
    <col min="56" max="56" width="15" style="29" customWidth="1"/>
    <col min="57" max="58" width="9.140625" style="29"/>
    <col min="59" max="59" width="14" style="29" customWidth="1"/>
    <col min="60" max="61" width="9.140625" style="29"/>
    <col min="62" max="62" width="13.7109375" style="29" customWidth="1"/>
    <col min="63" max="67" width="9.140625" style="29"/>
    <col min="68" max="68" width="11.7109375" style="29" customWidth="1"/>
    <col min="69" max="69" width="9.140625" style="29"/>
    <col min="70" max="70" width="9.42578125" style="29" customWidth="1"/>
    <col min="71" max="71" width="12.5703125" style="29" customWidth="1"/>
    <col min="72" max="73" width="9.140625" style="29"/>
    <col min="74" max="74" width="14" style="29" customWidth="1"/>
    <col min="75" max="76" width="9.140625" style="29"/>
    <col min="77" max="77" width="14.7109375" style="29" customWidth="1"/>
    <col min="78" max="79" width="9.140625" style="29"/>
    <col min="80" max="80" width="14" style="29" customWidth="1"/>
    <col min="81" max="81" width="6.85546875" style="29" customWidth="1"/>
    <col min="82" max="82" width="6.5703125" style="29" customWidth="1"/>
    <col min="83" max="83" width="14.140625" style="29" customWidth="1"/>
    <col min="84" max="85" width="9.140625" style="29"/>
    <col min="86" max="86" width="16.42578125" style="29" customWidth="1"/>
    <col min="87" max="87" width="10.140625" style="29" customWidth="1"/>
    <col min="88" max="88" width="10.5703125" style="29" customWidth="1"/>
    <col min="89" max="89" width="16.42578125" style="29" customWidth="1"/>
    <col min="90" max="90" width="14" style="29" customWidth="1"/>
    <col min="91" max="91" width="12.7109375" style="29" customWidth="1"/>
    <col min="92" max="92" width="20.140625" style="29" customWidth="1"/>
    <col min="93" max="93" width="11.42578125" style="29" customWidth="1"/>
    <col min="94" max="94" width="12" style="29" customWidth="1"/>
    <col min="95" max="95" width="19.5703125" style="29" customWidth="1"/>
    <col min="96" max="96" width="7.140625" style="29" customWidth="1"/>
    <col min="97" max="97" width="6.42578125" style="29" customWidth="1"/>
    <col min="98" max="98" width="12.85546875" style="29" customWidth="1"/>
    <col min="99" max="100" width="9.42578125" style="29" customWidth="1"/>
    <col min="101" max="101" width="12.85546875" style="29" customWidth="1"/>
    <col min="102" max="103" width="9.140625" style="29"/>
    <col min="104" max="104" width="17" style="29" customWidth="1"/>
    <col min="105" max="106" width="15.140625" style="29" customWidth="1"/>
    <col min="107" max="107" width="20" style="29" customWidth="1"/>
    <col min="108" max="108" width="6.140625" style="29" customWidth="1"/>
    <col min="109" max="109" width="6" style="29" customWidth="1"/>
    <col min="110" max="110" width="13" style="29" customWidth="1"/>
    <col min="111" max="111" width="8.140625" style="29" customWidth="1"/>
    <col min="112" max="112" width="7.42578125" style="29" customWidth="1"/>
    <col min="113" max="113" width="15.42578125" style="29" customWidth="1"/>
    <col min="114" max="115" width="9.140625" style="29"/>
    <col min="116" max="116" width="16.5703125" style="29" customWidth="1"/>
    <col min="117" max="117" width="8.42578125" style="29" customWidth="1"/>
    <col min="118" max="118" width="8.140625" style="29" customWidth="1"/>
    <col min="119" max="119" width="15.42578125" style="29" customWidth="1"/>
    <col min="120" max="120" width="11.28515625" style="29" customWidth="1"/>
    <col min="121" max="121" width="10.85546875" style="29" customWidth="1"/>
    <col min="122" max="122" width="18" style="29" customWidth="1"/>
    <col min="123" max="123" width="16.85546875" style="29" customWidth="1"/>
    <col min="124" max="124" width="16.140625" style="29" customWidth="1"/>
    <col min="125" max="125" width="19.85546875" style="29" customWidth="1"/>
    <col min="126" max="127" width="9.140625" style="29"/>
    <col min="128" max="128" width="16.42578125" style="29" customWidth="1"/>
    <col min="129" max="130" width="9.140625" style="29"/>
    <col min="131" max="131" width="12.42578125" style="29" customWidth="1"/>
    <col min="132" max="132" width="8.140625" style="29" customWidth="1"/>
    <col min="133" max="133" width="7" style="29" customWidth="1"/>
    <col min="134" max="134" width="11.42578125" style="29" customWidth="1"/>
    <col min="135" max="135" width="6.5703125" style="29" customWidth="1"/>
    <col min="136" max="136" width="6.28515625" style="29" customWidth="1"/>
    <col min="137" max="137" width="13.5703125" style="29" customWidth="1"/>
    <col min="138" max="138" width="11.28515625" style="29" customWidth="1"/>
    <col min="139" max="139" width="11" style="29" customWidth="1"/>
    <col min="140" max="140" width="16" style="29" customWidth="1"/>
    <col min="141" max="141" width="7.42578125" style="29" customWidth="1"/>
    <col min="142" max="142" width="7" style="29" customWidth="1"/>
    <col min="143" max="143" width="11.28515625" style="29" customWidth="1"/>
    <col min="144" max="144" width="7" style="29" customWidth="1"/>
    <col min="145" max="145" width="7.140625" style="29" customWidth="1"/>
    <col min="146" max="146" width="11.5703125" style="29" customWidth="1"/>
    <col min="147" max="148" width="9.140625" style="29"/>
    <col min="149" max="149" width="14.28515625" style="29" customWidth="1"/>
    <col min="150" max="150" width="9.5703125" style="29" customWidth="1"/>
    <col min="151" max="151" width="9.140625" style="29" customWidth="1"/>
    <col min="152" max="152" width="12.42578125" style="29" customWidth="1"/>
    <col min="153" max="153" width="9.140625" style="29"/>
    <col min="154" max="154" width="5.7109375" style="29" customWidth="1"/>
    <col min="155" max="155" width="6.5703125" style="29" customWidth="1"/>
    <col min="156" max="156" width="9" style="29" customWidth="1"/>
    <col min="157" max="157" width="20.85546875" style="29" customWidth="1"/>
    <col min="158" max="158" width="26.140625" style="29" customWidth="1"/>
    <col min="159" max="159" width="9.140625" style="29"/>
    <col min="160" max="160" width="10.85546875" style="35" customWidth="1"/>
    <col min="161" max="161" width="9.140625" style="85"/>
    <col min="162" max="16384" width="9.140625" style="29"/>
  </cols>
  <sheetData>
    <row r="1" spans="1:161" s="5" customFormat="1" x14ac:dyDescent="0.25">
      <c r="A1" s="7" t="s">
        <v>143</v>
      </c>
      <c r="B1" s="16" t="s">
        <v>45</v>
      </c>
      <c r="C1" s="16" t="s">
        <v>46</v>
      </c>
      <c r="D1" s="16" t="s">
        <v>6</v>
      </c>
      <c r="E1" s="16" t="s">
        <v>176</v>
      </c>
      <c r="F1" s="16" t="s">
        <v>113</v>
      </c>
      <c r="G1" s="16" t="s">
        <v>4</v>
      </c>
      <c r="H1" s="16" t="s">
        <v>3</v>
      </c>
      <c r="I1" s="16" t="s">
        <v>2</v>
      </c>
      <c r="J1" s="16" t="s">
        <v>112</v>
      </c>
      <c r="K1" s="16" t="s">
        <v>37</v>
      </c>
      <c r="L1" s="16" t="s">
        <v>16</v>
      </c>
      <c r="M1" s="16" t="s">
        <v>38</v>
      </c>
      <c r="N1" s="16" t="s">
        <v>17</v>
      </c>
      <c r="O1" s="16" t="s">
        <v>18</v>
      </c>
      <c r="P1" s="32" t="s">
        <v>144</v>
      </c>
      <c r="Q1" s="16" t="s">
        <v>363</v>
      </c>
      <c r="R1" s="32" t="s">
        <v>365</v>
      </c>
      <c r="S1" s="32" t="s">
        <v>7</v>
      </c>
      <c r="T1" s="32" t="s">
        <v>619</v>
      </c>
      <c r="U1" s="16" t="s">
        <v>214</v>
      </c>
      <c r="V1" s="16" t="s">
        <v>145</v>
      </c>
      <c r="W1" s="16" t="s">
        <v>146</v>
      </c>
      <c r="X1" s="16" t="s">
        <v>15</v>
      </c>
      <c r="Y1" s="16" t="s">
        <v>178</v>
      </c>
      <c r="Z1" s="16" t="s">
        <v>179</v>
      </c>
      <c r="AA1" s="16" t="s">
        <v>180</v>
      </c>
      <c r="AB1" s="16" t="s">
        <v>569</v>
      </c>
      <c r="AC1" s="16" t="s">
        <v>0</v>
      </c>
      <c r="AD1" s="63" t="s">
        <v>641</v>
      </c>
      <c r="AE1" s="16" t="s">
        <v>1</v>
      </c>
      <c r="AF1" s="65" t="s">
        <v>640</v>
      </c>
      <c r="AG1" s="16" t="s">
        <v>249</v>
      </c>
      <c r="AH1" s="16" t="s">
        <v>248</v>
      </c>
      <c r="AI1" s="16" t="s">
        <v>250</v>
      </c>
      <c r="AJ1" s="16" t="s">
        <v>253</v>
      </c>
      <c r="AK1" s="16" t="s">
        <v>252</v>
      </c>
      <c r="AL1" s="16" t="s">
        <v>254</v>
      </c>
      <c r="AM1" s="16" t="s">
        <v>189</v>
      </c>
      <c r="AN1" s="16" t="s">
        <v>188</v>
      </c>
      <c r="AO1" s="16" t="s">
        <v>245</v>
      </c>
      <c r="AP1" s="7" t="s">
        <v>90</v>
      </c>
      <c r="AQ1" s="7" t="s">
        <v>26</v>
      </c>
      <c r="AR1" s="7" t="s">
        <v>25</v>
      </c>
      <c r="AS1" s="7" t="s">
        <v>151</v>
      </c>
      <c r="AT1" s="7" t="s">
        <v>94</v>
      </c>
      <c r="AU1" s="7" t="s">
        <v>93</v>
      </c>
      <c r="AV1" s="7" t="s">
        <v>383</v>
      </c>
      <c r="AW1" s="16" t="s">
        <v>268</v>
      </c>
      <c r="AX1" s="37" t="s">
        <v>153</v>
      </c>
      <c r="AY1" s="17" t="s">
        <v>417</v>
      </c>
      <c r="AZ1" s="17" t="s">
        <v>418</v>
      </c>
      <c r="BA1" s="17" t="s">
        <v>354</v>
      </c>
      <c r="BB1" s="17" t="s">
        <v>309</v>
      </c>
      <c r="BC1" s="17" t="s">
        <v>310</v>
      </c>
      <c r="BD1" s="17" t="s">
        <v>311</v>
      </c>
      <c r="BE1" s="17" t="s">
        <v>24</v>
      </c>
      <c r="BF1" s="17" t="s">
        <v>23</v>
      </c>
      <c r="BG1" s="17" t="s">
        <v>312</v>
      </c>
      <c r="BH1" s="17" t="s">
        <v>10</v>
      </c>
      <c r="BI1" s="17" t="s">
        <v>9</v>
      </c>
      <c r="BJ1" s="17" t="s">
        <v>296</v>
      </c>
      <c r="BK1" s="17" t="s">
        <v>190</v>
      </c>
      <c r="BL1" s="17" t="s">
        <v>191</v>
      </c>
      <c r="BM1" s="17" t="s">
        <v>297</v>
      </c>
      <c r="BN1" s="17" t="s">
        <v>20</v>
      </c>
      <c r="BO1" s="17" t="s">
        <v>19</v>
      </c>
      <c r="BP1" s="17" t="s">
        <v>298</v>
      </c>
      <c r="BQ1" s="17" t="s">
        <v>22</v>
      </c>
      <c r="BR1" s="17" t="s">
        <v>21</v>
      </c>
      <c r="BS1" s="17" t="s">
        <v>313</v>
      </c>
      <c r="BT1" s="17" t="s">
        <v>12</v>
      </c>
      <c r="BU1" s="17" t="s">
        <v>11</v>
      </c>
      <c r="BV1" s="17" t="s">
        <v>314</v>
      </c>
      <c r="BW1" s="17" t="s">
        <v>32</v>
      </c>
      <c r="BX1" s="17" t="s">
        <v>31</v>
      </c>
      <c r="BY1" s="17" t="s">
        <v>316</v>
      </c>
      <c r="BZ1" s="17" t="s">
        <v>34</v>
      </c>
      <c r="CA1" s="17" t="s">
        <v>33</v>
      </c>
      <c r="CB1" s="17" t="s">
        <v>300</v>
      </c>
      <c r="CC1" s="17" t="s">
        <v>36</v>
      </c>
      <c r="CD1" s="17" t="s">
        <v>35</v>
      </c>
      <c r="CE1" s="17" t="s">
        <v>317</v>
      </c>
      <c r="CF1" s="34" t="s">
        <v>28</v>
      </c>
      <c r="CG1" s="34" t="s">
        <v>27</v>
      </c>
      <c r="CH1" s="34" t="s">
        <v>299</v>
      </c>
      <c r="CI1" s="34" t="s">
        <v>375</v>
      </c>
      <c r="CJ1" s="34" t="s">
        <v>376</v>
      </c>
      <c r="CK1" s="34" t="s">
        <v>377</v>
      </c>
      <c r="CL1" s="17" t="s">
        <v>30</v>
      </c>
      <c r="CM1" s="17" t="s">
        <v>29</v>
      </c>
      <c r="CN1" s="17" t="s">
        <v>315</v>
      </c>
      <c r="CO1" s="17" t="s">
        <v>42</v>
      </c>
      <c r="CP1" s="17" t="s">
        <v>41</v>
      </c>
      <c r="CQ1" s="17" t="s">
        <v>301</v>
      </c>
      <c r="CR1" s="17" t="s">
        <v>120</v>
      </c>
      <c r="CS1" s="17" t="s">
        <v>119</v>
      </c>
      <c r="CT1" s="17" t="s">
        <v>319</v>
      </c>
      <c r="CU1" s="17" t="s">
        <v>393</v>
      </c>
      <c r="CV1" s="17" t="s">
        <v>394</v>
      </c>
      <c r="CW1" s="17" t="s">
        <v>395</v>
      </c>
      <c r="CX1" s="17" t="s">
        <v>635</v>
      </c>
      <c r="CY1" s="17" t="s">
        <v>634</v>
      </c>
      <c r="CZ1" s="17" t="s">
        <v>637</v>
      </c>
      <c r="DA1" s="17" t="s">
        <v>638</v>
      </c>
      <c r="DB1" s="17" t="s">
        <v>639</v>
      </c>
      <c r="DC1" s="17" t="s">
        <v>636</v>
      </c>
      <c r="DD1" s="17" t="s">
        <v>82</v>
      </c>
      <c r="DE1" s="17" t="s">
        <v>83</v>
      </c>
      <c r="DF1" s="17" t="s">
        <v>320</v>
      </c>
      <c r="DG1" s="17" t="s">
        <v>84</v>
      </c>
      <c r="DH1" s="17" t="s">
        <v>85</v>
      </c>
      <c r="DI1" s="17" t="s">
        <v>321</v>
      </c>
      <c r="DJ1" s="17" t="s">
        <v>40</v>
      </c>
      <c r="DK1" s="17" t="s">
        <v>39</v>
      </c>
      <c r="DL1" s="17" t="s">
        <v>318</v>
      </c>
      <c r="DM1" s="34" t="s">
        <v>155</v>
      </c>
      <c r="DN1" s="34" t="s">
        <v>154</v>
      </c>
      <c r="DO1" s="34" t="s">
        <v>322</v>
      </c>
      <c r="DP1" s="18" t="s">
        <v>237</v>
      </c>
      <c r="DQ1" s="18" t="s">
        <v>236</v>
      </c>
      <c r="DR1" s="18" t="s">
        <v>323</v>
      </c>
      <c r="DS1" s="39" t="s">
        <v>304</v>
      </c>
      <c r="DT1" s="18" t="s">
        <v>303</v>
      </c>
      <c r="DU1" s="18" t="s">
        <v>305</v>
      </c>
      <c r="DV1" s="18" t="s">
        <v>122</v>
      </c>
      <c r="DW1" s="18" t="s">
        <v>121</v>
      </c>
      <c r="DX1" s="18" t="s">
        <v>324</v>
      </c>
      <c r="DY1" s="18" t="s">
        <v>126</v>
      </c>
      <c r="DZ1" s="18" t="s">
        <v>125</v>
      </c>
      <c r="EA1" s="18" t="s">
        <v>328</v>
      </c>
      <c r="EB1" s="18" t="s">
        <v>570</v>
      </c>
      <c r="EC1" s="18" t="s">
        <v>571</v>
      </c>
      <c r="ED1" s="18" t="s">
        <v>572</v>
      </c>
      <c r="EE1" s="18" t="s">
        <v>130</v>
      </c>
      <c r="EF1" s="18" t="s">
        <v>129</v>
      </c>
      <c r="EG1" s="18" t="s">
        <v>325</v>
      </c>
      <c r="EH1" s="18" t="s">
        <v>132</v>
      </c>
      <c r="EI1" s="18" t="s">
        <v>131</v>
      </c>
      <c r="EJ1" s="18" t="s">
        <v>326</v>
      </c>
      <c r="EK1" s="18" t="s">
        <v>573</v>
      </c>
      <c r="EL1" s="18" t="s">
        <v>574</v>
      </c>
      <c r="EM1" s="18" t="s">
        <v>575</v>
      </c>
      <c r="EN1" s="18" t="s">
        <v>576</v>
      </c>
      <c r="EO1" s="18" t="s">
        <v>577</v>
      </c>
      <c r="EP1" s="18" t="s">
        <v>578</v>
      </c>
      <c r="EQ1" s="18" t="s">
        <v>158</v>
      </c>
      <c r="ER1" s="18" t="s">
        <v>133</v>
      </c>
      <c r="ES1" s="18" t="s">
        <v>327</v>
      </c>
      <c r="ET1" s="18" t="s">
        <v>411</v>
      </c>
      <c r="EU1" s="18" t="s">
        <v>412</v>
      </c>
      <c r="EV1" s="18" t="s">
        <v>413</v>
      </c>
      <c r="EW1" s="39" t="s">
        <v>421</v>
      </c>
      <c r="EX1" s="39" t="s">
        <v>580</v>
      </c>
      <c r="EY1" s="39" t="s">
        <v>579</v>
      </c>
      <c r="EZ1" s="39" t="s">
        <v>633</v>
      </c>
      <c r="FA1" s="37" t="s">
        <v>352</v>
      </c>
      <c r="FB1" s="38" t="s">
        <v>289</v>
      </c>
      <c r="FC1" s="7" t="s">
        <v>143</v>
      </c>
      <c r="FD1" s="32" t="s">
        <v>646</v>
      </c>
      <c r="FE1" s="79" t="s">
        <v>869</v>
      </c>
    </row>
    <row r="2" spans="1:161" s="30" customFormat="1" x14ac:dyDescent="0.25">
      <c r="A2" s="90">
        <v>87</v>
      </c>
      <c r="B2" s="91" t="s">
        <v>713</v>
      </c>
      <c r="D2" s="91">
        <v>1998</v>
      </c>
      <c r="E2" s="91">
        <v>1981</v>
      </c>
      <c r="F2" s="30" t="s">
        <v>870</v>
      </c>
      <c r="G2" s="91" t="s">
        <v>714</v>
      </c>
      <c r="J2" s="90"/>
      <c r="K2" s="90"/>
      <c r="L2" s="90"/>
      <c r="P2" s="90">
        <v>1</v>
      </c>
      <c r="Q2" s="36"/>
      <c r="R2" s="36"/>
      <c r="S2" s="92" t="s">
        <v>607</v>
      </c>
      <c r="T2" s="90"/>
      <c r="U2" s="90"/>
      <c r="V2" s="90"/>
      <c r="W2" s="90"/>
      <c r="AC2" s="93" t="s">
        <v>717</v>
      </c>
      <c r="AD2" s="94"/>
      <c r="AE2" s="93"/>
      <c r="AF2" s="66"/>
      <c r="AL2" s="93"/>
      <c r="AO2" s="93"/>
      <c r="AQ2" s="90"/>
      <c r="BE2" s="95">
        <v>1.5805119999999999</v>
      </c>
      <c r="BF2" s="95">
        <v>1.5805119999999999</v>
      </c>
      <c r="BH2" s="30">
        <f>4128/(100*100*30*BE2)*100</f>
        <v>0.87060395618634967</v>
      </c>
      <c r="BI2" s="30">
        <f>4422/(100*100*30*BE2)*100</f>
        <v>0.93260917981008684</v>
      </c>
      <c r="FA2" s="93"/>
      <c r="FD2" s="36"/>
      <c r="FE2" s="92">
        <v>30</v>
      </c>
    </row>
    <row r="3" spans="1:161" s="30" customFormat="1" x14ac:dyDescent="0.25">
      <c r="A3" s="90">
        <v>87</v>
      </c>
      <c r="B3" s="91" t="s">
        <v>713</v>
      </c>
      <c r="D3" s="91">
        <v>1998</v>
      </c>
      <c r="E3" s="91">
        <v>1995</v>
      </c>
      <c r="F3" s="30" t="s">
        <v>870</v>
      </c>
      <c r="G3" s="91" t="s">
        <v>714</v>
      </c>
      <c r="J3" s="90"/>
      <c r="K3" s="90"/>
      <c r="L3" s="90"/>
      <c r="P3" s="90">
        <v>15</v>
      </c>
      <c r="Q3" s="36"/>
      <c r="R3" s="36"/>
      <c r="S3" s="92" t="s">
        <v>607</v>
      </c>
      <c r="T3" s="90"/>
      <c r="U3" s="90"/>
      <c r="V3" s="90"/>
      <c r="W3" s="90"/>
      <c r="AC3" s="93" t="s">
        <v>717</v>
      </c>
      <c r="AD3" s="94"/>
      <c r="AE3" s="93" t="s">
        <v>871</v>
      </c>
      <c r="AF3" s="66"/>
      <c r="AL3" s="93"/>
      <c r="AO3" s="93"/>
      <c r="AQ3" s="90"/>
      <c r="BE3" s="95">
        <v>1.5805119999999999</v>
      </c>
      <c r="BF3" s="95">
        <v>1.5805119999999999</v>
      </c>
      <c r="BH3" s="30">
        <f>4344/(100*100*30*BE2)*100</f>
        <v>0.91615881435889135</v>
      </c>
      <c r="BI3" s="30">
        <f>5117/(100*100*30*BE2)*100</f>
        <v>1.0791861540226626</v>
      </c>
      <c r="FA3" s="93"/>
      <c r="FD3" s="36"/>
      <c r="FE3" s="92">
        <v>30</v>
      </c>
    </row>
    <row r="4" spans="1:161" x14ac:dyDescent="0.25">
      <c r="A4" s="68">
        <v>88</v>
      </c>
      <c r="B4" s="68" t="s">
        <v>718</v>
      </c>
      <c r="D4" s="68">
        <v>1991</v>
      </c>
      <c r="F4" s="68" t="s">
        <v>719</v>
      </c>
      <c r="G4" s="68" t="s">
        <v>720</v>
      </c>
      <c r="J4" s="68">
        <v>350</v>
      </c>
      <c r="K4" s="73">
        <v>9</v>
      </c>
      <c r="M4" s="68">
        <v>960</v>
      </c>
      <c r="P4" s="68">
        <v>4</v>
      </c>
      <c r="S4" s="68" t="s">
        <v>602</v>
      </c>
      <c r="T4" s="71"/>
      <c r="V4" s="74">
        <v>35</v>
      </c>
      <c r="W4" s="74">
        <v>55</v>
      </c>
      <c r="AB4" s="68" t="s">
        <v>722</v>
      </c>
      <c r="AC4" s="85" t="s">
        <v>728</v>
      </c>
      <c r="AE4" s="85" t="s">
        <v>727</v>
      </c>
      <c r="AL4" s="86"/>
      <c r="AO4" s="85" t="s">
        <v>729</v>
      </c>
      <c r="AQ4" s="68" t="s">
        <v>724</v>
      </c>
      <c r="AR4" s="68" t="s">
        <v>724</v>
      </c>
      <c r="BB4" s="85" t="s">
        <v>726</v>
      </c>
      <c r="BC4" s="85"/>
      <c r="BE4" s="70">
        <v>1.35118</v>
      </c>
      <c r="BF4" s="70">
        <v>1.3303</v>
      </c>
      <c r="BH4" s="29">
        <v>1.48</v>
      </c>
      <c r="BI4" s="29">
        <v>1.6</v>
      </c>
      <c r="FA4" s="85" t="s">
        <v>730</v>
      </c>
      <c r="FE4" s="68">
        <v>20</v>
      </c>
    </row>
    <row r="5" spans="1:161" x14ac:dyDescent="0.25">
      <c r="A5" s="68">
        <v>88</v>
      </c>
      <c r="B5" s="68" t="s">
        <v>718</v>
      </c>
      <c r="D5" s="68">
        <v>1991</v>
      </c>
      <c r="F5" s="68" t="s">
        <v>719</v>
      </c>
      <c r="G5" s="68" t="s">
        <v>720</v>
      </c>
      <c r="J5" s="68">
        <v>350</v>
      </c>
      <c r="K5" s="73">
        <v>9</v>
      </c>
      <c r="M5" s="68">
        <v>960</v>
      </c>
      <c r="P5" s="68">
        <v>4</v>
      </c>
      <c r="S5" s="68" t="s">
        <v>611</v>
      </c>
      <c r="T5" s="71"/>
      <c r="V5" s="74">
        <v>35</v>
      </c>
      <c r="W5" s="74">
        <v>55</v>
      </c>
      <c r="AB5" s="68" t="s">
        <v>722</v>
      </c>
      <c r="AC5" s="85" t="s">
        <v>728</v>
      </c>
      <c r="AE5" s="85" t="s">
        <v>727</v>
      </c>
      <c r="AL5" s="86"/>
      <c r="AO5" s="85" t="s">
        <v>729</v>
      </c>
      <c r="AQ5" s="68" t="s">
        <v>724</v>
      </c>
      <c r="AR5" s="68" t="s">
        <v>724</v>
      </c>
      <c r="BB5" s="85" t="s">
        <v>726</v>
      </c>
      <c r="BC5" s="85"/>
      <c r="BE5" s="70">
        <v>1.3651</v>
      </c>
      <c r="BF5" s="70">
        <v>1.2815799999999999</v>
      </c>
      <c r="BH5" s="29">
        <v>1.4</v>
      </c>
      <c r="BI5" s="29">
        <v>1.8800000000000001</v>
      </c>
      <c r="FA5" s="85" t="s">
        <v>730</v>
      </c>
      <c r="FE5" s="68">
        <v>5</v>
      </c>
    </row>
    <row r="6" spans="1:161" x14ac:dyDescent="0.25">
      <c r="A6" s="68">
        <v>88</v>
      </c>
      <c r="B6" s="68" t="s">
        <v>718</v>
      </c>
      <c r="D6" s="68">
        <v>1991</v>
      </c>
      <c r="F6" s="68" t="s">
        <v>719</v>
      </c>
      <c r="G6" s="68" t="s">
        <v>720</v>
      </c>
      <c r="J6" s="68">
        <v>350</v>
      </c>
      <c r="K6" s="73">
        <v>9</v>
      </c>
      <c r="M6" s="68">
        <v>960</v>
      </c>
      <c r="P6" s="68">
        <v>4</v>
      </c>
      <c r="S6" s="68" t="s">
        <v>612</v>
      </c>
      <c r="T6" s="71"/>
      <c r="V6" s="74">
        <v>35</v>
      </c>
      <c r="W6" s="74">
        <v>55</v>
      </c>
      <c r="AB6" s="68" t="s">
        <v>722</v>
      </c>
      <c r="AC6" s="85" t="s">
        <v>728</v>
      </c>
      <c r="AE6" s="85" t="s">
        <v>727</v>
      </c>
      <c r="AL6" s="86"/>
      <c r="AO6" s="85" t="s">
        <v>729</v>
      </c>
      <c r="AQ6" s="68" t="s">
        <v>724</v>
      </c>
      <c r="AR6" s="68" t="s">
        <v>724</v>
      </c>
      <c r="BB6" s="85" t="s">
        <v>726</v>
      </c>
      <c r="BC6" s="85"/>
      <c r="BE6" s="70">
        <v>1.35118</v>
      </c>
      <c r="BF6" s="70">
        <v>1.33552</v>
      </c>
      <c r="BH6" s="29">
        <v>1.48</v>
      </c>
      <c r="BI6" s="29">
        <v>1.5699999999999998</v>
      </c>
      <c r="FA6" s="85" t="s">
        <v>730</v>
      </c>
      <c r="FE6" s="68">
        <v>5</v>
      </c>
    </row>
    <row r="7" spans="1:161" x14ac:dyDescent="0.25">
      <c r="A7" s="68">
        <v>88</v>
      </c>
      <c r="B7" s="68" t="s">
        <v>718</v>
      </c>
      <c r="D7" s="68">
        <v>1991</v>
      </c>
      <c r="F7" s="68" t="s">
        <v>719</v>
      </c>
      <c r="G7" s="68" t="s">
        <v>720</v>
      </c>
      <c r="J7" s="68">
        <v>350</v>
      </c>
      <c r="K7" s="73">
        <v>9</v>
      </c>
      <c r="M7" s="68">
        <v>960</v>
      </c>
      <c r="P7" s="68">
        <v>4</v>
      </c>
      <c r="S7" s="68" t="s">
        <v>616</v>
      </c>
      <c r="T7" s="71"/>
      <c r="V7" s="74">
        <v>35</v>
      </c>
      <c r="W7" s="74">
        <v>55</v>
      </c>
      <c r="AB7" s="68" t="s">
        <v>722</v>
      </c>
      <c r="AC7" s="85" t="s">
        <v>728</v>
      </c>
      <c r="AE7" s="85" t="s">
        <v>727</v>
      </c>
      <c r="AL7" s="86"/>
      <c r="AO7" s="85" t="s">
        <v>729</v>
      </c>
      <c r="AQ7" s="68" t="s">
        <v>724</v>
      </c>
      <c r="AR7" s="68" t="s">
        <v>724</v>
      </c>
      <c r="BB7" s="85" t="s">
        <v>726</v>
      </c>
      <c r="BC7" s="85"/>
      <c r="BE7" s="70">
        <v>1.3372600000000001</v>
      </c>
      <c r="BF7" s="70">
        <v>1.3424800000000001</v>
      </c>
      <c r="BH7" s="29">
        <v>1.56</v>
      </c>
      <c r="BI7" s="29">
        <v>1.53</v>
      </c>
      <c r="FA7" s="85" t="s">
        <v>730</v>
      </c>
      <c r="FE7" s="68">
        <v>5</v>
      </c>
    </row>
    <row r="8" spans="1:161" x14ac:dyDescent="0.25">
      <c r="A8" s="68">
        <v>88</v>
      </c>
      <c r="B8" s="68" t="s">
        <v>718</v>
      </c>
      <c r="D8" s="68">
        <v>1991</v>
      </c>
      <c r="F8" s="68" t="s">
        <v>719</v>
      </c>
      <c r="G8" s="68" t="s">
        <v>720</v>
      </c>
      <c r="J8" s="68">
        <v>350</v>
      </c>
      <c r="K8" s="73">
        <v>9</v>
      </c>
      <c r="M8" s="68">
        <v>960</v>
      </c>
      <c r="P8" s="68">
        <v>4</v>
      </c>
      <c r="S8" s="68" t="s">
        <v>868</v>
      </c>
      <c r="T8" s="71"/>
      <c r="V8" s="74">
        <v>35</v>
      </c>
      <c r="W8" s="74">
        <v>55</v>
      </c>
      <c r="AB8" s="68" t="s">
        <v>722</v>
      </c>
      <c r="AC8" s="85" t="s">
        <v>728</v>
      </c>
      <c r="AE8" s="85" t="s">
        <v>727</v>
      </c>
      <c r="AL8" s="86"/>
      <c r="AO8" s="85" t="s">
        <v>729</v>
      </c>
      <c r="AQ8" s="68" t="s">
        <v>724</v>
      </c>
      <c r="AR8" s="68" t="s">
        <v>724</v>
      </c>
      <c r="BB8" s="85" t="s">
        <v>726</v>
      </c>
      <c r="BC8" s="85"/>
      <c r="BE8" s="70">
        <v>1.35466</v>
      </c>
      <c r="BF8" s="70">
        <v>1.3581400000000001</v>
      </c>
      <c r="BH8" s="29">
        <v>1.46</v>
      </c>
      <c r="BI8" s="29">
        <v>1.44</v>
      </c>
      <c r="FA8" s="85" t="s">
        <v>730</v>
      </c>
      <c r="FE8" s="68">
        <v>5</v>
      </c>
    </row>
    <row r="9" spans="1:161" x14ac:dyDescent="0.25">
      <c r="A9" s="68">
        <v>88</v>
      </c>
      <c r="B9" s="68" t="s">
        <v>718</v>
      </c>
      <c r="D9" s="68">
        <v>1991</v>
      </c>
      <c r="F9" s="68" t="s">
        <v>719</v>
      </c>
      <c r="G9" s="68" t="s">
        <v>720</v>
      </c>
      <c r="J9" s="68">
        <v>350</v>
      </c>
      <c r="K9" s="73">
        <v>9</v>
      </c>
      <c r="M9" s="68">
        <v>960</v>
      </c>
      <c r="P9" s="68">
        <v>4</v>
      </c>
      <c r="S9" s="68" t="s">
        <v>602</v>
      </c>
      <c r="T9" s="71"/>
      <c r="V9" s="74">
        <v>35</v>
      </c>
      <c r="W9" s="74">
        <v>55</v>
      </c>
      <c r="AB9" s="68" t="s">
        <v>722</v>
      </c>
      <c r="AC9" s="85" t="s">
        <v>728</v>
      </c>
      <c r="AE9" s="85" t="s">
        <v>731</v>
      </c>
      <c r="AL9" s="86"/>
      <c r="AO9" s="85" t="s">
        <v>732</v>
      </c>
      <c r="AQ9" s="68" t="s">
        <v>724</v>
      </c>
      <c r="AR9" s="68" t="s">
        <v>724</v>
      </c>
      <c r="BB9" s="85" t="s">
        <v>726</v>
      </c>
      <c r="BC9" s="85"/>
      <c r="BE9" s="70">
        <v>2.6919200000000001</v>
      </c>
      <c r="BF9" s="70">
        <v>2.7006200000000002</v>
      </c>
      <c r="BH9" s="29">
        <v>1.4750000000000001</v>
      </c>
      <c r="BI9" s="29">
        <v>1.48</v>
      </c>
      <c r="FA9" s="85" t="s">
        <v>730</v>
      </c>
      <c r="FE9" s="68">
        <v>20</v>
      </c>
    </row>
    <row r="10" spans="1:161" x14ac:dyDescent="0.25">
      <c r="A10" s="68">
        <v>88</v>
      </c>
      <c r="B10" s="68" t="s">
        <v>718</v>
      </c>
      <c r="D10" s="68">
        <v>1991</v>
      </c>
      <c r="F10" s="68" t="s">
        <v>719</v>
      </c>
      <c r="G10" s="68" t="s">
        <v>720</v>
      </c>
      <c r="J10" s="68">
        <v>350</v>
      </c>
      <c r="K10" s="73">
        <v>9</v>
      </c>
      <c r="M10" s="68">
        <v>960</v>
      </c>
      <c r="P10" s="68">
        <v>4</v>
      </c>
      <c r="S10" s="68" t="s">
        <v>611</v>
      </c>
      <c r="T10" s="71"/>
      <c r="V10" s="74">
        <v>35</v>
      </c>
      <c r="W10" s="74">
        <v>55</v>
      </c>
      <c r="AB10" s="68" t="s">
        <v>722</v>
      </c>
      <c r="AC10" s="85" t="s">
        <v>728</v>
      </c>
      <c r="AE10" s="85" t="s">
        <v>731</v>
      </c>
      <c r="AL10" s="86"/>
      <c r="AO10" s="85" t="s">
        <v>732</v>
      </c>
      <c r="AQ10" s="68" t="s">
        <v>724</v>
      </c>
      <c r="AR10" s="68" t="s">
        <v>724</v>
      </c>
      <c r="BB10" s="85" t="s">
        <v>726</v>
      </c>
      <c r="BC10" s="85"/>
      <c r="BE10" s="70">
        <v>1.34944</v>
      </c>
      <c r="BF10" s="70">
        <v>1.3129</v>
      </c>
      <c r="BH10" s="29">
        <v>1.49</v>
      </c>
      <c r="BI10" s="29">
        <v>1.7</v>
      </c>
      <c r="FA10" s="85" t="s">
        <v>730</v>
      </c>
      <c r="FE10" s="68">
        <v>5</v>
      </c>
    </row>
    <row r="11" spans="1:161" x14ac:dyDescent="0.25">
      <c r="A11" s="68">
        <v>88</v>
      </c>
      <c r="B11" s="68" t="s">
        <v>718</v>
      </c>
      <c r="D11" s="68">
        <v>1991</v>
      </c>
      <c r="F11" s="68" t="s">
        <v>719</v>
      </c>
      <c r="G11" s="68" t="s">
        <v>720</v>
      </c>
      <c r="J11" s="68">
        <v>350</v>
      </c>
      <c r="K11" s="73">
        <v>9</v>
      </c>
      <c r="M11" s="68">
        <v>960</v>
      </c>
      <c r="P11" s="68">
        <v>4</v>
      </c>
      <c r="S11" s="68" t="s">
        <v>612</v>
      </c>
      <c r="T11" s="71"/>
      <c r="V11" s="74">
        <v>35</v>
      </c>
      <c r="W11" s="74">
        <v>55</v>
      </c>
      <c r="AB11" s="68" t="s">
        <v>722</v>
      </c>
      <c r="AC11" s="85" t="s">
        <v>728</v>
      </c>
      <c r="AE11" s="85" t="s">
        <v>731</v>
      </c>
      <c r="AL11" s="86"/>
      <c r="AO11" s="85" t="s">
        <v>732</v>
      </c>
      <c r="AQ11" s="68" t="s">
        <v>724</v>
      </c>
      <c r="AR11" s="68" t="s">
        <v>724</v>
      </c>
      <c r="BB11" s="85" t="s">
        <v>726</v>
      </c>
      <c r="BC11" s="85"/>
      <c r="BE11" s="70">
        <v>1.339</v>
      </c>
      <c r="BF11" s="70">
        <v>1.3651</v>
      </c>
      <c r="BH11" s="29">
        <v>1.55</v>
      </c>
      <c r="BI11" s="29">
        <v>1.4</v>
      </c>
      <c r="FA11" s="85" t="s">
        <v>730</v>
      </c>
      <c r="FE11" s="68">
        <v>5</v>
      </c>
    </row>
    <row r="12" spans="1:161" x14ac:dyDescent="0.25">
      <c r="A12" s="68">
        <v>88</v>
      </c>
      <c r="B12" s="68" t="s">
        <v>718</v>
      </c>
      <c r="D12" s="68">
        <v>1991</v>
      </c>
      <c r="F12" s="68" t="s">
        <v>719</v>
      </c>
      <c r="G12" s="68" t="s">
        <v>720</v>
      </c>
      <c r="J12" s="68">
        <v>350</v>
      </c>
      <c r="K12" s="73">
        <v>9</v>
      </c>
      <c r="M12" s="68">
        <v>960</v>
      </c>
      <c r="P12" s="68">
        <v>4</v>
      </c>
      <c r="S12" s="68" t="s">
        <v>616</v>
      </c>
      <c r="T12" s="71"/>
      <c r="V12" s="74">
        <v>35</v>
      </c>
      <c r="W12" s="74">
        <v>55</v>
      </c>
      <c r="AB12" s="68" t="s">
        <v>722</v>
      </c>
      <c r="AC12" s="85" t="s">
        <v>728</v>
      </c>
      <c r="AE12" s="85" t="s">
        <v>731</v>
      </c>
      <c r="AL12" s="86"/>
      <c r="AO12" s="85" t="s">
        <v>732</v>
      </c>
      <c r="AQ12" s="68" t="s">
        <v>724</v>
      </c>
      <c r="AR12" s="68" t="s">
        <v>724</v>
      </c>
      <c r="BB12" s="85" t="s">
        <v>726</v>
      </c>
      <c r="BC12" s="85"/>
      <c r="BE12" s="70">
        <v>1.30246</v>
      </c>
      <c r="BF12" s="70">
        <v>1.3529200000000001</v>
      </c>
      <c r="BH12" s="29">
        <v>1.7600000000000002</v>
      </c>
      <c r="BI12" s="29">
        <v>1.47</v>
      </c>
      <c r="FA12" s="85" t="s">
        <v>730</v>
      </c>
      <c r="FE12" s="68">
        <v>5</v>
      </c>
    </row>
    <row r="13" spans="1:161" x14ac:dyDescent="0.25">
      <c r="A13" s="68">
        <v>88</v>
      </c>
      <c r="B13" s="68" t="s">
        <v>718</v>
      </c>
      <c r="D13" s="68">
        <v>1991</v>
      </c>
      <c r="F13" s="68" t="s">
        <v>719</v>
      </c>
      <c r="G13" s="68" t="s">
        <v>720</v>
      </c>
      <c r="J13" s="68">
        <v>350</v>
      </c>
      <c r="K13" s="73">
        <v>9</v>
      </c>
      <c r="M13" s="68">
        <v>960</v>
      </c>
      <c r="P13" s="68">
        <v>4</v>
      </c>
      <c r="S13" s="68" t="s">
        <v>868</v>
      </c>
      <c r="T13" s="71"/>
      <c r="V13" s="74">
        <v>35</v>
      </c>
      <c r="W13" s="74">
        <v>55</v>
      </c>
      <c r="AB13" s="68" t="s">
        <v>722</v>
      </c>
      <c r="AC13" s="85" t="s">
        <v>728</v>
      </c>
      <c r="AE13" s="85" t="s">
        <v>731</v>
      </c>
      <c r="AL13" s="86"/>
      <c r="AO13" s="85" t="s">
        <v>732</v>
      </c>
      <c r="AQ13" s="68" t="s">
        <v>724</v>
      </c>
      <c r="AR13" s="68" t="s">
        <v>724</v>
      </c>
      <c r="BB13" s="85" t="s">
        <v>726</v>
      </c>
      <c r="BC13" s="85"/>
      <c r="BE13" s="70">
        <v>1.3685800000000001</v>
      </c>
      <c r="BF13" s="70">
        <v>1.3720600000000001</v>
      </c>
      <c r="BH13" s="29">
        <v>1.3800000000000001</v>
      </c>
      <c r="BI13" s="29">
        <v>1.3599999999999999</v>
      </c>
      <c r="FA13" s="85" t="s">
        <v>730</v>
      </c>
      <c r="FE13" s="68">
        <v>5</v>
      </c>
    </row>
    <row r="14" spans="1:161" x14ac:dyDescent="0.25">
      <c r="A14" s="68">
        <v>88</v>
      </c>
      <c r="B14" s="68" t="s">
        <v>718</v>
      </c>
      <c r="D14" s="68">
        <v>1991</v>
      </c>
      <c r="F14" s="68" t="s">
        <v>719</v>
      </c>
      <c r="G14" s="68" t="s">
        <v>720</v>
      </c>
      <c r="J14" s="68">
        <v>350</v>
      </c>
      <c r="K14" s="73">
        <v>9</v>
      </c>
      <c r="M14" s="68">
        <v>960</v>
      </c>
      <c r="P14" s="68">
        <v>4</v>
      </c>
      <c r="S14" s="68" t="s">
        <v>602</v>
      </c>
      <c r="T14" s="71"/>
      <c r="V14" s="74">
        <v>35</v>
      </c>
      <c r="W14" s="74">
        <v>55</v>
      </c>
      <c r="AB14" s="68" t="s">
        <v>722</v>
      </c>
      <c r="AC14" s="85" t="s">
        <v>728</v>
      </c>
      <c r="AE14" s="85" t="s">
        <v>733</v>
      </c>
      <c r="AL14" s="86"/>
      <c r="AO14" s="85" t="s">
        <v>734</v>
      </c>
      <c r="AQ14" s="68" t="s">
        <v>724</v>
      </c>
      <c r="AR14" s="68" t="s">
        <v>724</v>
      </c>
      <c r="BB14" s="85" t="s">
        <v>726</v>
      </c>
      <c r="BC14" s="85"/>
      <c r="BE14" s="70">
        <v>1.3398700000000001</v>
      </c>
      <c r="BF14" s="70">
        <v>1.3372600000000001</v>
      </c>
      <c r="BH14" s="29">
        <v>1.5449999999999999</v>
      </c>
      <c r="BI14" s="29">
        <v>1.56</v>
      </c>
      <c r="FA14" s="85" t="s">
        <v>730</v>
      </c>
      <c r="FE14" s="68">
        <v>20</v>
      </c>
    </row>
    <row r="15" spans="1:161" x14ac:dyDescent="0.25">
      <c r="A15" s="68">
        <v>88</v>
      </c>
      <c r="B15" s="68" t="s">
        <v>718</v>
      </c>
      <c r="D15" s="68">
        <v>1991</v>
      </c>
      <c r="F15" s="68" t="s">
        <v>719</v>
      </c>
      <c r="G15" s="68" t="s">
        <v>720</v>
      </c>
      <c r="J15" s="68">
        <v>350</v>
      </c>
      <c r="K15" s="73">
        <v>9</v>
      </c>
      <c r="M15" s="68">
        <v>960</v>
      </c>
      <c r="P15" s="68">
        <v>4</v>
      </c>
      <c r="S15" s="68" t="s">
        <v>611</v>
      </c>
      <c r="T15" s="71"/>
      <c r="V15" s="74">
        <v>35</v>
      </c>
      <c r="W15" s="74">
        <v>55</v>
      </c>
      <c r="AB15" s="68" t="s">
        <v>722</v>
      </c>
      <c r="AC15" s="85" t="s">
        <v>728</v>
      </c>
      <c r="AE15" s="85" t="s">
        <v>733</v>
      </c>
      <c r="AL15" s="86"/>
      <c r="AO15" s="85" t="s">
        <v>734</v>
      </c>
      <c r="AQ15" s="68" t="s">
        <v>724</v>
      </c>
      <c r="AR15" s="68" t="s">
        <v>724</v>
      </c>
      <c r="BB15" s="85" t="s">
        <v>726</v>
      </c>
      <c r="BC15" s="85"/>
      <c r="BE15" s="70">
        <v>1.34944</v>
      </c>
      <c r="BF15" s="70">
        <v>1.3059400000000001</v>
      </c>
      <c r="BH15" s="29">
        <v>1.49</v>
      </c>
      <c r="BI15" s="29">
        <v>1.7399999999999998</v>
      </c>
      <c r="FA15" s="85" t="s">
        <v>730</v>
      </c>
      <c r="FE15" s="68">
        <v>5</v>
      </c>
    </row>
    <row r="16" spans="1:161" x14ac:dyDescent="0.25">
      <c r="A16" s="68">
        <v>88</v>
      </c>
      <c r="B16" s="68" t="s">
        <v>718</v>
      </c>
      <c r="D16" s="68">
        <v>1991</v>
      </c>
      <c r="F16" s="68" t="s">
        <v>719</v>
      </c>
      <c r="G16" s="68" t="s">
        <v>720</v>
      </c>
      <c r="J16" s="68">
        <v>350</v>
      </c>
      <c r="K16" s="73">
        <v>9</v>
      </c>
      <c r="M16" s="68">
        <v>960</v>
      </c>
      <c r="P16" s="68">
        <v>4</v>
      </c>
      <c r="S16" s="68" t="s">
        <v>612</v>
      </c>
      <c r="T16" s="71"/>
      <c r="V16" s="74">
        <v>35</v>
      </c>
      <c r="W16" s="74">
        <v>55</v>
      </c>
      <c r="AB16" s="68" t="s">
        <v>722</v>
      </c>
      <c r="AC16" s="85" t="s">
        <v>728</v>
      </c>
      <c r="AE16" s="85" t="s">
        <v>733</v>
      </c>
      <c r="AL16" s="86"/>
      <c r="AO16" s="85" t="s">
        <v>734</v>
      </c>
      <c r="AQ16" s="68" t="s">
        <v>724</v>
      </c>
      <c r="AR16" s="68" t="s">
        <v>724</v>
      </c>
      <c r="BB16" s="85" t="s">
        <v>726</v>
      </c>
      <c r="BC16" s="85"/>
      <c r="BE16" s="70">
        <v>1.339</v>
      </c>
      <c r="BF16" s="70">
        <v>1.34596</v>
      </c>
      <c r="BH16" s="29">
        <v>1.55</v>
      </c>
      <c r="BI16" s="29">
        <v>1.51</v>
      </c>
      <c r="FA16" s="85" t="s">
        <v>730</v>
      </c>
      <c r="FE16" s="68">
        <v>5</v>
      </c>
    </row>
    <row r="17" spans="1:161" x14ac:dyDescent="0.25">
      <c r="A17" s="68">
        <v>88</v>
      </c>
      <c r="B17" s="68" t="s">
        <v>718</v>
      </c>
      <c r="D17" s="68">
        <v>1991</v>
      </c>
      <c r="F17" s="68" t="s">
        <v>719</v>
      </c>
      <c r="G17" s="68" t="s">
        <v>720</v>
      </c>
      <c r="J17" s="68">
        <v>350</v>
      </c>
      <c r="K17" s="73">
        <v>9</v>
      </c>
      <c r="M17" s="68">
        <v>960</v>
      </c>
      <c r="P17" s="68">
        <v>4</v>
      </c>
      <c r="S17" s="68" t="s">
        <v>616</v>
      </c>
      <c r="T17" s="71"/>
      <c r="V17" s="74">
        <v>35</v>
      </c>
      <c r="W17" s="74">
        <v>55</v>
      </c>
      <c r="AB17" s="68" t="s">
        <v>722</v>
      </c>
      <c r="AC17" s="85" t="s">
        <v>728</v>
      </c>
      <c r="AE17" s="85" t="s">
        <v>733</v>
      </c>
      <c r="AL17" s="86"/>
      <c r="AO17" s="85" t="s">
        <v>734</v>
      </c>
      <c r="AQ17" s="68" t="s">
        <v>724</v>
      </c>
      <c r="AR17" s="68" t="s">
        <v>724</v>
      </c>
      <c r="BB17" s="85" t="s">
        <v>726</v>
      </c>
      <c r="BC17" s="85"/>
      <c r="BE17" s="70">
        <v>1.30246</v>
      </c>
      <c r="BF17" s="70">
        <v>1.339</v>
      </c>
      <c r="BH17" s="29">
        <v>1.7600000000000002</v>
      </c>
      <c r="BI17" s="29">
        <v>1.55</v>
      </c>
      <c r="FA17" s="85" t="s">
        <v>730</v>
      </c>
      <c r="FE17" s="68">
        <v>5</v>
      </c>
    </row>
    <row r="18" spans="1:161" x14ac:dyDescent="0.25">
      <c r="A18" s="68">
        <v>88</v>
      </c>
      <c r="B18" s="68" t="s">
        <v>718</v>
      </c>
      <c r="D18" s="68">
        <v>1991</v>
      </c>
      <c r="F18" s="68" t="s">
        <v>719</v>
      </c>
      <c r="G18" s="68" t="s">
        <v>720</v>
      </c>
      <c r="J18" s="68">
        <v>350</v>
      </c>
      <c r="K18" s="73">
        <v>9</v>
      </c>
      <c r="M18" s="68">
        <v>960</v>
      </c>
      <c r="P18" s="68">
        <v>4</v>
      </c>
      <c r="S18" s="68" t="s">
        <v>868</v>
      </c>
      <c r="T18" s="71"/>
      <c r="V18" s="74">
        <v>35</v>
      </c>
      <c r="W18" s="74">
        <v>55</v>
      </c>
      <c r="AB18" s="68" t="s">
        <v>722</v>
      </c>
      <c r="AC18" s="85" t="s">
        <v>728</v>
      </c>
      <c r="AE18" s="85" t="s">
        <v>733</v>
      </c>
      <c r="AL18" s="86"/>
      <c r="AO18" s="85" t="s">
        <v>734</v>
      </c>
      <c r="AQ18" s="68" t="s">
        <v>724</v>
      </c>
      <c r="AR18" s="68" t="s">
        <v>724</v>
      </c>
      <c r="BB18" s="85" t="s">
        <v>726</v>
      </c>
      <c r="BC18" s="85"/>
      <c r="BE18" s="70">
        <v>1.3685800000000001</v>
      </c>
      <c r="BF18" s="70">
        <v>1.35466</v>
      </c>
      <c r="BH18" s="29">
        <v>1.3800000000000001</v>
      </c>
      <c r="BI18" s="29">
        <v>1.46</v>
      </c>
      <c r="FA18" s="85" t="s">
        <v>730</v>
      </c>
      <c r="FE18" s="68">
        <v>5</v>
      </c>
    </row>
    <row r="19" spans="1:161" x14ac:dyDescent="0.25">
      <c r="A19" s="68">
        <v>88</v>
      </c>
      <c r="B19" s="68" t="s">
        <v>718</v>
      </c>
      <c r="D19" s="68">
        <v>1991</v>
      </c>
      <c r="F19" s="68" t="s">
        <v>719</v>
      </c>
      <c r="G19" s="68" t="s">
        <v>720</v>
      </c>
      <c r="J19" s="68">
        <v>350</v>
      </c>
      <c r="K19" s="73">
        <v>9</v>
      </c>
      <c r="M19" s="68">
        <v>960</v>
      </c>
      <c r="P19" s="68">
        <v>4</v>
      </c>
      <c r="S19" s="68" t="s">
        <v>602</v>
      </c>
      <c r="T19" s="71"/>
      <c r="V19" s="74">
        <v>35</v>
      </c>
      <c r="W19" s="74">
        <v>55</v>
      </c>
      <c r="AB19" s="68" t="s">
        <v>722</v>
      </c>
      <c r="AC19" s="85"/>
      <c r="AE19" s="85"/>
      <c r="AL19" s="86"/>
      <c r="AO19" s="85"/>
      <c r="AQ19" s="68" t="s">
        <v>724</v>
      </c>
      <c r="AR19" s="68" t="s">
        <v>724</v>
      </c>
      <c r="BB19" s="85"/>
      <c r="BC19" s="85"/>
      <c r="BE19" s="70">
        <v>1.3398700000000001</v>
      </c>
      <c r="BF19" s="70">
        <v>1.6087</v>
      </c>
      <c r="BH19" s="29">
        <v>1.5449999999999999</v>
      </c>
      <c r="BI19" s="29">
        <v>1.5594775612559428</v>
      </c>
      <c r="FA19" s="85"/>
      <c r="FE19" s="68">
        <v>20</v>
      </c>
    </row>
    <row r="20" spans="1:161" x14ac:dyDescent="0.25">
      <c r="A20" s="68">
        <v>88</v>
      </c>
      <c r="B20" s="68" t="s">
        <v>718</v>
      </c>
      <c r="D20" s="68">
        <v>1991</v>
      </c>
      <c r="F20" s="68" t="s">
        <v>719</v>
      </c>
      <c r="G20" s="68" t="s">
        <v>735</v>
      </c>
      <c r="J20" s="68">
        <v>213</v>
      </c>
      <c r="K20" s="73">
        <v>9.8000000000000007</v>
      </c>
      <c r="M20" s="68">
        <v>849</v>
      </c>
      <c r="P20" s="68">
        <v>4</v>
      </c>
      <c r="S20" s="68" t="s">
        <v>611</v>
      </c>
      <c r="T20" s="71"/>
      <c r="V20" s="74">
        <v>35</v>
      </c>
      <c r="W20" s="74">
        <v>55</v>
      </c>
      <c r="AB20" s="68" t="s">
        <v>736</v>
      </c>
      <c r="AC20" s="85" t="s">
        <v>728</v>
      </c>
      <c r="AE20" s="85" t="s">
        <v>733</v>
      </c>
      <c r="AL20" s="86"/>
      <c r="AO20" s="85" t="s">
        <v>737</v>
      </c>
      <c r="AQ20" s="68" t="s">
        <v>724</v>
      </c>
      <c r="AR20" s="68" t="s">
        <v>724</v>
      </c>
      <c r="BB20" s="85" t="s">
        <v>726</v>
      </c>
      <c r="BC20" s="85"/>
      <c r="BE20" s="70">
        <v>1.1876200000000001</v>
      </c>
      <c r="BF20" s="70">
        <v>1.1737000000000002</v>
      </c>
      <c r="BH20" s="29">
        <v>2.42</v>
      </c>
      <c r="BI20" s="29">
        <v>2.5</v>
      </c>
      <c r="FA20" s="85" t="s">
        <v>730</v>
      </c>
      <c r="FE20" s="68">
        <v>5</v>
      </c>
    </row>
    <row r="21" spans="1:161" x14ac:dyDescent="0.25">
      <c r="A21" s="68">
        <v>88</v>
      </c>
      <c r="B21" s="68" t="s">
        <v>718</v>
      </c>
      <c r="D21" s="68">
        <v>1991</v>
      </c>
      <c r="F21" s="68" t="s">
        <v>719</v>
      </c>
      <c r="G21" s="68" t="s">
        <v>735</v>
      </c>
      <c r="J21" s="68">
        <v>213</v>
      </c>
      <c r="K21" s="73">
        <v>9.8000000000000007</v>
      </c>
      <c r="M21" s="68">
        <v>849</v>
      </c>
      <c r="P21" s="68">
        <v>4</v>
      </c>
      <c r="S21" s="68" t="s">
        <v>612</v>
      </c>
      <c r="T21" s="71"/>
      <c r="V21" s="74">
        <v>35</v>
      </c>
      <c r="W21" s="74">
        <v>55</v>
      </c>
      <c r="AB21" s="68" t="s">
        <v>736</v>
      </c>
      <c r="AC21" s="85" t="s">
        <v>728</v>
      </c>
      <c r="AE21" s="85" t="s">
        <v>733</v>
      </c>
      <c r="AL21" s="86"/>
      <c r="AO21" s="85" t="s">
        <v>737</v>
      </c>
      <c r="AQ21" s="68" t="s">
        <v>724</v>
      </c>
      <c r="AR21" s="68" t="s">
        <v>724</v>
      </c>
      <c r="BB21" s="85" t="s">
        <v>726</v>
      </c>
      <c r="BC21" s="85"/>
      <c r="BE21" s="70">
        <v>1.24156</v>
      </c>
      <c r="BF21" s="70">
        <v>1.2119800000000001</v>
      </c>
      <c r="BH21" s="29">
        <v>2.1100000000000003</v>
      </c>
      <c r="BI21" s="29">
        <v>2.2800000000000002</v>
      </c>
      <c r="FA21" s="85" t="s">
        <v>730</v>
      </c>
      <c r="FE21" s="68">
        <v>5</v>
      </c>
    </row>
    <row r="22" spans="1:161" x14ac:dyDescent="0.25">
      <c r="A22" s="68">
        <v>88</v>
      </c>
      <c r="B22" s="68" t="s">
        <v>718</v>
      </c>
      <c r="D22" s="68">
        <v>1991</v>
      </c>
      <c r="F22" s="68" t="s">
        <v>719</v>
      </c>
      <c r="G22" s="68" t="s">
        <v>735</v>
      </c>
      <c r="J22" s="68">
        <v>213</v>
      </c>
      <c r="K22" s="73">
        <v>9.8000000000000007</v>
      </c>
      <c r="M22" s="68">
        <v>849</v>
      </c>
      <c r="P22" s="68">
        <v>4</v>
      </c>
      <c r="S22" s="68" t="s">
        <v>616</v>
      </c>
      <c r="T22" s="71"/>
      <c r="V22" s="74">
        <v>35</v>
      </c>
      <c r="W22" s="74">
        <v>55</v>
      </c>
      <c r="AB22" s="68" t="s">
        <v>736</v>
      </c>
      <c r="AC22" s="85" t="s">
        <v>728</v>
      </c>
      <c r="AE22" s="85" t="s">
        <v>733</v>
      </c>
      <c r="AL22" s="86"/>
      <c r="AO22" s="85" t="s">
        <v>737</v>
      </c>
      <c r="AQ22" s="68" t="s">
        <v>724</v>
      </c>
      <c r="AR22" s="68" t="s">
        <v>724</v>
      </c>
      <c r="BB22" s="85" t="s">
        <v>726</v>
      </c>
      <c r="BC22" s="85"/>
      <c r="BE22" s="70">
        <v>1.2398199999999999</v>
      </c>
      <c r="BF22" s="70">
        <v>1.2224200000000001</v>
      </c>
      <c r="BH22" s="29">
        <v>2.12</v>
      </c>
      <c r="BI22" s="29">
        <v>2.2199999999999998</v>
      </c>
      <c r="FA22" s="85" t="s">
        <v>730</v>
      </c>
      <c r="FE22" s="68">
        <v>5</v>
      </c>
    </row>
    <row r="23" spans="1:161" x14ac:dyDescent="0.25">
      <c r="A23" s="68">
        <v>88</v>
      </c>
      <c r="B23" s="68" t="s">
        <v>718</v>
      </c>
      <c r="D23" s="68">
        <v>1991</v>
      </c>
      <c r="F23" s="68" t="s">
        <v>719</v>
      </c>
      <c r="G23" s="68" t="s">
        <v>735</v>
      </c>
      <c r="J23" s="68">
        <v>213</v>
      </c>
      <c r="K23" s="73">
        <v>9.8000000000000007</v>
      </c>
      <c r="M23" s="68">
        <v>849</v>
      </c>
      <c r="P23" s="68">
        <v>4</v>
      </c>
      <c r="S23" s="68" t="s">
        <v>868</v>
      </c>
      <c r="T23" s="71"/>
      <c r="V23" s="74">
        <v>35</v>
      </c>
      <c r="W23" s="74">
        <v>55</v>
      </c>
      <c r="AB23" s="68" t="s">
        <v>736</v>
      </c>
      <c r="AC23" s="85" t="s">
        <v>728</v>
      </c>
      <c r="AE23" s="85" t="s">
        <v>733</v>
      </c>
      <c r="AL23" s="86"/>
      <c r="AO23" s="85" t="s">
        <v>737</v>
      </c>
      <c r="AQ23" s="68" t="s">
        <v>724</v>
      </c>
      <c r="AR23" s="68" t="s">
        <v>724</v>
      </c>
      <c r="BB23" s="85" t="s">
        <v>726</v>
      </c>
      <c r="BC23" s="85"/>
      <c r="BE23" s="70">
        <v>1.2398199999999999</v>
      </c>
      <c r="BF23" s="70">
        <v>1.2224200000000001</v>
      </c>
      <c r="BH23" s="29">
        <v>2.12</v>
      </c>
      <c r="BI23" s="29">
        <v>2.2199999999999998</v>
      </c>
      <c r="FA23" s="85" t="s">
        <v>730</v>
      </c>
      <c r="FE23" s="68">
        <v>5</v>
      </c>
    </row>
    <row r="24" spans="1:161" x14ac:dyDescent="0.25">
      <c r="A24" s="68">
        <v>88</v>
      </c>
      <c r="B24" s="68" t="s">
        <v>718</v>
      </c>
      <c r="D24" s="68">
        <v>1991</v>
      </c>
      <c r="F24" s="68" t="s">
        <v>719</v>
      </c>
      <c r="G24" s="68" t="s">
        <v>720</v>
      </c>
      <c r="J24" s="68">
        <v>350</v>
      </c>
      <c r="K24" s="73">
        <v>9</v>
      </c>
      <c r="M24" s="68">
        <v>960</v>
      </c>
      <c r="P24" s="68">
        <v>4</v>
      </c>
      <c r="S24" s="68" t="s">
        <v>602</v>
      </c>
      <c r="T24" s="71"/>
      <c r="V24" s="74">
        <v>35</v>
      </c>
      <c r="W24" s="74">
        <v>55</v>
      </c>
      <c r="AB24" s="68" t="s">
        <v>722</v>
      </c>
      <c r="AC24" s="85"/>
      <c r="AE24" s="85"/>
      <c r="AL24" s="86"/>
      <c r="AO24" s="85"/>
      <c r="AQ24" s="68" t="s">
        <v>724</v>
      </c>
      <c r="AR24" s="68" t="s">
        <v>724</v>
      </c>
      <c r="BB24" s="85"/>
      <c r="BC24" s="85"/>
      <c r="BE24" s="70"/>
      <c r="BF24" s="70"/>
      <c r="FA24" s="85"/>
      <c r="FE24" s="68">
        <v>20</v>
      </c>
    </row>
    <row r="25" spans="1:161" s="30" customFormat="1" x14ac:dyDescent="0.25">
      <c r="A25" s="92">
        <v>89</v>
      </c>
      <c r="B25" s="92" t="s">
        <v>228</v>
      </c>
      <c r="D25" s="92">
        <v>1986</v>
      </c>
      <c r="F25" s="92" t="s">
        <v>221</v>
      </c>
      <c r="G25" s="92" t="s">
        <v>229</v>
      </c>
      <c r="J25" s="92">
        <v>30</v>
      </c>
      <c r="K25" s="96">
        <v>17.399999999999999</v>
      </c>
      <c r="M25" s="92">
        <v>1264.9000000000001</v>
      </c>
      <c r="P25" s="92">
        <v>3</v>
      </c>
      <c r="Q25" s="36"/>
      <c r="R25" s="36"/>
      <c r="S25" s="92" t="s">
        <v>603</v>
      </c>
      <c r="T25" s="90"/>
      <c r="V25" s="97">
        <v>65</v>
      </c>
      <c r="W25" s="98">
        <v>25</v>
      </c>
      <c r="AB25" s="92" t="s">
        <v>738</v>
      </c>
      <c r="AC25" s="93" t="s">
        <v>728</v>
      </c>
      <c r="AD25" s="94"/>
      <c r="AE25" s="93" t="s">
        <v>744</v>
      </c>
      <c r="AF25" s="66"/>
      <c r="AL25" s="93" t="s">
        <v>400</v>
      </c>
      <c r="AO25" s="93" t="s">
        <v>745</v>
      </c>
      <c r="AQ25" s="92" t="s">
        <v>725</v>
      </c>
      <c r="AR25" s="92" t="s">
        <v>725</v>
      </c>
      <c r="BB25" s="93">
        <v>340</v>
      </c>
      <c r="BC25" s="93">
        <v>3215</v>
      </c>
      <c r="BE25" s="95">
        <v>1.4712400000000001</v>
      </c>
      <c r="BF25" s="95">
        <v>1.4573199999999999</v>
      </c>
      <c r="BH25" s="30">
        <v>0.79</v>
      </c>
      <c r="BI25" s="30">
        <v>0.86999999999999988</v>
      </c>
      <c r="FA25" s="93" t="s">
        <v>746</v>
      </c>
      <c r="FD25" s="36"/>
      <c r="FE25" s="92">
        <v>7.5</v>
      </c>
    </row>
    <row r="26" spans="1:161" s="30" customFormat="1" x14ac:dyDescent="0.25">
      <c r="A26" s="92">
        <v>89</v>
      </c>
      <c r="B26" s="92" t="s">
        <v>228</v>
      </c>
      <c r="D26" s="92">
        <v>1986</v>
      </c>
      <c r="F26" s="92" t="s">
        <v>221</v>
      </c>
      <c r="G26" s="92" t="s">
        <v>229</v>
      </c>
      <c r="J26" s="92">
        <v>30</v>
      </c>
      <c r="K26" s="96">
        <v>17.399999999999999</v>
      </c>
      <c r="M26" s="92">
        <v>1264.9000000000001</v>
      </c>
      <c r="P26" s="92">
        <v>3</v>
      </c>
      <c r="Q26" s="36"/>
      <c r="R26" s="36"/>
      <c r="S26" s="92" t="s">
        <v>604</v>
      </c>
      <c r="T26" s="90"/>
      <c r="V26" s="97">
        <v>65</v>
      </c>
      <c r="W26" s="98">
        <v>25</v>
      </c>
      <c r="AB26" s="92" t="s">
        <v>738</v>
      </c>
      <c r="AC26" s="93" t="s">
        <v>728</v>
      </c>
      <c r="AD26" s="94"/>
      <c r="AE26" s="93" t="s">
        <v>744</v>
      </c>
      <c r="AF26" s="66"/>
      <c r="AL26" s="93" t="s">
        <v>400</v>
      </c>
      <c r="AO26" s="93" t="s">
        <v>745</v>
      </c>
      <c r="AQ26" s="92" t="s">
        <v>725</v>
      </c>
      <c r="AR26" s="92" t="s">
        <v>725</v>
      </c>
      <c r="BB26" s="93"/>
      <c r="BC26" s="93"/>
      <c r="BE26" s="95">
        <v>1.52518</v>
      </c>
      <c r="BF26" s="95">
        <v>1.51474</v>
      </c>
      <c r="BH26" s="30">
        <v>0.48</v>
      </c>
      <c r="BI26" s="30">
        <v>0.54</v>
      </c>
      <c r="FA26" s="93" t="s">
        <v>746</v>
      </c>
      <c r="FD26" s="36"/>
      <c r="FE26" s="92">
        <v>7.5</v>
      </c>
    </row>
    <row r="27" spans="1:161" s="30" customFormat="1" x14ac:dyDescent="0.25">
      <c r="A27" s="92">
        <v>89</v>
      </c>
      <c r="B27" s="92" t="s">
        <v>228</v>
      </c>
      <c r="D27" s="92">
        <v>1986</v>
      </c>
      <c r="F27" s="92" t="s">
        <v>221</v>
      </c>
      <c r="G27" s="92" t="s">
        <v>229</v>
      </c>
      <c r="J27" s="92">
        <v>30</v>
      </c>
      <c r="K27" s="96">
        <v>17.399999999999999</v>
      </c>
      <c r="M27" s="92">
        <v>1264.9000000000001</v>
      </c>
      <c r="P27" s="92">
        <v>3</v>
      </c>
      <c r="Q27" s="36"/>
      <c r="R27" s="36"/>
      <c r="S27" s="92" t="s">
        <v>608</v>
      </c>
      <c r="T27" s="90"/>
      <c r="V27" s="97">
        <v>65</v>
      </c>
      <c r="W27" s="98">
        <v>25</v>
      </c>
      <c r="AB27" s="92" t="s">
        <v>738</v>
      </c>
      <c r="AC27" s="93" t="s">
        <v>728</v>
      </c>
      <c r="AD27" s="94"/>
      <c r="AE27" s="93" t="s">
        <v>744</v>
      </c>
      <c r="AF27" s="66"/>
      <c r="AL27" s="93" t="s">
        <v>400</v>
      </c>
      <c r="AO27" s="93" t="s">
        <v>745</v>
      </c>
      <c r="AQ27" s="92" t="s">
        <v>725</v>
      </c>
      <c r="AR27" s="92" t="s">
        <v>725</v>
      </c>
      <c r="BB27" s="93"/>
      <c r="BC27" s="93"/>
      <c r="BE27" s="95">
        <v>1.5443199999999999</v>
      </c>
      <c r="BF27" s="95">
        <v>1.54084</v>
      </c>
      <c r="BH27" s="30">
        <v>0.37</v>
      </c>
      <c r="BI27" s="30">
        <v>0.39</v>
      </c>
      <c r="FA27" s="93" t="s">
        <v>746</v>
      </c>
      <c r="FD27" s="36"/>
      <c r="FE27" s="92">
        <v>15</v>
      </c>
    </row>
    <row r="28" spans="1:161" s="30" customFormat="1" x14ac:dyDescent="0.25">
      <c r="A28" s="92">
        <v>89</v>
      </c>
      <c r="B28" s="92" t="s">
        <v>228</v>
      </c>
      <c r="D28" s="92">
        <v>1986</v>
      </c>
      <c r="F28" s="92" t="s">
        <v>221</v>
      </c>
      <c r="G28" s="92" t="s">
        <v>229</v>
      </c>
      <c r="J28" s="92">
        <v>30</v>
      </c>
      <c r="K28" s="96">
        <v>17.399999999999999</v>
      </c>
      <c r="M28" s="92">
        <v>1264.9000000000001</v>
      </c>
      <c r="P28" s="92">
        <v>3</v>
      </c>
      <c r="Q28" s="36"/>
      <c r="R28" s="36"/>
      <c r="S28" s="92" t="s">
        <v>607</v>
      </c>
      <c r="T28" s="90"/>
      <c r="V28" s="97">
        <v>65</v>
      </c>
      <c r="W28" s="98">
        <v>25</v>
      </c>
      <c r="AB28" s="92" t="s">
        <v>738</v>
      </c>
      <c r="AC28" s="93"/>
      <c r="AD28" s="94"/>
      <c r="AE28" s="93"/>
      <c r="AF28" s="66"/>
      <c r="AL28" s="93"/>
      <c r="AO28" s="93"/>
      <c r="AQ28" s="92" t="s">
        <v>725</v>
      </c>
      <c r="AR28" s="92" t="s">
        <v>725</v>
      </c>
      <c r="BB28" s="93"/>
      <c r="BC28" s="93"/>
      <c r="BE28" s="95">
        <v>3.0694999999999997</v>
      </c>
      <c r="BF28" s="95">
        <v>3.05558</v>
      </c>
      <c r="BH28" s="30">
        <v>0.25</v>
      </c>
      <c r="BI28" s="30">
        <v>0.26777025574197755</v>
      </c>
      <c r="FA28" s="93"/>
      <c r="FD28" s="36"/>
      <c r="FE28" s="92">
        <v>30</v>
      </c>
    </row>
    <row r="29" spans="1:161" s="30" customFormat="1" x14ac:dyDescent="0.25">
      <c r="A29" s="92">
        <v>89</v>
      </c>
      <c r="B29" s="92" t="s">
        <v>228</v>
      </c>
      <c r="D29" s="92">
        <v>1986</v>
      </c>
      <c r="F29" s="92" t="s">
        <v>221</v>
      </c>
      <c r="G29" s="92" t="s">
        <v>229</v>
      </c>
      <c r="J29" s="92">
        <v>30</v>
      </c>
      <c r="K29" s="96">
        <v>17.399999999999999</v>
      </c>
      <c r="M29" s="92">
        <v>1264.9000000000001</v>
      </c>
      <c r="P29" s="92">
        <v>3</v>
      </c>
      <c r="Q29" s="36"/>
      <c r="R29" s="36"/>
      <c r="S29" s="92" t="s">
        <v>603</v>
      </c>
      <c r="T29" s="90"/>
      <c r="V29" s="97">
        <v>65</v>
      </c>
      <c r="W29" s="98">
        <v>25</v>
      </c>
      <c r="AB29" s="92" t="s">
        <v>738</v>
      </c>
      <c r="AC29" s="93" t="s">
        <v>747</v>
      </c>
      <c r="AD29" s="94"/>
      <c r="AE29" s="93" t="s">
        <v>744</v>
      </c>
      <c r="AF29" s="66"/>
      <c r="AL29" s="93" t="s">
        <v>400</v>
      </c>
      <c r="AO29" s="93" t="s">
        <v>745</v>
      </c>
      <c r="AQ29" s="92" t="s">
        <v>725</v>
      </c>
      <c r="AR29" s="92" t="s">
        <v>725</v>
      </c>
      <c r="BB29" s="93">
        <v>340.00000000000006</v>
      </c>
      <c r="BC29" s="93">
        <v>4064.9999999999995</v>
      </c>
      <c r="BE29" s="95">
        <v>1.4712400000000001</v>
      </c>
      <c r="BF29" s="95">
        <v>1.46254</v>
      </c>
      <c r="BH29" s="30">
        <v>0.79</v>
      </c>
      <c r="BI29" s="30">
        <v>0.84000000000000008</v>
      </c>
      <c r="FA29" s="93" t="s">
        <v>746</v>
      </c>
      <c r="FD29" s="36"/>
      <c r="FE29" s="92">
        <v>7.5</v>
      </c>
    </row>
    <row r="30" spans="1:161" s="30" customFormat="1" x14ac:dyDescent="0.25">
      <c r="A30" s="92">
        <v>89</v>
      </c>
      <c r="B30" s="92" t="s">
        <v>228</v>
      </c>
      <c r="D30" s="92">
        <v>1986</v>
      </c>
      <c r="F30" s="92" t="s">
        <v>221</v>
      </c>
      <c r="G30" s="92" t="s">
        <v>229</v>
      </c>
      <c r="J30" s="92">
        <v>30</v>
      </c>
      <c r="K30" s="96">
        <v>17.399999999999999</v>
      </c>
      <c r="M30" s="92">
        <v>1264.9000000000001</v>
      </c>
      <c r="P30" s="92">
        <v>3</v>
      </c>
      <c r="Q30" s="36"/>
      <c r="R30" s="36"/>
      <c r="S30" s="92" t="s">
        <v>604</v>
      </c>
      <c r="T30" s="90"/>
      <c r="V30" s="97">
        <v>65</v>
      </c>
      <c r="W30" s="98">
        <v>25</v>
      </c>
      <c r="AB30" s="92" t="s">
        <v>738</v>
      </c>
      <c r="AC30" s="93" t="s">
        <v>747</v>
      </c>
      <c r="AD30" s="94"/>
      <c r="AE30" s="93" t="s">
        <v>744</v>
      </c>
      <c r="AF30" s="66"/>
      <c r="AL30" s="93" t="s">
        <v>400</v>
      </c>
      <c r="AO30" s="93" t="s">
        <v>745</v>
      </c>
      <c r="AQ30" s="92" t="s">
        <v>725</v>
      </c>
      <c r="AR30" s="92" t="s">
        <v>725</v>
      </c>
      <c r="BB30" s="93"/>
      <c r="BC30" s="93"/>
      <c r="BE30" s="95">
        <v>1.52518</v>
      </c>
      <c r="BF30" s="95">
        <v>1.5234399999999999</v>
      </c>
      <c r="BH30" s="30">
        <v>0.48</v>
      </c>
      <c r="BI30" s="30">
        <v>0.49000000000000005</v>
      </c>
      <c r="FA30" s="93" t="s">
        <v>746</v>
      </c>
      <c r="FD30" s="36"/>
      <c r="FE30" s="92">
        <v>7.5</v>
      </c>
    </row>
    <row r="31" spans="1:161" s="30" customFormat="1" x14ac:dyDescent="0.25">
      <c r="A31" s="92">
        <v>89</v>
      </c>
      <c r="B31" s="92" t="s">
        <v>228</v>
      </c>
      <c r="D31" s="92">
        <v>1986</v>
      </c>
      <c r="F31" s="92" t="s">
        <v>221</v>
      </c>
      <c r="G31" s="92" t="s">
        <v>229</v>
      </c>
      <c r="J31" s="92">
        <v>30</v>
      </c>
      <c r="K31" s="96">
        <v>17.399999999999999</v>
      </c>
      <c r="M31" s="92">
        <v>1264.9000000000001</v>
      </c>
      <c r="P31" s="92">
        <v>3</v>
      </c>
      <c r="Q31" s="36"/>
      <c r="R31" s="36"/>
      <c r="S31" s="92" t="s">
        <v>608</v>
      </c>
      <c r="T31" s="90"/>
      <c r="V31" s="97">
        <v>65</v>
      </c>
      <c r="W31" s="98">
        <v>25</v>
      </c>
      <c r="AB31" s="92" t="s">
        <v>738</v>
      </c>
      <c r="AC31" s="93" t="s">
        <v>747</v>
      </c>
      <c r="AD31" s="94"/>
      <c r="AE31" s="93" t="s">
        <v>744</v>
      </c>
      <c r="AF31" s="66"/>
      <c r="AL31" s="93" t="s">
        <v>400</v>
      </c>
      <c r="AO31" s="93" t="s">
        <v>745</v>
      </c>
      <c r="AQ31" s="92" t="s">
        <v>725</v>
      </c>
      <c r="AR31" s="92" t="s">
        <v>725</v>
      </c>
      <c r="BB31" s="93"/>
      <c r="BC31" s="93"/>
      <c r="BE31" s="95">
        <v>1.5443199999999999</v>
      </c>
      <c r="BF31" s="95">
        <v>1.54606</v>
      </c>
      <c r="BH31" s="30">
        <v>0.37</v>
      </c>
      <c r="BI31" s="30">
        <v>0.36</v>
      </c>
      <c r="FA31" s="93" t="s">
        <v>746</v>
      </c>
      <c r="FD31" s="36"/>
      <c r="FE31" s="92">
        <v>15</v>
      </c>
    </row>
    <row r="32" spans="1:161" s="30" customFormat="1" x14ac:dyDescent="0.25">
      <c r="A32" s="92">
        <v>89</v>
      </c>
      <c r="B32" s="92" t="s">
        <v>228</v>
      </c>
      <c r="D32" s="92">
        <v>1986</v>
      </c>
      <c r="F32" s="92" t="s">
        <v>221</v>
      </c>
      <c r="G32" s="92" t="s">
        <v>229</v>
      </c>
      <c r="J32" s="92">
        <v>30</v>
      </c>
      <c r="K32" s="96">
        <v>17.399999999999999</v>
      </c>
      <c r="M32" s="92">
        <v>1264.9000000000001</v>
      </c>
      <c r="P32" s="92">
        <v>3</v>
      </c>
      <c r="Q32" s="36"/>
      <c r="R32" s="36"/>
      <c r="S32" s="92" t="s">
        <v>607</v>
      </c>
      <c r="T32" s="90"/>
      <c r="V32" s="97">
        <v>65</v>
      </c>
      <c r="W32" s="98">
        <v>25</v>
      </c>
      <c r="AB32" s="92" t="s">
        <v>738</v>
      </c>
      <c r="AC32" s="93"/>
      <c r="AD32" s="94"/>
      <c r="AE32" s="93"/>
      <c r="AF32" s="66"/>
      <c r="AL32" s="93"/>
      <c r="AO32" s="93"/>
      <c r="AQ32" s="92" t="s">
        <v>725</v>
      </c>
      <c r="AR32" s="92" t="s">
        <v>725</v>
      </c>
      <c r="BB32" s="93"/>
      <c r="BC32" s="93"/>
      <c r="BE32" s="95">
        <v>3.0694999999999997</v>
      </c>
      <c r="BF32" s="95">
        <v>3.0694999999999997</v>
      </c>
      <c r="BH32" s="30">
        <v>0.25</v>
      </c>
      <c r="BI32" s="30">
        <v>0.25152161589835481</v>
      </c>
      <c r="FA32" s="93"/>
      <c r="FD32" s="36"/>
      <c r="FE32" s="92">
        <v>30</v>
      </c>
    </row>
    <row r="33" spans="1:161" s="30" customFormat="1" x14ac:dyDescent="0.25">
      <c r="A33" s="92">
        <v>89</v>
      </c>
      <c r="B33" s="92" t="s">
        <v>228</v>
      </c>
      <c r="D33" s="92">
        <v>1986</v>
      </c>
      <c r="F33" s="92" t="s">
        <v>221</v>
      </c>
      <c r="G33" s="92" t="s">
        <v>229</v>
      </c>
      <c r="J33" s="92">
        <v>30</v>
      </c>
      <c r="K33" s="96">
        <v>17.399999999999999</v>
      </c>
      <c r="M33" s="92">
        <v>1264.9000000000001</v>
      </c>
      <c r="P33" s="92">
        <v>3</v>
      </c>
      <c r="Q33" s="36"/>
      <c r="R33" s="36"/>
      <c r="S33" s="92" t="s">
        <v>603</v>
      </c>
      <c r="T33" s="90"/>
      <c r="V33" s="97">
        <v>65</v>
      </c>
      <c r="W33" s="98">
        <v>25</v>
      </c>
      <c r="AB33" s="92" t="s">
        <v>738</v>
      </c>
      <c r="AC33" s="93" t="s">
        <v>748</v>
      </c>
      <c r="AD33" s="94"/>
      <c r="AE33" s="93" t="s">
        <v>744</v>
      </c>
      <c r="AF33" s="66"/>
      <c r="AL33" s="93" t="s">
        <v>400</v>
      </c>
      <c r="AO33" s="93" t="s">
        <v>745</v>
      </c>
      <c r="AQ33" s="92" t="s">
        <v>725</v>
      </c>
      <c r="AR33" s="92" t="s">
        <v>725</v>
      </c>
      <c r="BB33" s="93">
        <v>340.00000000000006</v>
      </c>
      <c r="BC33" s="93">
        <v>3870</v>
      </c>
      <c r="BE33" s="95">
        <v>1.4712400000000001</v>
      </c>
      <c r="BF33" s="95">
        <v>1.4347000000000001</v>
      </c>
      <c r="BH33" s="30">
        <v>0.79</v>
      </c>
      <c r="BI33" s="30">
        <v>1</v>
      </c>
      <c r="FA33" s="93" t="s">
        <v>746</v>
      </c>
      <c r="FD33" s="36"/>
      <c r="FE33" s="92">
        <v>7.5</v>
      </c>
    </row>
    <row r="34" spans="1:161" s="30" customFormat="1" x14ac:dyDescent="0.25">
      <c r="A34" s="92">
        <v>89</v>
      </c>
      <c r="B34" s="92" t="s">
        <v>228</v>
      </c>
      <c r="D34" s="92">
        <v>1986</v>
      </c>
      <c r="F34" s="92" t="s">
        <v>221</v>
      </c>
      <c r="G34" s="92" t="s">
        <v>229</v>
      </c>
      <c r="J34" s="92">
        <v>30</v>
      </c>
      <c r="K34" s="96">
        <v>17.399999999999999</v>
      </c>
      <c r="M34" s="92">
        <v>1264.9000000000001</v>
      </c>
      <c r="P34" s="92">
        <v>3</v>
      </c>
      <c r="Q34" s="36"/>
      <c r="R34" s="36"/>
      <c r="S34" s="92" t="s">
        <v>604</v>
      </c>
      <c r="T34" s="90"/>
      <c r="V34" s="97">
        <v>65</v>
      </c>
      <c r="W34" s="98">
        <v>25</v>
      </c>
      <c r="AB34" s="92" t="s">
        <v>738</v>
      </c>
      <c r="AC34" s="93" t="s">
        <v>748</v>
      </c>
      <c r="AD34" s="94"/>
      <c r="AE34" s="93" t="s">
        <v>744</v>
      </c>
      <c r="AF34" s="66"/>
      <c r="AL34" s="93" t="s">
        <v>400</v>
      </c>
      <c r="AO34" s="93" t="s">
        <v>745</v>
      </c>
      <c r="AQ34" s="92" t="s">
        <v>725</v>
      </c>
      <c r="AR34" s="92" t="s">
        <v>725</v>
      </c>
      <c r="BB34" s="93"/>
      <c r="BC34" s="93"/>
      <c r="BE34" s="95">
        <v>1.52518</v>
      </c>
      <c r="BF34" s="95">
        <v>1.5130000000000001</v>
      </c>
      <c r="BH34" s="30">
        <v>0.48</v>
      </c>
      <c r="BI34" s="30">
        <v>0.55000000000000004</v>
      </c>
      <c r="FA34" s="93" t="s">
        <v>746</v>
      </c>
      <c r="FD34" s="36"/>
      <c r="FE34" s="92">
        <v>7.5</v>
      </c>
    </row>
    <row r="35" spans="1:161" s="30" customFormat="1" x14ac:dyDescent="0.25">
      <c r="A35" s="92">
        <v>89</v>
      </c>
      <c r="B35" s="92" t="s">
        <v>228</v>
      </c>
      <c r="D35" s="92">
        <v>1986</v>
      </c>
      <c r="F35" s="92" t="s">
        <v>221</v>
      </c>
      <c r="G35" s="92" t="s">
        <v>229</v>
      </c>
      <c r="J35" s="92">
        <v>30</v>
      </c>
      <c r="K35" s="96">
        <v>17.399999999999999</v>
      </c>
      <c r="M35" s="92">
        <v>1264.9000000000001</v>
      </c>
      <c r="P35" s="92">
        <v>3</v>
      </c>
      <c r="Q35" s="36"/>
      <c r="R35" s="36"/>
      <c r="S35" s="92" t="s">
        <v>608</v>
      </c>
      <c r="T35" s="90"/>
      <c r="V35" s="97">
        <v>65</v>
      </c>
      <c r="W35" s="98">
        <v>25</v>
      </c>
      <c r="AB35" s="92" t="s">
        <v>738</v>
      </c>
      <c r="AC35" s="93" t="s">
        <v>748</v>
      </c>
      <c r="AD35" s="94"/>
      <c r="AE35" s="93" t="s">
        <v>744</v>
      </c>
      <c r="AF35" s="66"/>
      <c r="AL35" s="93" t="s">
        <v>400</v>
      </c>
      <c r="AO35" s="93" t="s">
        <v>745</v>
      </c>
      <c r="AQ35" s="92" t="s">
        <v>725</v>
      </c>
      <c r="AR35" s="92" t="s">
        <v>725</v>
      </c>
      <c r="BB35" s="93"/>
      <c r="BC35" s="93"/>
      <c r="BE35" s="95">
        <v>1.5443199999999999</v>
      </c>
      <c r="BF35" s="95">
        <v>1.5443199999999999</v>
      </c>
      <c r="BH35" s="30">
        <v>0.37</v>
      </c>
      <c r="BI35" s="30">
        <v>0.37</v>
      </c>
      <c r="FA35" s="93" t="s">
        <v>746</v>
      </c>
      <c r="FD35" s="36"/>
      <c r="FE35" s="92">
        <v>15</v>
      </c>
    </row>
    <row r="36" spans="1:161" s="30" customFormat="1" x14ac:dyDescent="0.25">
      <c r="A36" s="92">
        <v>89</v>
      </c>
      <c r="B36" s="92" t="s">
        <v>228</v>
      </c>
      <c r="D36" s="92">
        <v>1986</v>
      </c>
      <c r="F36" s="92" t="s">
        <v>221</v>
      </c>
      <c r="G36" s="92" t="s">
        <v>229</v>
      </c>
      <c r="J36" s="92">
        <v>30</v>
      </c>
      <c r="K36" s="96">
        <v>17.399999999999999</v>
      </c>
      <c r="M36" s="92">
        <v>1264.9000000000001</v>
      </c>
      <c r="P36" s="92">
        <v>3</v>
      </c>
      <c r="Q36" s="36"/>
      <c r="R36" s="36"/>
      <c r="S36" s="92" t="s">
        <v>607</v>
      </c>
      <c r="T36" s="90"/>
      <c r="V36" s="97">
        <v>65</v>
      </c>
      <c r="W36" s="98">
        <v>25</v>
      </c>
      <c r="AB36" s="92" t="s">
        <v>738</v>
      </c>
      <c r="AC36" s="93"/>
      <c r="AD36" s="94"/>
      <c r="AE36" s="93"/>
      <c r="AF36" s="66"/>
      <c r="AL36" s="93"/>
      <c r="AO36" s="93"/>
      <c r="AQ36" s="92" t="s">
        <v>725</v>
      </c>
      <c r="AR36" s="92" t="s">
        <v>725</v>
      </c>
      <c r="BB36" s="93"/>
      <c r="BC36" s="93"/>
      <c r="BE36" s="95">
        <v>3.0694999999999997</v>
      </c>
      <c r="BF36" s="95">
        <v>3.0573199999999998</v>
      </c>
      <c r="BH36" s="30">
        <v>0.24453899657924746</v>
      </c>
      <c r="BI36" s="30">
        <v>0.27770376282782222</v>
      </c>
      <c r="FA36" s="93"/>
      <c r="FD36" s="36"/>
      <c r="FE36" s="92">
        <v>30</v>
      </c>
    </row>
    <row r="37" spans="1:161" s="30" customFormat="1" x14ac:dyDescent="0.25">
      <c r="A37" s="92">
        <v>89</v>
      </c>
      <c r="B37" s="92" t="s">
        <v>228</v>
      </c>
      <c r="D37" s="92">
        <v>1986</v>
      </c>
      <c r="F37" s="92" t="s">
        <v>221</v>
      </c>
      <c r="G37" s="92" t="s">
        <v>229</v>
      </c>
      <c r="J37" s="92">
        <v>30</v>
      </c>
      <c r="K37" s="96">
        <v>17.399999999999999</v>
      </c>
      <c r="M37" s="92">
        <v>1264.9000000000001</v>
      </c>
      <c r="P37" s="92">
        <v>3</v>
      </c>
      <c r="Q37" s="36"/>
      <c r="R37" s="36"/>
      <c r="S37" s="92" t="s">
        <v>603</v>
      </c>
      <c r="T37" s="90"/>
      <c r="V37" s="97">
        <v>65</v>
      </c>
      <c r="W37" s="98">
        <v>25</v>
      </c>
      <c r="AB37" s="92" t="s">
        <v>738</v>
      </c>
      <c r="AC37" s="93" t="s">
        <v>749</v>
      </c>
      <c r="AD37" s="94"/>
      <c r="AE37" s="93" t="s">
        <v>744</v>
      </c>
      <c r="AF37" s="66"/>
      <c r="AL37" s="93" t="s">
        <v>400</v>
      </c>
      <c r="AO37" s="93" t="s">
        <v>745</v>
      </c>
      <c r="AQ37" s="92" t="s">
        <v>725</v>
      </c>
      <c r="AR37" s="92" t="s">
        <v>725</v>
      </c>
      <c r="BB37" s="93">
        <v>340.00000000000006</v>
      </c>
      <c r="BC37" s="93">
        <v>3875</v>
      </c>
      <c r="BE37" s="95">
        <v>1.4712400000000001</v>
      </c>
      <c r="BF37" s="95">
        <v>1.4399200000000001</v>
      </c>
      <c r="BH37" s="30">
        <v>0.79</v>
      </c>
      <c r="BI37" s="30">
        <v>0.97</v>
      </c>
      <c r="FA37" s="93" t="s">
        <v>746</v>
      </c>
      <c r="FD37" s="36"/>
      <c r="FE37" s="92">
        <v>7.5</v>
      </c>
    </row>
    <row r="38" spans="1:161" s="30" customFormat="1" x14ac:dyDescent="0.25">
      <c r="A38" s="92">
        <v>89</v>
      </c>
      <c r="B38" s="92" t="s">
        <v>228</v>
      </c>
      <c r="D38" s="92">
        <v>1986</v>
      </c>
      <c r="F38" s="92" t="s">
        <v>221</v>
      </c>
      <c r="G38" s="92" t="s">
        <v>229</v>
      </c>
      <c r="J38" s="92">
        <v>30</v>
      </c>
      <c r="K38" s="96">
        <v>17.399999999999999</v>
      </c>
      <c r="M38" s="92">
        <v>1264.9000000000001</v>
      </c>
      <c r="P38" s="92">
        <v>3</v>
      </c>
      <c r="Q38" s="36"/>
      <c r="R38" s="36"/>
      <c r="S38" s="92" t="s">
        <v>604</v>
      </c>
      <c r="T38" s="90"/>
      <c r="V38" s="97">
        <v>65</v>
      </c>
      <c r="W38" s="98">
        <v>25</v>
      </c>
      <c r="AB38" s="92" t="s">
        <v>738</v>
      </c>
      <c r="AC38" s="93" t="s">
        <v>749</v>
      </c>
      <c r="AD38" s="94"/>
      <c r="AE38" s="93" t="s">
        <v>744</v>
      </c>
      <c r="AF38" s="66"/>
      <c r="AL38" s="93" t="s">
        <v>400</v>
      </c>
      <c r="AO38" s="93" t="s">
        <v>745</v>
      </c>
      <c r="AQ38" s="92" t="s">
        <v>725</v>
      </c>
      <c r="AR38" s="92" t="s">
        <v>725</v>
      </c>
      <c r="BB38" s="93"/>
      <c r="BC38" s="93"/>
      <c r="BE38" s="95">
        <v>1.52518</v>
      </c>
      <c r="BF38" s="95">
        <v>1.5130000000000001</v>
      </c>
      <c r="BH38" s="30">
        <v>0.48</v>
      </c>
      <c r="BI38" s="30">
        <v>0.55000000000000004</v>
      </c>
      <c r="FA38" s="93" t="s">
        <v>746</v>
      </c>
      <c r="FD38" s="36"/>
      <c r="FE38" s="92">
        <v>7.5</v>
      </c>
    </row>
    <row r="39" spans="1:161" s="30" customFormat="1" x14ac:dyDescent="0.25">
      <c r="A39" s="92">
        <v>89</v>
      </c>
      <c r="B39" s="92" t="s">
        <v>228</v>
      </c>
      <c r="D39" s="92">
        <v>1986</v>
      </c>
      <c r="F39" s="92" t="s">
        <v>221</v>
      </c>
      <c r="G39" s="92" t="s">
        <v>229</v>
      </c>
      <c r="J39" s="92">
        <v>30</v>
      </c>
      <c r="K39" s="96">
        <v>17.399999999999999</v>
      </c>
      <c r="M39" s="92">
        <v>1264.9000000000001</v>
      </c>
      <c r="P39" s="92">
        <v>3</v>
      </c>
      <c r="Q39" s="36"/>
      <c r="R39" s="36"/>
      <c r="S39" s="92" t="s">
        <v>608</v>
      </c>
      <c r="T39" s="90"/>
      <c r="V39" s="97">
        <v>65</v>
      </c>
      <c r="W39" s="98">
        <v>25</v>
      </c>
      <c r="AB39" s="92" t="s">
        <v>738</v>
      </c>
      <c r="AC39" s="93" t="s">
        <v>749</v>
      </c>
      <c r="AD39" s="94"/>
      <c r="AE39" s="93" t="s">
        <v>744</v>
      </c>
      <c r="AF39" s="66"/>
      <c r="AL39" s="93" t="s">
        <v>400</v>
      </c>
      <c r="AO39" s="93" t="s">
        <v>745</v>
      </c>
      <c r="AQ39" s="92" t="s">
        <v>725</v>
      </c>
      <c r="AR39" s="92" t="s">
        <v>725</v>
      </c>
      <c r="BB39" s="93"/>
      <c r="BC39" s="93"/>
      <c r="BE39" s="95">
        <v>1.5443199999999999</v>
      </c>
      <c r="BF39" s="95">
        <v>1.54084</v>
      </c>
      <c r="BH39" s="30">
        <v>0.37</v>
      </c>
      <c r="BI39" s="30">
        <v>0.39</v>
      </c>
      <c r="FA39" s="93" t="s">
        <v>746</v>
      </c>
      <c r="FD39" s="36"/>
      <c r="FE39" s="92">
        <v>15</v>
      </c>
    </row>
    <row r="40" spans="1:161" s="30" customFormat="1" x14ac:dyDescent="0.25">
      <c r="A40" s="92">
        <v>89</v>
      </c>
      <c r="B40" s="92" t="s">
        <v>228</v>
      </c>
      <c r="D40" s="92">
        <v>1986</v>
      </c>
      <c r="F40" s="92" t="s">
        <v>221</v>
      </c>
      <c r="G40" s="92" t="s">
        <v>229</v>
      </c>
      <c r="J40" s="92">
        <v>30</v>
      </c>
      <c r="K40" s="96">
        <v>17.399999999999999</v>
      </c>
      <c r="M40" s="92">
        <v>1264.9000000000001</v>
      </c>
      <c r="P40" s="92">
        <v>3</v>
      </c>
      <c r="Q40" s="36"/>
      <c r="R40" s="36"/>
      <c r="S40" s="92" t="s">
        <v>607</v>
      </c>
      <c r="T40" s="90"/>
      <c r="V40" s="97">
        <v>65</v>
      </c>
      <c r="W40" s="98">
        <v>25</v>
      </c>
      <c r="AB40" s="92" t="s">
        <v>738</v>
      </c>
      <c r="AC40" s="93"/>
      <c r="AD40" s="94"/>
      <c r="AE40" s="93"/>
      <c r="AF40" s="66"/>
      <c r="AL40" s="93"/>
      <c r="AO40" s="93"/>
      <c r="AQ40" s="92" t="s">
        <v>725</v>
      </c>
      <c r="AR40" s="92" t="s">
        <v>725</v>
      </c>
      <c r="BB40" s="93"/>
      <c r="BC40" s="93"/>
      <c r="BE40" s="95">
        <v>3.0694999999999997</v>
      </c>
      <c r="BF40" s="95">
        <v>3.0538400000000001</v>
      </c>
      <c r="BH40" s="30">
        <v>0.24466512461312925</v>
      </c>
      <c r="BI40" s="30">
        <v>0.2794207199869686</v>
      </c>
      <c r="FA40" s="93"/>
      <c r="FD40" s="36"/>
      <c r="FE40" s="92">
        <v>30</v>
      </c>
    </row>
    <row r="41" spans="1:161" s="30" customFormat="1" x14ac:dyDescent="0.25">
      <c r="A41" s="92">
        <v>89</v>
      </c>
      <c r="B41" s="92" t="s">
        <v>228</v>
      </c>
      <c r="D41" s="92">
        <v>1986</v>
      </c>
      <c r="F41" s="92" t="s">
        <v>221</v>
      </c>
      <c r="G41" s="92" t="s">
        <v>229</v>
      </c>
      <c r="J41" s="92">
        <v>30</v>
      </c>
      <c r="K41" s="96">
        <v>17.399999999999999</v>
      </c>
      <c r="M41" s="92">
        <v>1264.9000000000001</v>
      </c>
      <c r="P41" s="92">
        <v>3</v>
      </c>
      <c r="Q41" s="36"/>
      <c r="R41" s="36"/>
      <c r="S41" s="92" t="s">
        <v>603</v>
      </c>
      <c r="T41" s="90"/>
      <c r="V41" s="97">
        <v>65</v>
      </c>
      <c r="W41" s="98">
        <v>25</v>
      </c>
      <c r="AB41" s="92" t="s">
        <v>738</v>
      </c>
      <c r="AC41" s="93" t="s">
        <v>750</v>
      </c>
      <c r="AD41" s="94"/>
      <c r="AE41" s="93" t="s">
        <v>744</v>
      </c>
      <c r="AF41" s="66"/>
      <c r="AL41" s="93" t="s">
        <v>400</v>
      </c>
      <c r="AO41" s="93" t="s">
        <v>745</v>
      </c>
      <c r="AQ41" s="92" t="s">
        <v>725</v>
      </c>
      <c r="AR41" s="92" t="s">
        <v>725</v>
      </c>
      <c r="BB41" s="93">
        <v>340.00000000000006</v>
      </c>
      <c r="BC41" s="93">
        <v>3805</v>
      </c>
      <c r="BE41" s="95">
        <v>1.4712400000000001</v>
      </c>
      <c r="BF41" s="95">
        <v>1.4312200000000002</v>
      </c>
      <c r="BH41" s="30">
        <v>0.79</v>
      </c>
      <c r="BI41" s="30">
        <v>1.02</v>
      </c>
      <c r="FA41" s="93" t="s">
        <v>746</v>
      </c>
      <c r="FD41" s="36"/>
      <c r="FE41" s="92">
        <v>7.5</v>
      </c>
    </row>
    <row r="42" spans="1:161" s="30" customFormat="1" x14ac:dyDescent="0.25">
      <c r="A42" s="92">
        <v>89</v>
      </c>
      <c r="B42" s="92" t="s">
        <v>228</v>
      </c>
      <c r="D42" s="92">
        <v>1986</v>
      </c>
      <c r="F42" s="92" t="s">
        <v>221</v>
      </c>
      <c r="G42" s="92" t="s">
        <v>229</v>
      </c>
      <c r="J42" s="92">
        <v>30</v>
      </c>
      <c r="K42" s="96">
        <v>17.399999999999999</v>
      </c>
      <c r="M42" s="92">
        <v>1264.9000000000001</v>
      </c>
      <c r="P42" s="92">
        <v>3</v>
      </c>
      <c r="Q42" s="36"/>
      <c r="R42" s="36"/>
      <c r="S42" s="92" t="s">
        <v>604</v>
      </c>
      <c r="T42" s="90"/>
      <c r="V42" s="97">
        <v>65</v>
      </c>
      <c r="W42" s="98">
        <v>25</v>
      </c>
      <c r="AB42" s="92" t="s">
        <v>738</v>
      </c>
      <c r="AC42" s="93" t="s">
        <v>750</v>
      </c>
      <c r="AD42" s="94"/>
      <c r="AE42" s="93" t="s">
        <v>744</v>
      </c>
      <c r="AF42" s="66"/>
      <c r="AL42" s="93" t="s">
        <v>400</v>
      </c>
      <c r="AO42" s="93" t="s">
        <v>745</v>
      </c>
      <c r="AQ42" s="92" t="s">
        <v>725</v>
      </c>
      <c r="AR42" s="92" t="s">
        <v>725</v>
      </c>
      <c r="BB42" s="93"/>
      <c r="BC42" s="93"/>
      <c r="BE42" s="95">
        <v>1.52518</v>
      </c>
      <c r="BF42" s="95">
        <v>1.51996</v>
      </c>
      <c r="BH42" s="30">
        <v>0.48</v>
      </c>
      <c r="BI42" s="30">
        <v>0.51</v>
      </c>
      <c r="FA42" s="93" t="s">
        <v>746</v>
      </c>
      <c r="FD42" s="36"/>
      <c r="FE42" s="92">
        <v>7.5</v>
      </c>
    </row>
    <row r="43" spans="1:161" s="30" customFormat="1" x14ac:dyDescent="0.25">
      <c r="A43" s="92">
        <v>89</v>
      </c>
      <c r="B43" s="92" t="s">
        <v>228</v>
      </c>
      <c r="D43" s="92">
        <v>1986</v>
      </c>
      <c r="F43" s="92" t="s">
        <v>221</v>
      </c>
      <c r="G43" s="92" t="s">
        <v>229</v>
      </c>
      <c r="J43" s="92">
        <v>30</v>
      </c>
      <c r="K43" s="96">
        <v>17.399999999999999</v>
      </c>
      <c r="M43" s="92">
        <v>1264.9000000000001</v>
      </c>
      <c r="P43" s="92">
        <v>3</v>
      </c>
      <c r="Q43" s="36"/>
      <c r="R43" s="36"/>
      <c r="S43" s="92" t="s">
        <v>608</v>
      </c>
      <c r="T43" s="90"/>
      <c r="V43" s="97">
        <v>65</v>
      </c>
      <c r="W43" s="98">
        <v>25</v>
      </c>
      <c r="AB43" s="92" t="s">
        <v>738</v>
      </c>
      <c r="AC43" s="93" t="s">
        <v>750</v>
      </c>
      <c r="AD43" s="94"/>
      <c r="AE43" s="93" t="s">
        <v>744</v>
      </c>
      <c r="AF43" s="66"/>
      <c r="AL43" s="93" t="s">
        <v>400</v>
      </c>
      <c r="AO43" s="93" t="s">
        <v>745</v>
      </c>
      <c r="AQ43" s="92" t="s">
        <v>725</v>
      </c>
      <c r="AR43" s="92" t="s">
        <v>725</v>
      </c>
      <c r="BB43" s="93"/>
      <c r="BC43" s="93"/>
      <c r="BE43" s="95">
        <v>1.5443199999999999</v>
      </c>
      <c r="BF43" s="95">
        <v>1.54084</v>
      </c>
      <c r="BH43" s="30">
        <v>0.37</v>
      </c>
      <c r="BI43" s="30">
        <v>0.39</v>
      </c>
      <c r="FA43" s="93" t="s">
        <v>746</v>
      </c>
      <c r="FD43" s="36"/>
      <c r="FE43" s="92">
        <v>15</v>
      </c>
    </row>
    <row r="44" spans="1:161" s="30" customFormat="1" x14ac:dyDescent="0.25">
      <c r="A44" s="92">
        <v>89</v>
      </c>
      <c r="B44" s="92" t="s">
        <v>228</v>
      </c>
      <c r="D44" s="92">
        <v>1986</v>
      </c>
      <c r="F44" s="92" t="s">
        <v>221</v>
      </c>
      <c r="G44" s="92" t="s">
        <v>229</v>
      </c>
      <c r="J44" s="92">
        <v>30</v>
      </c>
      <c r="K44" s="96">
        <v>17.399999999999999</v>
      </c>
      <c r="M44" s="92">
        <v>1264.9000000000001</v>
      </c>
      <c r="P44" s="92">
        <v>3</v>
      </c>
      <c r="Q44" s="36"/>
      <c r="R44" s="36"/>
      <c r="S44" s="92" t="s">
        <v>607</v>
      </c>
      <c r="T44" s="90"/>
      <c r="V44" s="97">
        <v>65</v>
      </c>
      <c r="W44" s="98">
        <v>25</v>
      </c>
      <c r="AB44" s="92" t="s">
        <v>738</v>
      </c>
      <c r="AC44" s="93"/>
      <c r="AD44" s="94"/>
      <c r="AE44" s="93"/>
      <c r="AF44" s="66"/>
      <c r="AL44" s="93"/>
      <c r="AO44" s="93"/>
      <c r="AQ44" s="92" t="s">
        <v>725</v>
      </c>
      <c r="AR44" s="92" t="s">
        <v>725</v>
      </c>
      <c r="BB44" s="93"/>
      <c r="BC44" s="93"/>
      <c r="BE44" s="95">
        <v>3.0694999999999997</v>
      </c>
      <c r="BF44" s="95">
        <v>3.0608</v>
      </c>
      <c r="BH44" s="30">
        <v>0.24437743932236525</v>
      </c>
      <c r="BI44" s="30">
        <v>0.27992174621273835</v>
      </c>
      <c r="FA44" s="93"/>
      <c r="FD44" s="36"/>
      <c r="FE44" s="92">
        <v>30</v>
      </c>
    </row>
    <row r="45" spans="1:161" x14ac:dyDescent="0.25">
      <c r="A45" s="68">
        <v>90</v>
      </c>
      <c r="B45" s="68" t="s">
        <v>751</v>
      </c>
      <c r="D45" s="68">
        <v>1997</v>
      </c>
      <c r="F45" s="68" t="s">
        <v>752</v>
      </c>
      <c r="G45" s="68" t="s">
        <v>753</v>
      </c>
      <c r="J45" s="68">
        <v>2</v>
      </c>
      <c r="K45" s="68">
        <v>10</v>
      </c>
      <c r="M45" s="68">
        <v>1167</v>
      </c>
      <c r="P45" s="68">
        <v>1</v>
      </c>
      <c r="S45" s="68" t="s">
        <v>611</v>
      </c>
      <c r="T45" s="71"/>
      <c r="V45" s="68">
        <v>3.6</v>
      </c>
      <c r="W45" s="68">
        <v>66.5</v>
      </c>
      <c r="AB45" s="68" t="s">
        <v>754</v>
      </c>
      <c r="AC45" s="85" t="s">
        <v>757</v>
      </c>
      <c r="AE45" s="85" t="s">
        <v>756</v>
      </c>
      <c r="AL45" s="85" t="s">
        <v>400</v>
      </c>
      <c r="AO45" s="85" t="s">
        <v>758</v>
      </c>
      <c r="AQ45" s="68" t="s">
        <v>755</v>
      </c>
      <c r="AR45" s="68" t="s">
        <v>755</v>
      </c>
      <c r="BB45" s="85" t="s">
        <v>725</v>
      </c>
      <c r="BC45" s="85"/>
      <c r="BE45" s="70">
        <v>1.307158</v>
      </c>
      <c r="BF45" s="70">
        <v>1.2831459999999999</v>
      </c>
      <c r="BH45" s="29">
        <v>1.7329999999999999</v>
      </c>
      <c r="BI45" s="29">
        <v>1.871</v>
      </c>
      <c r="FA45" s="85"/>
      <c r="FE45" s="68">
        <v>5</v>
      </c>
    </row>
    <row r="46" spans="1:161" x14ac:dyDescent="0.25">
      <c r="A46" s="68">
        <v>90</v>
      </c>
      <c r="B46" s="68" t="s">
        <v>751</v>
      </c>
      <c r="D46" s="68">
        <v>1997</v>
      </c>
      <c r="F46" s="68" t="s">
        <v>752</v>
      </c>
      <c r="G46" s="68" t="s">
        <v>753</v>
      </c>
      <c r="J46" s="68">
        <v>2</v>
      </c>
      <c r="K46" s="68">
        <v>10</v>
      </c>
      <c r="M46" s="68">
        <v>1167</v>
      </c>
      <c r="P46" s="68">
        <v>1</v>
      </c>
      <c r="S46" s="68" t="s">
        <v>611</v>
      </c>
      <c r="T46" s="71"/>
      <c r="V46" s="68">
        <v>3.6</v>
      </c>
      <c r="W46" s="68">
        <v>66.5</v>
      </c>
      <c r="AB46" s="68" t="s">
        <v>754</v>
      </c>
      <c r="AC46" s="85" t="s">
        <v>757</v>
      </c>
      <c r="AE46" s="85" t="s">
        <v>756</v>
      </c>
      <c r="AL46" s="85" t="s">
        <v>759</v>
      </c>
      <c r="AO46" s="85" t="s">
        <v>758</v>
      </c>
      <c r="AQ46" s="68" t="s">
        <v>755</v>
      </c>
      <c r="AR46" s="68" t="s">
        <v>755</v>
      </c>
      <c r="BB46" s="85" t="s">
        <v>725</v>
      </c>
      <c r="BC46" s="85"/>
      <c r="BE46" s="70">
        <v>1.3153360000000001</v>
      </c>
      <c r="BF46" s="70">
        <v>1.293412</v>
      </c>
      <c r="BH46" s="29">
        <v>1.6859999999999999</v>
      </c>
      <c r="BI46" s="29">
        <v>1.8120000000000001</v>
      </c>
      <c r="FA46" s="85"/>
      <c r="FE46" s="68">
        <v>5</v>
      </c>
    </row>
    <row r="47" spans="1:161" x14ac:dyDescent="0.25">
      <c r="A47" s="68">
        <v>90</v>
      </c>
      <c r="B47" s="68" t="s">
        <v>751</v>
      </c>
      <c r="D47" s="68">
        <v>1997</v>
      </c>
      <c r="F47" s="68" t="s">
        <v>752</v>
      </c>
      <c r="G47" s="68" t="s">
        <v>753</v>
      </c>
      <c r="J47" s="68">
        <v>2</v>
      </c>
      <c r="K47" s="68">
        <v>10</v>
      </c>
      <c r="M47" s="68">
        <v>1167</v>
      </c>
      <c r="P47" s="68">
        <v>1</v>
      </c>
      <c r="S47" s="68" t="s">
        <v>611</v>
      </c>
      <c r="T47" s="71"/>
      <c r="V47" s="68">
        <v>3.6</v>
      </c>
      <c r="W47" s="68">
        <v>66.5</v>
      </c>
      <c r="AB47" s="68" t="s">
        <v>754</v>
      </c>
      <c r="AC47" s="85" t="s">
        <v>760</v>
      </c>
      <c r="AE47" s="85" t="s">
        <v>756</v>
      </c>
      <c r="AL47" s="85" t="s">
        <v>400</v>
      </c>
      <c r="AO47" s="85" t="s">
        <v>758</v>
      </c>
      <c r="AQ47" s="68" t="s">
        <v>755</v>
      </c>
      <c r="AR47" s="68" t="s">
        <v>755</v>
      </c>
      <c r="BB47" s="85" t="s">
        <v>725</v>
      </c>
      <c r="BC47" s="85"/>
      <c r="BE47" s="70">
        <v>1.307158</v>
      </c>
      <c r="BF47" s="70">
        <v>1.290454</v>
      </c>
      <c r="BH47" s="29">
        <v>1.7329999999999999</v>
      </c>
      <c r="BI47" s="29">
        <v>1.829</v>
      </c>
      <c r="FA47" s="85"/>
      <c r="FE47" s="68">
        <v>5</v>
      </c>
    </row>
    <row r="48" spans="1:161" x14ac:dyDescent="0.25">
      <c r="A48" s="68">
        <v>90</v>
      </c>
      <c r="B48" s="68" t="s">
        <v>751</v>
      </c>
      <c r="D48" s="68">
        <v>1997</v>
      </c>
      <c r="F48" s="68" t="s">
        <v>752</v>
      </c>
      <c r="G48" s="68" t="s">
        <v>753</v>
      </c>
      <c r="J48" s="68">
        <v>2</v>
      </c>
      <c r="K48" s="68">
        <v>10</v>
      </c>
      <c r="M48" s="68">
        <v>1167</v>
      </c>
      <c r="P48" s="68">
        <v>1</v>
      </c>
      <c r="S48" s="68" t="s">
        <v>611</v>
      </c>
      <c r="T48" s="71"/>
      <c r="V48" s="68">
        <v>3.6</v>
      </c>
      <c r="W48" s="68">
        <v>66.5</v>
      </c>
      <c r="AB48" s="68" t="s">
        <v>754</v>
      </c>
      <c r="AC48" s="85" t="s">
        <v>760</v>
      </c>
      <c r="AE48" s="85" t="s">
        <v>756</v>
      </c>
      <c r="AL48" s="85" t="s">
        <v>759</v>
      </c>
      <c r="AO48" s="85" t="s">
        <v>758</v>
      </c>
      <c r="AQ48" s="68" t="s">
        <v>755</v>
      </c>
      <c r="AR48" s="68" t="s">
        <v>755</v>
      </c>
      <c r="BB48" s="85" t="s">
        <v>725</v>
      </c>
      <c r="BC48" s="85"/>
      <c r="BE48" s="70">
        <v>1.3153360000000001</v>
      </c>
      <c r="BF48" s="70">
        <v>1.334476</v>
      </c>
      <c r="BH48" s="29">
        <v>1.6859999999999999</v>
      </c>
      <c r="BI48" s="29">
        <v>1.5760000000000001</v>
      </c>
      <c r="FA48" s="85"/>
      <c r="FE48" s="68">
        <v>5</v>
      </c>
    </row>
    <row r="49" spans="1:161" x14ac:dyDescent="0.25">
      <c r="A49" s="68">
        <v>90</v>
      </c>
      <c r="B49" s="68" t="s">
        <v>751</v>
      </c>
      <c r="D49" s="68">
        <v>1997</v>
      </c>
      <c r="F49" s="68" t="s">
        <v>752</v>
      </c>
      <c r="G49" s="68" t="s">
        <v>753</v>
      </c>
      <c r="J49" s="68">
        <v>2</v>
      </c>
      <c r="K49" s="68">
        <v>10</v>
      </c>
      <c r="M49" s="68">
        <v>1167</v>
      </c>
      <c r="P49" s="68">
        <v>1</v>
      </c>
      <c r="S49" s="68" t="s">
        <v>611</v>
      </c>
      <c r="T49" s="71"/>
      <c r="V49" s="68">
        <v>3.6</v>
      </c>
      <c r="W49" s="68">
        <v>66.5</v>
      </c>
      <c r="AB49" s="68" t="s">
        <v>754</v>
      </c>
      <c r="AC49" s="85" t="s">
        <v>761</v>
      </c>
      <c r="AE49" s="85" t="s">
        <v>756</v>
      </c>
      <c r="AL49" s="85" t="s">
        <v>400</v>
      </c>
      <c r="AO49" s="85" t="s">
        <v>758</v>
      </c>
      <c r="AQ49" s="68" t="s">
        <v>755</v>
      </c>
      <c r="AR49" s="68" t="s">
        <v>755</v>
      </c>
      <c r="BB49" s="85" t="s">
        <v>725</v>
      </c>
      <c r="BC49" s="85"/>
      <c r="BE49" s="70">
        <v>1.307158</v>
      </c>
      <c r="BF49" s="70">
        <v>1.282276</v>
      </c>
      <c r="BH49" s="29">
        <v>1.7329999999999999</v>
      </c>
      <c r="BI49" s="29">
        <v>1.8760000000000001</v>
      </c>
      <c r="FA49" s="85"/>
      <c r="FE49" s="68">
        <v>5</v>
      </c>
    </row>
    <row r="50" spans="1:161" x14ac:dyDescent="0.25">
      <c r="A50" s="68">
        <v>90</v>
      </c>
      <c r="B50" s="68" t="s">
        <v>751</v>
      </c>
      <c r="D50" s="68">
        <v>1997</v>
      </c>
      <c r="F50" s="68" t="s">
        <v>752</v>
      </c>
      <c r="G50" s="68" t="s">
        <v>753</v>
      </c>
      <c r="J50" s="68">
        <v>2</v>
      </c>
      <c r="K50" s="68">
        <v>10</v>
      </c>
      <c r="M50" s="68">
        <v>1167</v>
      </c>
      <c r="P50" s="68">
        <v>1</v>
      </c>
      <c r="S50" s="68" t="s">
        <v>611</v>
      </c>
      <c r="T50" s="71"/>
      <c r="V50" s="68">
        <v>3.6</v>
      </c>
      <c r="W50" s="68">
        <v>66.5</v>
      </c>
      <c r="AB50" s="68" t="s">
        <v>754</v>
      </c>
      <c r="AC50" s="85" t="s">
        <v>761</v>
      </c>
      <c r="AE50" s="85" t="s">
        <v>756</v>
      </c>
      <c r="AL50" s="85" t="s">
        <v>759</v>
      </c>
      <c r="AO50" s="85" t="s">
        <v>758</v>
      </c>
      <c r="AQ50" s="68" t="s">
        <v>755</v>
      </c>
      <c r="AR50" s="68" t="s">
        <v>755</v>
      </c>
      <c r="BB50" s="85" t="s">
        <v>725</v>
      </c>
      <c r="BC50" s="85"/>
      <c r="BE50" s="70">
        <v>1.3153360000000001</v>
      </c>
      <c r="BF50" s="70">
        <v>1.268878</v>
      </c>
      <c r="BH50" s="29">
        <v>1.6859999999999999</v>
      </c>
      <c r="BI50" s="29">
        <v>1.9530000000000001</v>
      </c>
      <c r="FA50" s="85"/>
      <c r="FE50" s="68">
        <v>5</v>
      </c>
    </row>
    <row r="51" spans="1:161" s="30" customFormat="1" x14ac:dyDescent="0.25">
      <c r="A51" s="92">
        <v>91</v>
      </c>
      <c r="B51" s="92" t="s">
        <v>238</v>
      </c>
      <c r="D51" s="92">
        <v>2013</v>
      </c>
      <c r="F51" s="92" t="s">
        <v>752</v>
      </c>
      <c r="G51" s="92" t="s">
        <v>762</v>
      </c>
      <c r="J51" s="92">
        <v>109</v>
      </c>
      <c r="K51" s="92">
        <v>18.899999999999999</v>
      </c>
      <c r="M51" s="92">
        <v>1201</v>
      </c>
      <c r="P51" s="92">
        <v>3</v>
      </c>
      <c r="Q51" s="36"/>
      <c r="R51" s="36"/>
      <c r="S51" s="92" t="s">
        <v>867</v>
      </c>
      <c r="T51" s="90"/>
      <c r="V51" s="92" t="s">
        <v>725</v>
      </c>
      <c r="W51" s="92" t="s">
        <v>725</v>
      </c>
      <c r="AB51" s="92" t="s">
        <v>763</v>
      </c>
      <c r="AC51" s="93" t="s">
        <v>766</v>
      </c>
      <c r="AD51" s="94"/>
      <c r="AE51" s="93" t="s">
        <v>765</v>
      </c>
      <c r="AF51" s="66"/>
      <c r="AL51" s="93" t="s">
        <v>400</v>
      </c>
      <c r="AO51" s="93" t="s">
        <v>767</v>
      </c>
      <c r="AQ51" s="92" t="s">
        <v>725</v>
      </c>
      <c r="AR51" s="92" t="s">
        <v>725</v>
      </c>
      <c r="BB51" s="93">
        <v>1300</v>
      </c>
      <c r="BC51" s="93">
        <v>3200</v>
      </c>
      <c r="BE51" s="95">
        <v>1.5286600000000001</v>
      </c>
      <c r="BF51" s="95">
        <v>1.47994</v>
      </c>
      <c r="BH51" s="30">
        <v>0.45999999999999996</v>
      </c>
      <c r="BI51" s="30">
        <v>0.74</v>
      </c>
      <c r="FA51" s="93" t="s">
        <v>768</v>
      </c>
      <c r="FD51" s="36"/>
      <c r="FE51" s="92">
        <v>2.5</v>
      </c>
    </row>
    <row r="52" spans="1:161" s="30" customFormat="1" x14ac:dyDescent="0.25">
      <c r="A52" s="92">
        <v>91</v>
      </c>
      <c r="B52" s="92" t="s">
        <v>238</v>
      </c>
      <c r="D52" s="92">
        <v>2013</v>
      </c>
      <c r="F52" s="92" t="s">
        <v>752</v>
      </c>
      <c r="G52" s="92" t="s">
        <v>762</v>
      </c>
      <c r="J52" s="92">
        <v>109</v>
      </c>
      <c r="K52" s="92">
        <v>18.899999999999999</v>
      </c>
      <c r="M52" s="92">
        <v>1201</v>
      </c>
      <c r="P52" s="92">
        <v>3</v>
      </c>
      <c r="Q52" s="36"/>
      <c r="R52" s="36"/>
      <c r="S52" s="92" t="s">
        <v>867</v>
      </c>
      <c r="T52" s="90"/>
      <c r="V52" s="92" t="s">
        <v>725</v>
      </c>
      <c r="W52" s="92" t="s">
        <v>725</v>
      </c>
      <c r="AB52" s="92" t="s">
        <v>763</v>
      </c>
      <c r="AC52" s="93" t="s">
        <v>766</v>
      </c>
      <c r="AD52" s="94"/>
      <c r="AE52" s="93" t="s">
        <v>765</v>
      </c>
      <c r="AF52" s="66"/>
      <c r="AL52" s="93" t="s">
        <v>400</v>
      </c>
      <c r="AO52" s="93" t="s">
        <v>770</v>
      </c>
      <c r="AQ52" s="92" t="s">
        <v>725</v>
      </c>
      <c r="AR52" s="92" t="s">
        <v>725</v>
      </c>
      <c r="BB52" s="93">
        <v>3400</v>
      </c>
      <c r="BC52" s="93">
        <v>3100</v>
      </c>
      <c r="BE52" s="95">
        <v>1.5217000000000001</v>
      </c>
      <c r="BF52" s="95">
        <v>1.4816800000000001</v>
      </c>
      <c r="BH52" s="30">
        <v>0.5</v>
      </c>
      <c r="BI52" s="30">
        <v>0.73</v>
      </c>
      <c r="FA52" s="93" t="s">
        <v>768</v>
      </c>
      <c r="FD52" s="36"/>
      <c r="FE52" s="92">
        <v>2.5</v>
      </c>
    </row>
    <row r="53" spans="1:161" s="30" customFormat="1" x14ac:dyDescent="0.25">
      <c r="A53" s="92">
        <v>91</v>
      </c>
      <c r="B53" s="92" t="s">
        <v>238</v>
      </c>
      <c r="D53" s="92">
        <v>2013</v>
      </c>
      <c r="F53" s="92" t="s">
        <v>752</v>
      </c>
      <c r="G53" s="92" t="s">
        <v>762</v>
      </c>
      <c r="J53" s="92">
        <v>109</v>
      </c>
      <c r="K53" s="92">
        <v>18.899999999999999</v>
      </c>
      <c r="M53" s="92">
        <v>1201</v>
      </c>
      <c r="P53" s="92">
        <v>3</v>
      </c>
      <c r="Q53" s="36"/>
      <c r="R53" s="36"/>
      <c r="S53" s="92" t="s">
        <v>867</v>
      </c>
      <c r="T53" s="90"/>
      <c r="V53" s="92" t="s">
        <v>725</v>
      </c>
      <c r="W53" s="92" t="s">
        <v>725</v>
      </c>
      <c r="AB53" s="92" t="s">
        <v>763</v>
      </c>
      <c r="AC53" s="93" t="s">
        <v>766</v>
      </c>
      <c r="AD53" s="94"/>
      <c r="AE53" s="93" t="s">
        <v>765</v>
      </c>
      <c r="AF53" s="66"/>
      <c r="AL53" s="93" t="s">
        <v>400</v>
      </c>
      <c r="AO53" s="93" t="s">
        <v>772</v>
      </c>
      <c r="AQ53" s="92" t="s">
        <v>725</v>
      </c>
      <c r="AR53" s="92" t="s">
        <v>725</v>
      </c>
      <c r="BB53" s="93">
        <v>3900</v>
      </c>
      <c r="BC53" s="93">
        <v>4600</v>
      </c>
      <c r="BE53" s="95">
        <v>1.51126</v>
      </c>
      <c r="BF53" s="95">
        <v>1.4869000000000001</v>
      </c>
      <c r="BH53" s="30">
        <v>0.55999999999999994</v>
      </c>
      <c r="BI53" s="30">
        <v>0.7</v>
      </c>
      <c r="FA53" s="93" t="s">
        <v>768</v>
      </c>
      <c r="FD53" s="36"/>
      <c r="FE53" s="92">
        <v>2.5</v>
      </c>
    </row>
    <row r="54" spans="1:161" s="30" customFormat="1" x14ac:dyDescent="0.25">
      <c r="A54" s="92">
        <v>91</v>
      </c>
      <c r="B54" s="92" t="s">
        <v>238</v>
      </c>
      <c r="D54" s="92">
        <v>2013</v>
      </c>
      <c r="F54" s="92" t="s">
        <v>752</v>
      </c>
      <c r="G54" s="92" t="s">
        <v>762</v>
      </c>
      <c r="J54" s="92">
        <v>109</v>
      </c>
      <c r="K54" s="92">
        <v>18.899999999999999</v>
      </c>
      <c r="M54" s="92">
        <v>1201</v>
      </c>
      <c r="P54" s="92">
        <v>3</v>
      </c>
      <c r="Q54" s="36"/>
      <c r="R54" s="36"/>
      <c r="S54" s="92" t="s">
        <v>867</v>
      </c>
      <c r="T54" s="90"/>
      <c r="V54" s="92" t="s">
        <v>725</v>
      </c>
      <c r="W54" s="92" t="s">
        <v>725</v>
      </c>
      <c r="AB54" s="92" t="s">
        <v>763</v>
      </c>
      <c r="AC54" s="93" t="s">
        <v>774</v>
      </c>
      <c r="AD54" s="94"/>
      <c r="AE54" s="93" t="s">
        <v>765</v>
      </c>
      <c r="AF54" s="66"/>
      <c r="AL54" s="93" t="s">
        <v>400</v>
      </c>
      <c r="AO54" s="93" t="s">
        <v>767</v>
      </c>
      <c r="AQ54" s="92" t="s">
        <v>725</v>
      </c>
      <c r="AR54" s="92" t="s">
        <v>725</v>
      </c>
      <c r="BB54" s="93">
        <v>1300</v>
      </c>
      <c r="BC54" s="93">
        <v>2400</v>
      </c>
      <c r="BE54" s="95">
        <v>1.5286600000000001</v>
      </c>
      <c r="BF54" s="95">
        <v>1.4869000000000001</v>
      </c>
      <c r="BH54" s="30">
        <v>0.45999999999999996</v>
      </c>
      <c r="BI54" s="30">
        <v>0.7</v>
      </c>
      <c r="FA54" s="93" t="s">
        <v>768</v>
      </c>
      <c r="FD54" s="36"/>
      <c r="FE54" s="92">
        <v>2.5</v>
      </c>
    </row>
    <row r="55" spans="1:161" s="30" customFormat="1" x14ac:dyDescent="0.25">
      <c r="A55" s="92">
        <v>91</v>
      </c>
      <c r="B55" s="92" t="s">
        <v>238</v>
      </c>
      <c r="D55" s="92">
        <v>2013</v>
      </c>
      <c r="F55" s="92" t="s">
        <v>752</v>
      </c>
      <c r="G55" s="92" t="s">
        <v>762</v>
      </c>
      <c r="J55" s="92">
        <v>109</v>
      </c>
      <c r="K55" s="92">
        <v>18.899999999999999</v>
      </c>
      <c r="M55" s="92">
        <v>1201</v>
      </c>
      <c r="P55" s="92">
        <v>3</v>
      </c>
      <c r="Q55" s="36"/>
      <c r="R55" s="36"/>
      <c r="S55" s="92" t="s">
        <v>867</v>
      </c>
      <c r="T55" s="90"/>
      <c r="V55" s="92" t="s">
        <v>725</v>
      </c>
      <c r="W55" s="92" t="s">
        <v>725</v>
      </c>
      <c r="AB55" s="92" t="s">
        <v>763</v>
      </c>
      <c r="AC55" s="93" t="s">
        <v>774</v>
      </c>
      <c r="AD55" s="94"/>
      <c r="AE55" s="93" t="s">
        <v>765</v>
      </c>
      <c r="AF55" s="66"/>
      <c r="AL55" s="93" t="s">
        <v>400</v>
      </c>
      <c r="AO55" s="93" t="s">
        <v>770</v>
      </c>
      <c r="AQ55" s="92" t="s">
        <v>725</v>
      </c>
      <c r="AR55" s="92" t="s">
        <v>725</v>
      </c>
      <c r="BB55" s="93">
        <v>3400</v>
      </c>
      <c r="BC55" s="93">
        <v>3800</v>
      </c>
      <c r="BE55" s="95">
        <v>1.5217000000000001</v>
      </c>
      <c r="BF55" s="95">
        <v>1.47994</v>
      </c>
      <c r="BH55" s="30">
        <v>0.5</v>
      </c>
      <c r="BI55" s="30">
        <v>0.74</v>
      </c>
      <c r="FA55" s="93" t="s">
        <v>768</v>
      </c>
      <c r="FD55" s="36"/>
      <c r="FE55" s="92">
        <v>2.5</v>
      </c>
    </row>
    <row r="56" spans="1:161" s="30" customFormat="1" x14ac:dyDescent="0.25">
      <c r="A56" s="92">
        <v>91</v>
      </c>
      <c r="B56" s="92" t="s">
        <v>238</v>
      </c>
      <c r="D56" s="92">
        <v>2013</v>
      </c>
      <c r="F56" s="92" t="s">
        <v>752</v>
      </c>
      <c r="G56" s="92" t="s">
        <v>762</v>
      </c>
      <c r="J56" s="92">
        <v>109</v>
      </c>
      <c r="K56" s="92">
        <v>18.899999999999999</v>
      </c>
      <c r="M56" s="92">
        <v>1201</v>
      </c>
      <c r="P56" s="92">
        <v>3</v>
      </c>
      <c r="Q56" s="36"/>
      <c r="R56" s="36"/>
      <c r="S56" s="92" t="s">
        <v>867</v>
      </c>
      <c r="T56" s="90"/>
      <c r="V56" s="92" t="s">
        <v>725</v>
      </c>
      <c r="W56" s="92" t="s">
        <v>725</v>
      </c>
      <c r="AB56" s="92" t="s">
        <v>763</v>
      </c>
      <c r="AC56" s="93" t="s">
        <v>774</v>
      </c>
      <c r="AD56" s="94"/>
      <c r="AE56" s="93" t="s">
        <v>765</v>
      </c>
      <c r="AF56" s="66"/>
      <c r="AL56" s="93" t="s">
        <v>400</v>
      </c>
      <c r="AO56" s="93" t="s">
        <v>772</v>
      </c>
      <c r="AQ56" s="92" t="s">
        <v>725</v>
      </c>
      <c r="AR56" s="92" t="s">
        <v>725</v>
      </c>
      <c r="BB56" s="93">
        <v>3900</v>
      </c>
      <c r="BC56" s="93">
        <v>5300</v>
      </c>
      <c r="BE56" s="95">
        <v>1.51126</v>
      </c>
      <c r="BF56" s="95">
        <v>1.4816800000000001</v>
      </c>
      <c r="BH56" s="30">
        <v>0.55999999999999994</v>
      </c>
      <c r="BI56" s="30">
        <v>0.73</v>
      </c>
      <c r="FA56" s="93" t="s">
        <v>768</v>
      </c>
      <c r="FD56" s="36"/>
      <c r="FE56" s="92">
        <v>2.5</v>
      </c>
    </row>
    <row r="57" spans="1:161" s="30" customFormat="1" x14ac:dyDescent="0.25">
      <c r="A57" s="92">
        <v>91</v>
      </c>
      <c r="B57" s="92" t="s">
        <v>238</v>
      </c>
      <c r="D57" s="92">
        <v>2013</v>
      </c>
      <c r="F57" s="92" t="s">
        <v>752</v>
      </c>
      <c r="G57" s="92" t="s">
        <v>762</v>
      </c>
      <c r="J57" s="92">
        <v>109</v>
      </c>
      <c r="K57" s="92">
        <v>18.899999999999999</v>
      </c>
      <c r="M57" s="92">
        <v>1201</v>
      </c>
      <c r="P57" s="92">
        <v>3</v>
      </c>
      <c r="Q57" s="36"/>
      <c r="R57" s="36"/>
      <c r="S57" s="92" t="s">
        <v>867</v>
      </c>
      <c r="T57" s="90"/>
      <c r="V57" s="92" t="s">
        <v>725</v>
      </c>
      <c r="W57" s="92" t="s">
        <v>725</v>
      </c>
      <c r="AB57" s="92" t="s">
        <v>763</v>
      </c>
      <c r="AC57" s="93" t="s">
        <v>747</v>
      </c>
      <c r="AD57" s="94"/>
      <c r="AE57" s="93" t="s">
        <v>765</v>
      </c>
      <c r="AF57" s="66"/>
      <c r="AL57" s="93" t="s">
        <v>400</v>
      </c>
      <c r="AO57" s="93" t="s">
        <v>767</v>
      </c>
      <c r="AQ57" s="92" t="s">
        <v>725</v>
      </c>
      <c r="AR57" s="92" t="s">
        <v>725</v>
      </c>
      <c r="BB57" s="93">
        <v>1300</v>
      </c>
      <c r="BC57" s="93">
        <v>1300</v>
      </c>
      <c r="BE57" s="95">
        <v>1.5286600000000001</v>
      </c>
      <c r="BF57" s="95">
        <v>1.50604</v>
      </c>
      <c r="BH57" s="30">
        <v>0.45999999999999996</v>
      </c>
      <c r="BI57" s="30">
        <v>0.59000000000000008</v>
      </c>
      <c r="FA57" s="93" t="s">
        <v>768</v>
      </c>
      <c r="FD57" s="36"/>
      <c r="FE57" s="92">
        <v>2.5</v>
      </c>
    </row>
    <row r="58" spans="1:161" s="30" customFormat="1" x14ac:dyDescent="0.25">
      <c r="A58" s="92">
        <v>91</v>
      </c>
      <c r="B58" s="92" t="s">
        <v>238</v>
      </c>
      <c r="D58" s="92">
        <v>2013</v>
      </c>
      <c r="F58" s="92" t="s">
        <v>752</v>
      </c>
      <c r="G58" s="92" t="s">
        <v>762</v>
      </c>
      <c r="J58" s="92">
        <v>109</v>
      </c>
      <c r="K58" s="92">
        <v>18.899999999999999</v>
      </c>
      <c r="M58" s="92">
        <v>1201</v>
      </c>
      <c r="P58" s="92">
        <v>3</v>
      </c>
      <c r="Q58" s="36"/>
      <c r="R58" s="36"/>
      <c r="S58" s="92" t="s">
        <v>867</v>
      </c>
      <c r="T58" s="90"/>
      <c r="V58" s="92" t="s">
        <v>725</v>
      </c>
      <c r="W58" s="92" t="s">
        <v>725</v>
      </c>
      <c r="AB58" s="92" t="s">
        <v>763</v>
      </c>
      <c r="AC58" s="93" t="s">
        <v>747</v>
      </c>
      <c r="AD58" s="94"/>
      <c r="AE58" s="93" t="s">
        <v>765</v>
      </c>
      <c r="AF58" s="66"/>
      <c r="AL58" s="93" t="s">
        <v>400</v>
      </c>
      <c r="AO58" s="93" t="s">
        <v>770</v>
      </c>
      <c r="AQ58" s="92" t="s">
        <v>725</v>
      </c>
      <c r="AR58" s="92" t="s">
        <v>725</v>
      </c>
      <c r="BB58" s="93">
        <v>3400</v>
      </c>
      <c r="BC58" s="93">
        <v>2500</v>
      </c>
      <c r="BE58" s="95">
        <v>1.5217000000000001</v>
      </c>
      <c r="BF58" s="95">
        <v>1.51474</v>
      </c>
      <c r="BH58" s="30">
        <v>0.5</v>
      </c>
      <c r="BI58" s="30">
        <v>0.54</v>
      </c>
      <c r="FA58" s="93" t="s">
        <v>768</v>
      </c>
      <c r="FD58" s="36"/>
      <c r="FE58" s="92">
        <v>2.5</v>
      </c>
    </row>
    <row r="59" spans="1:161" s="30" customFormat="1" x14ac:dyDescent="0.25">
      <c r="A59" s="92">
        <v>91</v>
      </c>
      <c r="B59" s="92" t="s">
        <v>238</v>
      </c>
      <c r="D59" s="92">
        <v>2013</v>
      </c>
      <c r="F59" s="92" t="s">
        <v>752</v>
      </c>
      <c r="G59" s="92" t="s">
        <v>762</v>
      </c>
      <c r="J59" s="92">
        <v>109</v>
      </c>
      <c r="K59" s="92">
        <v>18.899999999999999</v>
      </c>
      <c r="M59" s="92">
        <v>1201</v>
      </c>
      <c r="P59" s="92">
        <v>3</v>
      </c>
      <c r="Q59" s="36"/>
      <c r="R59" s="36"/>
      <c r="S59" s="92" t="s">
        <v>867</v>
      </c>
      <c r="T59" s="90"/>
      <c r="V59" s="92" t="s">
        <v>725</v>
      </c>
      <c r="W59" s="92" t="s">
        <v>725</v>
      </c>
      <c r="AB59" s="92" t="s">
        <v>763</v>
      </c>
      <c r="AC59" s="93" t="s">
        <v>747</v>
      </c>
      <c r="AD59" s="94"/>
      <c r="AE59" s="93" t="s">
        <v>765</v>
      </c>
      <c r="AF59" s="66"/>
      <c r="AL59" s="93" t="s">
        <v>400</v>
      </c>
      <c r="AO59" s="93" t="s">
        <v>772</v>
      </c>
      <c r="AQ59" s="92" t="s">
        <v>725</v>
      </c>
      <c r="AR59" s="92" t="s">
        <v>725</v>
      </c>
      <c r="BB59" s="93">
        <v>3900</v>
      </c>
      <c r="BC59" s="93">
        <v>3500</v>
      </c>
      <c r="BE59" s="95">
        <v>1.51126</v>
      </c>
      <c r="BF59" s="95">
        <v>1.5182200000000001</v>
      </c>
      <c r="BH59" s="30">
        <v>0.55999999999999994</v>
      </c>
      <c r="BI59" s="30">
        <v>0.52</v>
      </c>
      <c r="FA59" s="93" t="s">
        <v>768</v>
      </c>
      <c r="FD59" s="36"/>
      <c r="FE59" s="92">
        <v>2.5</v>
      </c>
    </row>
    <row r="60" spans="1:161" x14ac:dyDescent="0.25">
      <c r="A60" s="68">
        <v>92</v>
      </c>
      <c r="B60" s="75" t="s">
        <v>777</v>
      </c>
      <c r="D60" s="75">
        <v>2007</v>
      </c>
      <c r="F60" s="75" t="s">
        <v>752</v>
      </c>
      <c r="G60" s="75" t="s">
        <v>778</v>
      </c>
      <c r="J60" s="75">
        <v>230</v>
      </c>
      <c r="K60" s="80">
        <v>10.6</v>
      </c>
      <c r="M60" s="75">
        <v>937</v>
      </c>
      <c r="P60" s="75"/>
      <c r="S60" s="75" t="s">
        <v>601</v>
      </c>
      <c r="T60" s="71"/>
      <c r="V60" s="75" t="s">
        <v>725</v>
      </c>
      <c r="W60" s="75" t="s">
        <v>725</v>
      </c>
      <c r="AB60" s="75" t="s">
        <v>779</v>
      </c>
      <c r="AC60" s="86"/>
      <c r="AE60" s="86"/>
      <c r="AL60" s="86"/>
      <c r="AO60" s="86"/>
      <c r="AQ60" s="75"/>
      <c r="AR60" s="75"/>
      <c r="BB60" s="86"/>
      <c r="BC60" s="86"/>
      <c r="BE60" s="81"/>
      <c r="BF60" s="70"/>
      <c r="FA60" s="86" t="s">
        <v>780</v>
      </c>
      <c r="FE60" s="75"/>
    </row>
    <row r="61" spans="1:161" s="30" customFormat="1" x14ac:dyDescent="0.25">
      <c r="A61" s="92">
        <v>93</v>
      </c>
      <c r="B61" s="92" t="s">
        <v>781</v>
      </c>
      <c r="D61" s="92">
        <v>1997</v>
      </c>
      <c r="F61" s="92" t="s">
        <v>719</v>
      </c>
      <c r="G61" s="92" t="s">
        <v>782</v>
      </c>
      <c r="J61" s="97">
        <v>114</v>
      </c>
      <c r="K61" s="97">
        <v>10.7</v>
      </c>
      <c r="M61" s="97">
        <v>1633</v>
      </c>
      <c r="P61" s="92">
        <v>5</v>
      </c>
      <c r="Q61" s="36"/>
      <c r="R61" s="36"/>
      <c r="S61" s="92" t="s">
        <v>605</v>
      </c>
      <c r="T61" s="90"/>
      <c r="V61" s="97">
        <v>35</v>
      </c>
      <c r="W61" s="97">
        <v>55</v>
      </c>
      <c r="AB61" s="92" t="s">
        <v>783</v>
      </c>
      <c r="AC61" s="93" t="s">
        <v>728</v>
      </c>
      <c r="AD61" s="94"/>
      <c r="AE61" s="93" t="s">
        <v>785</v>
      </c>
      <c r="AF61" s="66"/>
      <c r="AL61" s="93" t="s">
        <v>787</v>
      </c>
      <c r="AO61" s="93" t="s">
        <v>786</v>
      </c>
      <c r="AQ61" s="92" t="s">
        <v>725</v>
      </c>
      <c r="AR61" s="92" t="s">
        <v>725</v>
      </c>
      <c r="BB61" s="93" t="s">
        <v>784</v>
      </c>
      <c r="BC61" s="93"/>
      <c r="BE61" s="95">
        <v>1.33552</v>
      </c>
      <c r="BF61" s="95">
        <v>1.31986</v>
      </c>
      <c r="BH61" s="30">
        <v>1.5699999999999998</v>
      </c>
      <c r="BI61" s="30">
        <v>1.6600000000000001</v>
      </c>
      <c r="FA61" s="93" t="s">
        <v>788</v>
      </c>
      <c r="FD61" s="36"/>
      <c r="FE61" s="92">
        <v>15</v>
      </c>
    </row>
    <row r="62" spans="1:161" s="30" customFormat="1" x14ac:dyDescent="0.25">
      <c r="A62" s="92">
        <v>93</v>
      </c>
      <c r="B62" s="92" t="s">
        <v>781</v>
      </c>
      <c r="D62" s="92">
        <v>1997</v>
      </c>
      <c r="F62" s="92" t="s">
        <v>719</v>
      </c>
      <c r="G62" s="92" t="s">
        <v>782</v>
      </c>
      <c r="J62" s="97">
        <v>114</v>
      </c>
      <c r="K62" s="97">
        <v>10.7</v>
      </c>
      <c r="M62" s="97">
        <v>1633</v>
      </c>
      <c r="P62" s="92">
        <v>5</v>
      </c>
      <c r="Q62" s="36"/>
      <c r="R62" s="36"/>
      <c r="S62" s="92" t="s">
        <v>608</v>
      </c>
      <c r="T62" s="90"/>
      <c r="V62" s="97">
        <v>35</v>
      </c>
      <c r="W62" s="97">
        <v>55</v>
      </c>
      <c r="AB62" s="92" t="s">
        <v>783</v>
      </c>
      <c r="AC62" s="93" t="s">
        <v>728</v>
      </c>
      <c r="AD62" s="94"/>
      <c r="AE62" s="93" t="s">
        <v>785</v>
      </c>
      <c r="AF62" s="66"/>
      <c r="AL62" s="93" t="s">
        <v>787</v>
      </c>
      <c r="AO62" s="93" t="s">
        <v>786</v>
      </c>
      <c r="AQ62" s="92" t="s">
        <v>725</v>
      </c>
      <c r="AR62" s="92" t="s">
        <v>725</v>
      </c>
      <c r="BB62" s="93" t="s">
        <v>784</v>
      </c>
      <c r="BC62" s="93"/>
      <c r="BE62" s="95">
        <v>1.3477000000000001</v>
      </c>
      <c r="BF62" s="95">
        <v>1.3268200000000001</v>
      </c>
      <c r="BH62" s="30">
        <v>1.5</v>
      </c>
      <c r="BI62" s="30">
        <v>1.6199999999999999</v>
      </c>
      <c r="FA62" s="93" t="s">
        <v>788</v>
      </c>
      <c r="FD62" s="36"/>
      <c r="FE62" s="92">
        <v>15</v>
      </c>
    </row>
    <row r="63" spans="1:161" s="30" customFormat="1" x14ac:dyDescent="0.25">
      <c r="A63" s="92">
        <v>93</v>
      </c>
      <c r="B63" s="92" t="s">
        <v>781</v>
      </c>
      <c r="D63" s="92">
        <v>1997</v>
      </c>
      <c r="F63" s="92" t="s">
        <v>719</v>
      </c>
      <c r="G63" s="92" t="s">
        <v>782</v>
      </c>
      <c r="J63" s="97">
        <v>114</v>
      </c>
      <c r="K63" s="97">
        <v>10.7</v>
      </c>
      <c r="M63" s="97">
        <v>1633</v>
      </c>
      <c r="P63" s="92">
        <v>5</v>
      </c>
      <c r="Q63" s="36"/>
      <c r="R63" s="36"/>
      <c r="S63" s="92" t="s">
        <v>607</v>
      </c>
      <c r="T63" s="90"/>
      <c r="V63" s="97">
        <v>35</v>
      </c>
      <c r="W63" s="97">
        <v>55</v>
      </c>
      <c r="AB63" s="92" t="s">
        <v>783</v>
      </c>
      <c r="AC63" s="93"/>
      <c r="AD63" s="94"/>
      <c r="AE63" s="93"/>
      <c r="AF63" s="66"/>
      <c r="AL63" s="93"/>
      <c r="AO63" s="93"/>
      <c r="AQ63" s="92" t="s">
        <v>725</v>
      </c>
      <c r="AR63" s="92" t="s">
        <v>725</v>
      </c>
      <c r="BB63" s="93"/>
      <c r="BC63" s="93"/>
      <c r="BE63" s="95">
        <v>2.6832200000000004</v>
      </c>
      <c r="BF63" s="95">
        <v>2.6466799999999999</v>
      </c>
      <c r="BH63" s="30">
        <v>0.76</v>
      </c>
      <c r="BI63" s="30">
        <v>0.80880732850828474</v>
      </c>
      <c r="FA63" s="93"/>
      <c r="FD63" s="36"/>
      <c r="FE63" s="92">
        <v>30</v>
      </c>
    </row>
    <row r="64" spans="1:161" s="30" customFormat="1" x14ac:dyDescent="0.25">
      <c r="A64" s="92">
        <v>93</v>
      </c>
      <c r="B64" s="92" t="s">
        <v>781</v>
      </c>
      <c r="D64" s="92">
        <v>1997</v>
      </c>
      <c r="F64" s="92" t="s">
        <v>719</v>
      </c>
      <c r="G64" s="92" t="s">
        <v>782</v>
      </c>
      <c r="J64" s="97">
        <v>114</v>
      </c>
      <c r="K64" s="97">
        <v>10.7</v>
      </c>
      <c r="M64" s="97">
        <v>1633</v>
      </c>
      <c r="P64" s="92">
        <v>6</v>
      </c>
      <c r="Q64" s="36"/>
      <c r="R64" s="36"/>
      <c r="S64" s="92" t="s">
        <v>605</v>
      </c>
      <c r="T64" s="90"/>
      <c r="V64" s="97">
        <v>35</v>
      </c>
      <c r="W64" s="97">
        <v>55</v>
      </c>
      <c r="AB64" s="92" t="s">
        <v>783</v>
      </c>
      <c r="AC64" s="93" t="s">
        <v>728</v>
      </c>
      <c r="AD64" s="94"/>
      <c r="AE64" s="93" t="s">
        <v>785</v>
      </c>
      <c r="AF64" s="66"/>
      <c r="AL64" s="93" t="s">
        <v>787</v>
      </c>
      <c r="AO64" s="93" t="s">
        <v>786</v>
      </c>
      <c r="AQ64" s="92" t="s">
        <v>725</v>
      </c>
      <c r="AR64" s="92" t="s">
        <v>725</v>
      </c>
      <c r="BB64" s="93" t="s">
        <v>784</v>
      </c>
      <c r="BC64" s="93"/>
      <c r="BE64" s="95">
        <v>1.34422</v>
      </c>
      <c r="BF64" s="95">
        <v>1.3268200000000001</v>
      </c>
      <c r="BH64" s="30">
        <v>1.52</v>
      </c>
      <c r="BI64" s="30">
        <v>1.6199999999999999</v>
      </c>
      <c r="FA64" s="93" t="s">
        <v>788</v>
      </c>
      <c r="FD64" s="36"/>
      <c r="FE64" s="92">
        <v>15</v>
      </c>
    </row>
    <row r="65" spans="1:161" s="30" customFormat="1" x14ac:dyDescent="0.25">
      <c r="A65" s="92">
        <v>93</v>
      </c>
      <c r="B65" s="92" t="s">
        <v>781</v>
      </c>
      <c r="D65" s="92">
        <v>1997</v>
      </c>
      <c r="F65" s="92" t="s">
        <v>719</v>
      </c>
      <c r="G65" s="92" t="s">
        <v>782</v>
      </c>
      <c r="J65" s="97">
        <v>114</v>
      </c>
      <c r="K65" s="97">
        <v>10.7</v>
      </c>
      <c r="M65" s="97">
        <v>1633</v>
      </c>
      <c r="P65" s="92">
        <v>6</v>
      </c>
      <c r="Q65" s="36"/>
      <c r="R65" s="36"/>
      <c r="S65" s="92" t="s">
        <v>608</v>
      </c>
      <c r="T65" s="90"/>
      <c r="V65" s="97">
        <v>35</v>
      </c>
      <c r="W65" s="97">
        <v>55</v>
      </c>
      <c r="AB65" s="92" t="s">
        <v>783</v>
      </c>
      <c r="AC65" s="93" t="s">
        <v>728</v>
      </c>
      <c r="AD65" s="94"/>
      <c r="AE65" s="93" t="s">
        <v>785</v>
      </c>
      <c r="AF65" s="66"/>
      <c r="AL65" s="93" t="s">
        <v>787</v>
      </c>
      <c r="AO65" s="93" t="s">
        <v>786</v>
      </c>
      <c r="AQ65" s="92" t="s">
        <v>725</v>
      </c>
      <c r="AR65" s="92" t="s">
        <v>725</v>
      </c>
      <c r="BB65" s="93" t="s">
        <v>784</v>
      </c>
      <c r="BC65" s="93"/>
      <c r="BE65" s="95">
        <v>1.35118</v>
      </c>
      <c r="BF65" s="95">
        <v>1.3372600000000001</v>
      </c>
      <c r="BH65" s="30">
        <v>1.48</v>
      </c>
      <c r="BI65" s="30">
        <v>1.56</v>
      </c>
      <c r="FA65" s="93" t="s">
        <v>788</v>
      </c>
      <c r="FD65" s="36"/>
      <c r="FE65" s="92">
        <v>15</v>
      </c>
    </row>
    <row r="66" spans="1:161" s="30" customFormat="1" x14ac:dyDescent="0.25">
      <c r="A66" s="92">
        <v>93</v>
      </c>
      <c r="B66" s="92" t="s">
        <v>781</v>
      </c>
      <c r="D66" s="92">
        <v>1997</v>
      </c>
      <c r="F66" s="92" t="s">
        <v>719</v>
      </c>
      <c r="G66" s="92" t="s">
        <v>782</v>
      </c>
      <c r="J66" s="97">
        <v>114</v>
      </c>
      <c r="K66" s="97">
        <v>10.7</v>
      </c>
      <c r="M66" s="97">
        <v>1633</v>
      </c>
      <c r="P66" s="92">
        <v>6</v>
      </c>
      <c r="Q66" s="36"/>
      <c r="R66" s="36"/>
      <c r="S66" s="92" t="s">
        <v>607</v>
      </c>
      <c r="T66" s="90"/>
      <c r="V66" s="97">
        <v>35</v>
      </c>
      <c r="W66" s="97">
        <v>55</v>
      </c>
      <c r="AB66" s="92" t="s">
        <v>783</v>
      </c>
      <c r="AC66" s="93"/>
      <c r="AD66" s="94"/>
      <c r="AE66" s="93"/>
      <c r="AF66" s="66"/>
      <c r="AL66" s="93"/>
      <c r="AO66" s="93"/>
      <c r="AQ66" s="92" t="s">
        <v>725</v>
      </c>
      <c r="AR66" s="92" t="s">
        <v>725</v>
      </c>
      <c r="BB66" s="93"/>
      <c r="BC66" s="93"/>
      <c r="BE66" s="95">
        <v>2.6954000000000002</v>
      </c>
      <c r="BF66" s="95">
        <v>2.6640800000000002</v>
      </c>
      <c r="BH66" s="30">
        <v>0.74</v>
      </c>
      <c r="BI66" s="30">
        <v>0.78570416264747334</v>
      </c>
      <c r="FA66" s="93"/>
      <c r="FD66" s="36"/>
      <c r="FE66" s="92">
        <v>30</v>
      </c>
    </row>
    <row r="67" spans="1:161" s="30" customFormat="1" x14ac:dyDescent="0.25">
      <c r="A67" s="92">
        <v>93</v>
      </c>
      <c r="B67" s="92" t="s">
        <v>781</v>
      </c>
      <c r="D67" s="92">
        <v>1997</v>
      </c>
      <c r="F67" s="92" t="s">
        <v>719</v>
      </c>
      <c r="G67" s="92" t="s">
        <v>782</v>
      </c>
      <c r="J67" s="97">
        <v>114</v>
      </c>
      <c r="K67" s="97">
        <v>10.7</v>
      </c>
      <c r="M67" s="97">
        <v>1633</v>
      </c>
      <c r="P67" s="92">
        <v>5</v>
      </c>
      <c r="Q67" s="36"/>
      <c r="R67" s="36"/>
      <c r="S67" s="92" t="s">
        <v>605</v>
      </c>
      <c r="T67" s="90"/>
      <c r="V67" s="97">
        <v>35</v>
      </c>
      <c r="W67" s="97">
        <v>55</v>
      </c>
      <c r="AB67" s="92" t="s">
        <v>783</v>
      </c>
      <c r="AC67" s="93" t="s">
        <v>789</v>
      </c>
      <c r="AD67" s="94"/>
      <c r="AE67" s="93" t="s">
        <v>785</v>
      </c>
      <c r="AF67" s="66"/>
      <c r="AL67" s="93" t="s">
        <v>787</v>
      </c>
      <c r="AO67" s="93" t="s">
        <v>786</v>
      </c>
      <c r="AQ67" s="92" t="s">
        <v>725</v>
      </c>
      <c r="AR67" s="92" t="s">
        <v>725</v>
      </c>
      <c r="BB67" s="93" t="s">
        <v>784</v>
      </c>
      <c r="BC67" s="93"/>
      <c r="BE67" s="95">
        <v>1.33552</v>
      </c>
      <c r="BF67" s="95">
        <v>1.3303</v>
      </c>
      <c r="BH67" s="30">
        <v>1.5699999999999998</v>
      </c>
      <c r="BI67" s="30">
        <v>1.6</v>
      </c>
      <c r="FA67" s="93" t="s">
        <v>788</v>
      </c>
      <c r="FD67" s="36"/>
      <c r="FE67" s="92">
        <v>15</v>
      </c>
    </row>
    <row r="68" spans="1:161" s="30" customFormat="1" x14ac:dyDescent="0.25">
      <c r="A68" s="92">
        <v>93</v>
      </c>
      <c r="B68" s="92" t="s">
        <v>781</v>
      </c>
      <c r="D68" s="92">
        <v>1997</v>
      </c>
      <c r="F68" s="92" t="s">
        <v>719</v>
      </c>
      <c r="G68" s="92" t="s">
        <v>782</v>
      </c>
      <c r="J68" s="97">
        <v>114</v>
      </c>
      <c r="K68" s="97">
        <v>10.7</v>
      </c>
      <c r="M68" s="97">
        <v>1633</v>
      </c>
      <c r="P68" s="92">
        <v>5</v>
      </c>
      <c r="Q68" s="36"/>
      <c r="R68" s="36"/>
      <c r="S68" s="92" t="s">
        <v>608</v>
      </c>
      <c r="T68" s="90"/>
      <c r="V68" s="97">
        <v>35</v>
      </c>
      <c r="W68" s="97">
        <v>55</v>
      </c>
      <c r="AB68" s="92" t="s">
        <v>783</v>
      </c>
      <c r="AC68" s="93" t="s">
        <v>789</v>
      </c>
      <c r="AD68" s="94"/>
      <c r="AE68" s="93" t="s">
        <v>785</v>
      </c>
      <c r="AF68" s="66"/>
      <c r="AL68" s="93" t="s">
        <v>787</v>
      </c>
      <c r="AO68" s="93" t="s">
        <v>786</v>
      </c>
      <c r="AQ68" s="92" t="s">
        <v>725</v>
      </c>
      <c r="AR68" s="92" t="s">
        <v>725</v>
      </c>
      <c r="BB68" s="93" t="s">
        <v>784</v>
      </c>
      <c r="BC68" s="93"/>
      <c r="BE68" s="95">
        <v>1.3477000000000001</v>
      </c>
      <c r="BF68" s="95">
        <v>1.34074</v>
      </c>
      <c r="BH68" s="30">
        <v>1.5</v>
      </c>
      <c r="BI68" s="30">
        <v>1.54</v>
      </c>
      <c r="FA68" s="93" t="s">
        <v>788</v>
      </c>
      <c r="FD68" s="36"/>
      <c r="FE68" s="92">
        <v>15</v>
      </c>
    </row>
    <row r="69" spans="1:161" s="30" customFormat="1" x14ac:dyDescent="0.25">
      <c r="A69" s="92">
        <v>93</v>
      </c>
      <c r="B69" s="92" t="s">
        <v>781</v>
      </c>
      <c r="D69" s="92">
        <v>1997</v>
      </c>
      <c r="F69" s="92" t="s">
        <v>719</v>
      </c>
      <c r="G69" s="92" t="s">
        <v>782</v>
      </c>
      <c r="J69" s="97">
        <v>114</v>
      </c>
      <c r="K69" s="97">
        <v>10.7</v>
      </c>
      <c r="M69" s="97">
        <v>1633</v>
      </c>
      <c r="P69" s="92">
        <v>5</v>
      </c>
      <c r="Q69" s="36"/>
      <c r="R69" s="36"/>
      <c r="S69" s="92" t="s">
        <v>607</v>
      </c>
      <c r="T69" s="90"/>
      <c r="V69" s="97">
        <v>35</v>
      </c>
      <c r="W69" s="97">
        <v>55</v>
      </c>
      <c r="AB69" s="92" t="s">
        <v>783</v>
      </c>
      <c r="AC69" s="93"/>
      <c r="AD69" s="94"/>
      <c r="AE69" s="93"/>
      <c r="AF69" s="66"/>
      <c r="AL69" s="93"/>
      <c r="AO69" s="93"/>
      <c r="AQ69" s="92" t="s">
        <v>725</v>
      </c>
      <c r="AR69" s="92" t="s">
        <v>725</v>
      </c>
      <c r="BB69" s="93"/>
      <c r="BC69" s="93"/>
      <c r="BE69" s="95">
        <v>2.6832200000000004</v>
      </c>
      <c r="BF69" s="95">
        <v>2.6710400000000001</v>
      </c>
      <c r="BH69" s="30">
        <v>0.76</v>
      </c>
      <c r="BI69" s="30">
        <v>0.78137826939274446</v>
      </c>
      <c r="FA69" s="93"/>
      <c r="FD69" s="36"/>
      <c r="FE69" s="92">
        <v>30</v>
      </c>
    </row>
    <row r="70" spans="1:161" s="30" customFormat="1" x14ac:dyDescent="0.25">
      <c r="A70" s="92">
        <v>93</v>
      </c>
      <c r="B70" s="92" t="s">
        <v>781</v>
      </c>
      <c r="D70" s="92">
        <v>1997</v>
      </c>
      <c r="F70" s="92" t="s">
        <v>719</v>
      </c>
      <c r="G70" s="92" t="s">
        <v>782</v>
      </c>
      <c r="J70" s="97">
        <v>114</v>
      </c>
      <c r="K70" s="97">
        <v>10.7</v>
      </c>
      <c r="M70" s="97">
        <v>1633</v>
      </c>
      <c r="P70" s="92">
        <v>6</v>
      </c>
      <c r="Q70" s="36"/>
      <c r="R70" s="36"/>
      <c r="S70" s="92" t="s">
        <v>605</v>
      </c>
      <c r="T70" s="90"/>
      <c r="V70" s="97">
        <v>35</v>
      </c>
      <c r="W70" s="97">
        <v>55</v>
      </c>
      <c r="AB70" s="92" t="s">
        <v>783</v>
      </c>
      <c r="AC70" s="93" t="s">
        <v>789</v>
      </c>
      <c r="AD70" s="94"/>
      <c r="AE70" s="93" t="s">
        <v>785</v>
      </c>
      <c r="AF70" s="66"/>
      <c r="AL70" s="93" t="s">
        <v>787</v>
      </c>
      <c r="AO70" s="93" t="s">
        <v>786</v>
      </c>
      <c r="AQ70" s="92" t="s">
        <v>725</v>
      </c>
      <c r="AR70" s="92" t="s">
        <v>725</v>
      </c>
      <c r="BB70" s="93" t="s">
        <v>784</v>
      </c>
      <c r="BC70" s="93"/>
      <c r="BE70" s="95">
        <v>1.34422</v>
      </c>
      <c r="BF70" s="95">
        <v>1.339</v>
      </c>
      <c r="BH70" s="30">
        <v>1.52</v>
      </c>
      <c r="BI70" s="30">
        <v>1.55</v>
      </c>
      <c r="FA70" s="93" t="s">
        <v>788</v>
      </c>
      <c r="FD70" s="36"/>
      <c r="FE70" s="92">
        <v>15</v>
      </c>
    </row>
    <row r="71" spans="1:161" s="30" customFormat="1" x14ac:dyDescent="0.25">
      <c r="A71" s="92">
        <v>93</v>
      </c>
      <c r="B71" s="92" t="s">
        <v>781</v>
      </c>
      <c r="D71" s="92">
        <v>1997</v>
      </c>
      <c r="F71" s="92" t="s">
        <v>719</v>
      </c>
      <c r="G71" s="92" t="s">
        <v>782</v>
      </c>
      <c r="J71" s="97">
        <v>114</v>
      </c>
      <c r="K71" s="97">
        <v>10.7</v>
      </c>
      <c r="M71" s="97">
        <v>1633</v>
      </c>
      <c r="P71" s="92">
        <v>6</v>
      </c>
      <c r="Q71" s="36"/>
      <c r="R71" s="36"/>
      <c r="S71" s="92" t="s">
        <v>608</v>
      </c>
      <c r="T71" s="90"/>
      <c r="V71" s="97">
        <v>35</v>
      </c>
      <c r="W71" s="97">
        <v>55</v>
      </c>
      <c r="AB71" s="92" t="s">
        <v>783</v>
      </c>
      <c r="AC71" s="93" t="s">
        <v>789</v>
      </c>
      <c r="AD71" s="94"/>
      <c r="AE71" s="93" t="s">
        <v>785</v>
      </c>
      <c r="AF71" s="66"/>
      <c r="AL71" s="93" t="s">
        <v>787</v>
      </c>
      <c r="AO71" s="93" t="s">
        <v>786</v>
      </c>
      <c r="AQ71" s="92" t="s">
        <v>725</v>
      </c>
      <c r="AR71" s="92" t="s">
        <v>725</v>
      </c>
      <c r="BB71" s="93" t="s">
        <v>784</v>
      </c>
      <c r="BC71" s="93"/>
      <c r="BE71" s="95">
        <v>1.35118</v>
      </c>
      <c r="BF71" s="95">
        <v>1.3477000000000001</v>
      </c>
      <c r="BH71" s="30">
        <v>1.48</v>
      </c>
      <c r="BI71" s="30">
        <v>1.5</v>
      </c>
      <c r="FA71" s="93" t="s">
        <v>788</v>
      </c>
      <c r="FD71" s="36"/>
      <c r="FE71" s="92">
        <v>15</v>
      </c>
    </row>
    <row r="72" spans="1:161" s="30" customFormat="1" x14ac:dyDescent="0.25">
      <c r="A72" s="92">
        <v>93</v>
      </c>
      <c r="B72" s="92" t="s">
        <v>781</v>
      </c>
      <c r="D72" s="92">
        <v>1997</v>
      </c>
      <c r="F72" s="92" t="s">
        <v>719</v>
      </c>
      <c r="G72" s="92" t="s">
        <v>782</v>
      </c>
      <c r="J72" s="97">
        <v>114</v>
      </c>
      <c r="K72" s="97">
        <v>10.7</v>
      </c>
      <c r="M72" s="97">
        <v>1633</v>
      </c>
      <c r="P72" s="92">
        <v>6</v>
      </c>
      <c r="Q72" s="36"/>
      <c r="R72" s="36"/>
      <c r="S72" s="92" t="s">
        <v>607</v>
      </c>
      <c r="T72" s="90"/>
      <c r="V72" s="97">
        <v>35</v>
      </c>
      <c r="W72" s="97">
        <v>55</v>
      </c>
      <c r="AB72" s="92" t="s">
        <v>783</v>
      </c>
      <c r="AC72" s="93"/>
      <c r="AD72" s="94"/>
      <c r="AE72" s="93"/>
      <c r="AF72" s="66"/>
      <c r="AL72" s="93"/>
      <c r="AO72" s="93"/>
      <c r="AQ72" s="92" t="s">
        <v>725</v>
      </c>
      <c r="AR72" s="92" t="s">
        <v>725</v>
      </c>
      <c r="BB72" s="93"/>
      <c r="BC72" s="93"/>
      <c r="BE72" s="95">
        <v>2.6954000000000002</v>
      </c>
      <c r="BF72" s="95">
        <v>2.6867000000000001</v>
      </c>
      <c r="BH72" s="30">
        <v>0.75</v>
      </c>
      <c r="BI72" s="30">
        <v>0.7599985159902054</v>
      </c>
      <c r="FA72" s="93"/>
      <c r="FD72" s="36"/>
      <c r="FE72" s="92">
        <v>30</v>
      </c>
    </row>
    <row r="73" spans="1:161" s="30" customFormat="1" x14ac:dyDescent="0.25">
      <c r="A73" s="92">
        <v>93</v>
      </c>
      <c r="B73" s="92" t="s">
        <v>781</v>
      </c>
      <c r="D73" s="92">
        <v>1997</v>
      </c>
      <c r="F73" s="92" t="s">
        <v>719</v>
      </c>
      <c r="G73" s="92" t="s">
        <v>782</v>
      </c>
      <c r="J73" s="97">
        <v>114</v>
      </c>
      <c r="K73" s="97">
        <v>10.7</v>
      </c>
      <c r="M73" s="97">
        <v>1633</v>
      </c>
      <c r="P73" s="92">
        <v>5</v>
      </c>
      <c r="Q73" s="36"/>
      <c r="R73" s="36"/>
      <c r="S73" s="92" t="s">
        <v>605</v>
      </c>
      <c r="T73" s="90"/>
      <c r="V73" s="97">
        <v>35</v>
      </c>
      <c r="W73" s="97">
        <v>55</v>
      </c>
      <c r="AB73" s="92" t="s">
        <v>783</v>
      </c>
      <c r="AC73" s="93" t="s">
        <v>761</v>
      </c>
      <c r="AD73" s="94"/>
      <c r="AE73" s="93" t="s">
        <v>785</v>
      </c>
      <c r="AF73" s="66"/>
      <c r="AL73" s="93" t="s">
        <v>787</v>
      </c>
      <c r="AO73" s="93" t="s">
        <v>786</v>
      </c>
      <c r="AQ73" s="92" t="s">
        <v>725</v>
      </c>
      <c r="AR73" s="92" t="s">
        <v>725</v>
      </c>
      <c r="BB73" s="93" t="s">
        <v>784</v>
      </c>
      <c r="BC73" s="93"/>
      <c r="BE73" s="95">
        <v>1.33552</v>
      </c>
      <c r="BF73" s="95">
        <v>1.31986</v>
      </c>
      <c r="BH73" s="30">
        <v>1.5699999999999998</v>
      </c>
      <c r="BI73" s="30">
        <v>1.6600000000000001</v>
      </c>
      <c r="FA73" s="93" t="s">
        <v>788</v>
      </c>
      <c r="FD73" s="36"/>
      <c r="FE73" s="92">
        <v>15</v>
      </c>
    </row>
    <row r="74" spans="1:161" s="30" customFormat="1" x14ac:dyDescent="0.25">
      <c r="A74" s="92">
        <v>93</v>
      </c>
      <c r="B74" s="92" t="s">
        <v>781</v>
      </c>
      <c r="D74" s="92">
        <v>1997</v>
      </c>
      <c r="F74" s="92" t="s">
        <v>719</v>
      </c>
      <c r="G74" s="92" t="s">
        <v>782</v>
      </c>
      <c r="J74" s="97">
        <v>114</v>
      </c>
      <c r="K74" s="97">
        <v>10.7</v>
      </c>
      <c r="M74" s="97">
        <v>1633</v>
      </c>
      <c r="P74" s="92">
        <v>5</v>
      </c>
      <c r="Q74" s="36"/>
      <c r="R74" s="36"/>
      <c r="S74" s="92" t="s">
        <v>608</v>
      </c>
      <c r="T74" s="90"/>
      <c r="V74" s="97">
        <v>35</v>
      </c>
      <c r="W74" s="97">
        <v>55</v>
      </c>
      <c r="AB74" s="92" t="s">
        <v>783</v>
      </c>
      <c r="AC74" s="93" t="s">
        <v>761</v>
      </c>
      <c r="AD74" s="94"/>
      <c r="AE74" s="93" t="s">
        <v>785</v>
      </c>
      <c r="AF74" s="66"/>
      <c r="AL74" s="93" t="s">
        <v>787</v>
      </c>
      <c r="AO74" s="93" t="s">
        <v>786</v>
      </c>
      <c r="AQ74" s="92" t="s">
        <v>725</v>
      </c>
      <c r="AR74" s="92" t="s">
        <v>725</v>
      </c>
      <c r="BB74" s="93" t="s">
        <v>784</v>
      </c>
      <c r="BC74" s="93"/>
      <c r="BE74" s="95">
        <v>1.3477000000000001</v>
      </c>
      <c r="BF74" s="95">
        <v>1.339</v>
      </c>
      <c r="BH74" s="30">
        <v>1.5</v>
      </c>
      <c r="BI74" s="30">
        <v>1.55</v>
      </c>
      <c r="FA74" s="93" t="s">
        <v>788</v>
      </c>
      <c r="FD74" s="36"/>
      <c r="FE74" s="92">
        <v>15</v>
      </c>
    </row>
    <row r="75" spans="1:161" s="30" customFormat="1" x14ac:dyDescent="0.25">
      <c r="A75" s="92">
        <v>93</v>
      </c>
      <c r="B75" s="92" t="s">
        <v>781</v>
      </c>
      <c r="D75" s="92">
        <v>1997</v>
      </c>
      <c r="F75" s="92" t="s">
        <v>719</v>
      </c>
      <c r="G75" s="92" t="s">
        <v>782</v>
      </c>
      <c r="J75" s="97">
        <v>114</v>
      </c>
      <c r="K75" s="97">
        <v>10.7</v>
      </c>
      <c r="M75" s="97">
        <v>1633</v>
      </c>
      <c r="P75" s="92">
        <v>5</v>
      </c>
      <c r="Q75" s="36"/>
      <c r="R75" s="36"/>
      <c r="S75" s="92" t="s">
        <v>607</v>
      </c>
      <c r="T75" s="90"/>
      <c r="V75" s="97">
        <v>35</v>
      </c>
      <c r="W75" s="97">
        <v>55</v>
      </c>
      <c r="AB75" s="92" t="s">
        <v>783</v>
      </c>
      <c r="AC75" s="93"/>
      <c r="AD75" s="94"/>
      <c r="AE75" s="93"/>
      <c r="AF75" s="66"/>
      <c r="AL75" s="93"/>
      <c r="AO75" s="93"/>
      <c r="AQ75" s="92" t="s">
        <v>725</v>
      </c>
      <c r="AR75" s="92" t="s">
        <v>725</v>
      </c>
      <c r="BB75" s="93"/>
      <c r="BC75" s="93"/>
      <c r="BE75" s="95">
        <v>2.6832200000000004</v>
      </c>
      <c r="BF75" s="95">
        <v>2.6588599999999998</v>
      </c>
      <c r="BH75" s="30">
        <v>0.76</v>
      </c>
      <c r="BI75" s="30">
        <v>0.79501822437220948</v>
      </c>
      <c r="FA75" s="93"/>
      <c r="FD75" s="36"/>
      <c r="FE75" s="92">
        <v>30</v>
      </c>
    </row>
    <row r="76" spans="1:161" s="30" customFormat="1" x14ac:dyDescent="0.25">
      <c r="A76" s="92">
        <v>93</v>
      </c>
      <c r="B76" s="92" t="s">
        <v>781</v>
      </c>
      <c r="D76" s="92">
        <v>1997</v>
      </c>
      <c r="F76" s="92" t="s">
        <v>719</v>
      </c>
      <c r="G76" s="92" t="s">
        <v>782</v>
      </c>
      <c r="J76" s="97">
        <v>114</v>
      </c>
      <c r="K76" s="97">
        <v>10.7</v>
      </c>
      <c r="M76" s="97">
        <v>1633</v>
      </c>
      <c r="P76" s="92">
        <v>6</v>
      </c>
      <c r="Q76" s="36"/>
      <c r="R76" s="36"/>
      <c r="S76" s="92" t="s">
        <v>605</v>
      </c>
      <c r="T76" s="90"/>
      <c r="V76" s="97">
        <v>35</v>
      </c>
      <c r="W76" s="97">
        <v>55</v>
      </c>
      <c r="AB76" s="92" t="s">
        <v>783</v>
      </c>
      <c r="AC76" s="93" t="s">
        <v>761</v>
      </c>
      <c r="AD76" s="94"/>
      <c r="AE76" s="93" t="s">
        <v>785</v>
      </c>
      <c r="AF76" s="66"/>
      <c r="AL76" s="93" t="s">
        <v>787</v>
      </c>
      <c r="AO76" s="93" t="s">
        <v>786</v>
      </c>
      <c r="AQ76" s="92" t="s">
        <v>725</v>
      </c>
      <c r="AR76" s="92" t="s">
        <v>725</v>
      </c>
      <c r="BB76" s="93" t="s">
        <v>784</v>
      </c>
      <c r="BC76" s="93"/>
      <c r="BE76" s="95">
        <v>1.34422</v>
      </c>
      <c r="BF76" s="95">
        <v>1.33378</v>
      </c>
      <c r="BH76" s="30">
        <v>1.52</v>
      </c>
      <c r="BI76" s="30">
        <v>1.58</v>
      </c>
      <c r="FA76" s="93" t="s">
        <v>788</v>
      </c>
      <c r="FD76" s="36"/>
      <c r="FE76" s="92">
        <v>15</v>
      </c>
    </row>
    <row r="77" spans="1:161" s="30" customFormat="1" x14ac:dyDescent="0.25">
      <c r="A77" s="92">
        <v>93</v>
      </c>
      <c r="B77" s="92" t="s">
        <v>781</v>
      </c>
      <c r="D77" s="92">
        <v>1997</v>
      </c>
      <c r="F77" s="92" t="s">
        <v>719</v>
      </c>
      <c r="G77" s="92" t="s">
        <v>782</v>
      </c>
      <c r="J77" s="97">
        <v>114</v>
      </c>
      <c r="K77" s="97">
        <v>10.7</v>
      </c>
      <c r="M77" s="97">
        <v>1633</v>
      </c>
      <c r="P77" s="92">
        <v>6</v>
      </c>
      <c r="Q77" s="36"/>
      <c r="R77" s="36"/>
      <c r="S77" s="92" t="s">
        <v>608</v>
      </c>
      <c r="T77" s="90"/>
      <c r="V77" s="97">
        <v>35</v>
      </c>
      <c r="W77" s="97">
        <v>55</v>
      </c>
      <c r="AB77" s="92" t="s">
        <v>783</v>
      </c>
      <c r="AC77" s="93" t="s">
        <v>761</v>
      </c>
      <c r="AD77" s="94"/>
      <c r="AE77" s="93" t="s">
        <v>785</v>
      </c>
      <c r="AF77" s="66"/>
      <c r="AL77" s="93" t="s">
        <v>787</v>
      </c>
      <c r="AO77" s="93" t="s">
        <v>786</v>
      </c>
      <c r="AQ77" s="92" t="s">
        <v>725</v>
      </c>
      <c r="AR77" s="92" t="s">
        <v>725</v>
      </c>
      <c r="BB77" s="93" t="s">
        <v>784</v>
      </c>
      <c r="BC77" s="93"/>
      <c r="BE77" s="95">
        <v>1.35118</v>
      </c>
      <c r="BF77" s="95">
        <v>1.3424800000000001</v>
      </c>
      <c r="BH77" s="30">
        <v>1.48</v>
      </c>
      <c r="BI77" s="30">
        <v>1.53</v>
      </c>
      <c r="FA77" s="93" t="s">
        <v>788</v>
      </c>
      <c r="FD77" s="36"/>
      <c r="FE77" s="92">
        <v>15</v>
      </c>
    </row>
    <row r="78" spans="1:161" s="30" customFormat="1" x14ac:dyDescent="0.25">
      <c r="A78" s="92">
        <v>93</v>
      </c>
      <c r="B78" s="92" t="s">
        <v>781</v>
      </c>
      <c r="D78" s="92">
        <v>1997</v>
      </c>
      <c r="F78" s="92" t="s">
        <v>719</v>
      </c>
      <c r="G78" s="92" t="s">
        <v>782</v>
      </c>
      <c r="J78" s="97">
        <v>114</v>
      </c>
      <c r="K78" s="97">
        <v>10.7</v>
      </c>
      <c r="M78" s="97">
        <v>1633</v>
      </c>
      <c r="P78" s="92">
        <v>6</v>
      </c>
      <c r="Q78" s="36"/>
      <c r="R78" s="36"/>
      <c r="S78" s="92" t="s">
        <v>607</v>
      </c>
      <c r="T78" s="90"/>
      <c r="V78" s="97">
        <v>35</v>
      </c>
      <c r="W78" s="97">
        <v>55</v>
      </c>
      <c r="AB78" s="92" t="s">
        <v>783</v>
      </c>
      <c r="AC78" s="93"/>
      <c r="AD78" s="94"/>
      <c r="AE78" s="93"/>
      <c r="AF78" s="66"/>
      <c r="AL78" s="93"/>
      <c r="AO78" s="93"/>
      <c r="AQ78" s="92" t="s">
        <v>725</v>
      </c>
      <c r="AR78" s="92" t="s">
        <v>725</v>
      </c>
      <c r="BB78" s="93"/>
      <c r="BC78" s="93"/>
      <c r="BE78" s="95">
        <v>2.6954000000000002</v>
      </c>
      <c r="BF78" s="95">
        <v>2.6762600000000001</v>
      </c>
      <c r="BH78" s="30">
        <v>0.74</v>
      </c>
      <c r="BI78" s="30">
        <v>0.77193863619499892</v>
      </c>
      <c r="FA78" s="93"/>
      <c r="FD78" s="36"/>
      <c r="FE78" s="92">
        <v>30</v>
      </c>
    </row>
    <row r="79" spans="1:161" s="30" customFormat="1" x14ac:dyDescent="0.25">
      <c r="A79" s="92">
        <v>93</v>
      </c>
      <c r="B79" s="92" t="s">
        <v>781</v>
      </c>
      <c r="D79" s="92">
        <v>1997</v>
      </c>
      <c r="F79" s="92" t="s">
        <v>719</v>
      </c>
      <c r="G79" s="92" t="s">
        <v>782</v>
      </c>
      <c r="J79" s="97">
        <v>114</v>
      </c>
      <c r="K79" s="97">
        <v>10.7</v>
      </c>
      <c r="M79" s="97">
        <v>1633</v>
      </c>
      <c r="P79" s="92">
        <v>5</v>
      </c>
      <c r="Q79" s="36"/>
      <c r="R79" s="36"/>
      <c r="S79" s="92" t="s">
        <v>605</v>
      </c>
      <c r="T79" s="90"/>
      <c r="V79" s="97">
        <v>35</v>
      </c>
      <c r="W79" s="97">
        <v>55</v>
      </c>
      <c r="AB79" s="92" t="s">
        <v>783</v>
      </c>
      <c r="AC79" s="93" t="s">
        <v>749</v>
      </c>
      <c r="AD79" s="94"/>
      <c r="AE79" s="93" t="s">
        <v>785</v>
      </c>
      <c r="AF79" s="66"/>
      <c r="AL79" s="93" t="s">
        <v>787</v>
      </c>
      <c r="AO79" s="93" t="s">
        <v>786</v>
      </c>
      <c r="AQ79" s="92" t="s">
        <v>725</v>
      </c>
      <c r="AR79" s="92" t="s">
        <v>725</v>
      </c>
      <c r="BB79" s="93" t="s">
        <v>784</v>
      </c>
      <c r="BC79" s="93"/>
      <c r="BE79" s="95">
        <v>1.33552</v>
      </c>
      <c r="BF79" s="95">
        <v>1.33378</v>
      </c>
      <c r="BH79" s="30">
        <v>1.5699999999999998</v>
      </c>
      <c r="BI79" s="30">
        <v>1.58</v>
      </c>
      <c r="FA79" s="93" t="s">
        <v>788</v>
      </c>
      <c r="FD79" s="36"/>
      <c r="FE79" s="92">
        <v>15</v>
      </c>
    </row>
    <row r="80" spans="1:161" s="30" customFormat="1" x14ac:dyDescent="0.25">
      <c r="A80" s="92">
        <v>93</v>
      </c>
      <c r="B80" s="92" t="s">
        <v>781</v>
      </c>
      <c r="D80" s="92">
        <v>1997</v>
      </c>
      <c r="F80" s="92" t="s">
        <v>719</v>
      </c>
      <c r="G80" s="92" t="s">
        <v>782</v>
      </c>
      <c r="J80" s="97">
        <v>114</v>
      </c>
      <c r="K80" s="97">
        <v>10.7</v>
      </c>
      <c r="M80" s="97">
        <v>1633</v>
      </c>
      <c r="P80" s="92">
        <v>5</v>
      </c>
      <c r="Q80" s="36"/>
      <c r="R80" s="36"/>
      <c r="S80" s="92" t="s">
        <v>608</v>
      </c>
      <c r="T80" s="90"/>
      <c r="V80" s="97">
        <v>35</v>
      </c>
      <c r="W80" s="97">
        <v>55</v>
      </c>
      <c r="AB80" s="92" t="s">
        <v>783</v>
      </c>
      <c r="AC80" s="93" t="s">
        <v>749</v>
      </c>
      <c r="AD80" s="94"/>
      <c r="AE80" s="93" t="s">
        <v>785</v>
      </c>
      <c r="AF80" s="66"/>
      <c r="AL80" s="93" t="s">
        <v>787</v>
      </c>
      <c r="AO80" s="93" t="s">
        <v>786</v>
      </c>
      <c r="AQ80" s="92" t="s">
        <v>725</v>
      </c>
      <c r="AR80" s="92" t="s">
        <v>725</v>
      </c>
      <c r="BB80" s="93" t="s">
        <v>784</v>
      </c>
      <c r="BC80" s="93"/>
      <c r="BE80" s="95">
        <v>1.3477000000000001</v>
      </c>
      <c r="BF80" s="95">
        <v>1.34944</v>
      </c>
      <c r="BH80" s="30">
        <v>1.5</v>
      </c>
      <c r="BI80" s="30">
        <v>1.49</v>
      </c>
      <c r="FA80" s="93" t="s">
        <v>788</v>
      </c>
      <c r="FD80" s="36"/>
      <c r="FE80" s="92">
        <v>15</v>
      </c>
    </row>
    <row r="81" spans="1:161" s="30" customFormat="1" x14ac:dyDescent="0.25">
      <c r="A81" s="92">
        <v>93</v>
      </c>
      <c r="B81" s="92" t="s">
        <v>781</v>
      </c>
      <c r="D81" s="92">
        <v>1997</v>
      </c>
      <c r="F81" s="92" t="s">
        <v>719</v>
      </c>
      <c r="G81" s="92" t="s">
        <v>782</v>
      </c>
      <c r="J81" s="97">
        <v>114</v>
      </c>
      <c r="K81" s="97">
        <v>10.7</v>
      </c>
      <c r="M81" s="97">
        <v>1633</v>
      </c>
      <c r="P81" s="92">
        <v>5</v>
      </c>
      <c r="Q81" s="36"/>
      <c r="R81" s="36"/>
      <c r="S81" s="92" t="s">
        <v>607</v>
      </c>
      <c r="T81" s="90"/>
      <c r="V81" s="97">
        <v>35</v>
      </c>
      <c r="W81" s="97">
        <v>55</v>
      </c>
      <c r="AB81" s="92" t="s">
        <v>783</v>
      </c>
      <c r="AC81" s="93"/>
      <c r="AD81" s="94"/>
      <c r="AE81" s="93"/>
      <c r="AF81" s="66"/>
      <c r="AL81" s="93"/>
      <c r="AO81" s="93"/>
      <c r="AQ81" s="92" t="s">
        <v>725</v>
      </c>
      <c r="AR81" s="92" t="s">
        <v>725</v>
      </c>
      <c r="BB81" s="93"/>
      <c r="BC81" s="93"/>
      <c r="BE81" s="95">
        <v>1.34161</v>
      </c>
      <c r="BF81" s="95">
        <v>1.6087</v>
      </c>
      <c r="BH81" s="30">
        <v>1.5349999999999999</v>
      </c>
      <c r="BI81" s="30">
        <v>1.5347373677894471</v>
      </c>
      <c r="FA81" s="93"/>
      <c r="FD81" s="36"/>
      <c r="FE81" s="92">
        <v>30</v>
      </c>
    </row>
    <row r="82" spans="1:161" s="30" customFormat="1" x14ac:dyDescent="0.25">
      <c r="A82" s="92">
        <v>93</v>
      </c>
      <c r="B82" s="92" t="s">
        <v>781</v>
      </c>
      <c r="D82" s="92">
        <v>1997</v>
      </c>
      <c r="F82" s="92" t="s">
        <v>719</v>
      </c>
      <c r="G82" s="92" t="s">
        <v>782</v>
      </c>
      <c r="J82" s="97">
        <v>114</v>
      </c>
      <c r="K82" s="97">
        <v>10.7</v>
      </c>
      <c r="M82" s="97">
        <v>1633</v>
      </c>
      <c r="P82" s="92">
        <v>6</v>
      </c>
      <c r="Q82" s="36"/>
      <c r="R82" s="36"/>
      <c r="S82" s="92" t="s">
        <v>605</v>
      </c>
      <c r="T82" s="90"/>
      <c r="V82" s="97">
        <v>35</v>
      </c>
      <c r="W82" s="97">
        <v>55</v>
      </c>
      <c r="AB82" s="92" t="s">
        <v>783</v>
      </c>
      <c r="AC82" s="93" t="s">
        <v>749</v>
      </c>
      <c r="AD82" s="94"/>
      <c r="AE82" s="93" t="s">
        <v>785</v>
      </c>
      <c r="AF82" s="66"/>
      <c r="AL82" s="93" t="s">
        <v>787</v>
      </c>
      <c r="AO82" s="93" t="s">
        <v>786</v>
      </c>
      <c r="AQ82" s="92" t="s">
        <v>725</v>
      </c>
      <c r="AR82" s="92" t="s">
        <v>725</v>
      </c>
      <c r="BB82" s="93" t="s">
        <v>784</v>
      </c>
      <c r="BC82" s="93"/>
      <c r="BE82" s="95">
        <v>1.34422</v>
      </c>
      <c r="BF82" s="95">
        <v>1.34074</v>
      </c>
      <c r="BH82" s="30">
        <v>1.52</v>
      </c>
      <c r="BI82" s="30">
        <v>1.54</v>
      </c>
      <c r="FA82" s="93" t="s">
        <v>788</v>
      </c>
      <c r="FD82" s="36"/>
      <c r="FE82" s="92">
        <v>15</v>
      </c>
    </row>
    <row r="83" spans="1:161" s="30" customFormat="1" x14ac:dyDescent="0.25">
      <c r="A83" s="92">
        <v>93</v>
      </c>
      <c r="B83" s="92" t="s">
        <v>781</v>
      </c>
      <c r="D83" s="92">
        <v>1997</v>
      </c>
      <c r="F83" s="92" t="s">
        <v>719</v>
      </c>
      <c r="G83" s="92" t="s">
        <v>782</v>
      </c>
      <c r="J83" s="97">
        <v>114</v>
      </c>
      <c r="K83" s="97">
        <v>10.7</v>
      </c>
      <c r="M83" s="97">
        <v>1633</v>
      </c>
      <c r="P83" s="92">
        <v>6</v>
      </c>
      <c r="Q83" s="36"/>
      <c r="R83" s="36"/>
      <c r="S83" s="92" t="s">
        <v>608</v>
      </c>
      <c r="T83" s="90"/>
      <c r="V83" s="97">
        <v>35</v>
      </c>
      <c r="W83" s="97">
        <v>55</v>
      </c>
      <c r="AB83" s="92" t="s">
        <v>783</v>
      </c>
      <c r="AC83" s="93" t="s">
        <v>749</v>
      </c>
      <c r="AD83" s="94"/>
      <c r="AE83" s="93" t="s">
        <v>785</v>
      </c>
      <c r="AF83" s="66"/>
      <c r="AL83" s="93" t="s">
        <v>787</v>
      </c>
      <c r="AO83" s="93" t="s">
        <v>786</v>
      </c>
      <c r="AQ83" s="92" t="s">
        <v>725</v>
      </c>
      <c r="AR83" s="92" t="s">
        <v>725</v>
      </c>
      <c r="BB83" s="93" t="s">
        <v>784</v>
      </c>
      <c r="BC83" s="93"/>
      <c r="BE83" s="95">
        <v>1.35118</v>
      </c>
      <c r="BF83" s="95">
        <v>1.3564000000000001</v>
      </c>
      <c r="BH83" s="30">
        <v>1.48</v>
      </c>
      <c r="BI83" s="30">
        <v>1.45</v>
      </c>
      <c r="FA83" s="93" t="s">
        <v>788</v>
      </c>
      <c r="FD83" s="36"/>
      <c r="FE83" s="92">
        <v>15</v>
      </c>
    </row>
    <row r="84" spans="1:161" s="30" customFormat="1" x14ac:dyDescent="0.25">
      <c r="A84" s="92">
        <v>93</v>
      </c>
      <c r="B84" s="92" t="s">
        <v>781</v>
      </c>
      <c r="D84" s="92">
        <v>1997</v>
      </c>
      <c r="F84" s="92" t="s">
        <v>719</v>
      </c>
      <c r="G84" s="92" t="s">
        <v>782</v>
      </c>
      <c r="J84" s="97">
        <v>114</v>
      </c>
      <c r="K84" s="97">
        <v>10.7</v>
      </c>
      <c r="M84" s="97">
        <v>1633</v>
      </c>
      <c r="P84" s="92">
        <v>6</v>
      </c>
      <c r="Q84" s="36"/>
      <c r="R84" s="36"/>
      <c r="S84" s="92" t="s">
        <v>607</v>
      </c>
      <c r="T84" s="90"/>
      <c r="V84" s="97">
        <v>35</v>
      </c>
      <c r="W84" s="97">
        <v>55</v>
      </c>
      <c r="AB84" s="92" t="s">
        <v>783</v>
      </c>
      <c r="AC84" s="93"/>
      <c r="AD84" s="94"/>
      <c r="AE84" s="93"/>
      <c r="AF84" s="66"/>
      <c r="AL84" s="93"/>
      <c r="AO84" s="93"/>
      <c r="AQ84" s="92" t="s">
        <v>725</v>
      </c>
      <c r="AR84" s="92" t="s">
        <v>725</v>
      </c>
      <c r="BB84" s="93"/>
      <c r="BC84" s="93"/>
      <c r="BE84" s="95">
        <v>1.3477000000000001</v>
      </c>
      <c r="BF84" s="95">
        <v>1.6087</v>
      </c>
      <c r="BH84" s="30">
        <v>1.5</v>
      </c>
      <c r="BI84" s="30">
        <v>1.4957036432440454</v>
      </c>
      <c r="FA84" s="93"/>
      <c r="FD84" s="36"/>
      <c r="FE84" s="92">
        <v>30</v>
      </c>
    </row>
    <row r="85" spans="1:161" s="30" customFormat="1" x14ac:dyDescent="0.25">
      <c r="A85" s="92">
        <v>93</v>
      </c>
      <c r="B85" s="92" t="s">
        <v>781</v>
      </c>
      <c r="D85" s="92">
        <v>1997</v>
      </c>
      <c r="F85" s="92" t="s">
        <v>719</v>
      </c>
      <c r="G85" s="92" t="s">
        <v>782</v>
      </c>
      <c r="J85" s="97">
        <v>114</v>
      </c>
      <c r="K85" s="97">
        <v>10.7</v>
      </c>
      <c r="M85" s="97">
        <v>1633</v>
      </c>
      <c r="P85" s="92">
        <v>5</v>
      </c>
      <c r="Q85" s="36"/>
      <c r="R85" s="36"/>
      <c r="S85" s="92" t="s">
        <v>605</v>
      </c>
      <c r="T85" s="90"/>
      <c r="V85" s="97">
        <v>35</v>
      </c>
      <c r="W85" s="97">
        <v>55</v>
      </c>
      <c r="AB85" s="92" t="s">
        <v>783</v>
      </c>
      <c r="AC85" s="93" t="s">
        <v>790</v>
      </c>
      <c r="AD85" s="94"/>
      <c r="AE85" s="93" t="s">
        <v>785</v>
      </c>
      <c r="AF85" s="66"/>
      <c r="AL85" s="93" t="s">
        <v>787</v>
      </c>
      <c r="AO85" s="93" t="s">
        <v>786</v>
      </c>
      <c r="AQ85" s="92" t="s">
        <v>725</v>
      </c>
      <c r="AR85" s="92" t="s">
        <v>725</v>
      </c>
      <c r="BB85" s="93" t="s">
        <v>784</v>
      </c>
      <c r="BC85" s="93"/>
      <c r="BE85" s="95">
        <v>1.33552</v>
      </c>
      <c r="BF85" s="95">
        <v>1.34074</v>
      </c>
      <c r="BH85" s="30">
        <v>1.5699999999999998</v>
      </c>
      <c r="BI85" s="30">
        <v>1.54</v>
      </c>
      <c r="FA85" s="93" t="s">
        <v>788</v>
      </c>
      <c r="FD85" s="36"/>
      <c r="FE85" s="92">
        <v>15</v>
      </c>
    </row>
    <row r="86" spans="1:161" s="30" customFormat="1" x14ac:dyDescent="0.25">
      <c r="A86" s="92">
        <v>93</v>
      </c>
      <c r="B86" s="92" t="s">
        <v>781</v>
      </c>
      <c r="D86" s="92">
        <v>1997</v>
      </c>
      <c r="F86" s="92" t="s">
        <v>719</v>
      </c>
      <c r="G86" s="92" t="s">
        <v>782</v>
      </c>
      <c r="J86" s="97">
        <v>114</v>
      </c>
      <c r="K86" s="97">
        <v>10.7</v>
      </c>
      <c r="M86" s="97">
        <v>1633</v>
      </c>
      <c r="P86" s="92">
        <v>5</v>
      </c>
      <c r="Q86" s="36"/>
      <c r="R86" s="36"/>
      <c r="S86" s="92" t="s">
        <v>608</v>
      </c>
      <c r="T86" s="90"/>
      <c r="V86" s="97">
        <v>35</v>
      </c>
      <c r="W86" s="97">
        <v>55</v>
      </c>
      <c r="AB86" s="92" t="s">
        <v>783</v>
      </c>
      <c r="AC86" s="93" t="s">
        <v>790</v>
      </c>
      <c r="AD86" s="94"/>
      <c r="AE86" s="93" t="s">
        <v>785</v>
      </c>
      <c r="AF86" s="66"/>
      <c r="AL86" s="93" t="s">
        <v>787</v>
      </c>
      <c r="AO86" s="93" t="s">
        <v>786</v>
      </c>
      <c r="AQ86" s="92" t="s">
        <v>725</v>
      </c>
      <c r="AR86" s="92" t="s">
        <v>725</v>
      </c>
      <c r="BB86" s="93" t="s">
        <v>784</v>
      </c>
      <c r="BC86" s="93"/>
      <c r="BE86" s="95">
        <v>1.3477000000000001</v>
      </c>
      <c r="BF86" s="95">
        <v>1.3581400000000001</v>
      </c>
      <c r="BH86" s="30">
        <v>1.5</v>
      </c>
      <c r="BI86" s="30">
        <v>1.44</v>
      </c>
      <c r="FA86" s="93" t="s">
        <v>788</v>
      </c>
      <c r="FD86" s="36"/>
      <c r="FE86" s="92">
        <v>15</v>
      </c>
    </row>
    <row r="87" spans="1:161" s="30" customFormat="1" x14ac:dyDescent="0.25">
      <c r="A87" s="92">
        <v>93</v>
      </c>
      <c r="B87" s="92" t="s">
        <v>781</v>
      </c>
      <c r="D87" s="92">
        <v>1997</v>
      </c>
      <c r="F87" s="92" t="s">
        <v>719</v>
      </c>
      <c r="G87" s="92" t="s">
        <v>782</v>
      </c>
      <c r="J87" s="97">
        <v>114</v>
      </c>
      <c r="K87" s="97">
        <v>10.7</v>
      </c>
      <c r="M87" s="97">
        <v>1633</v>
      </c>
      <c r="P87" s="92">
        <v>5</v>
      </c>
      <c r="Q87" s="36"/>
      <c r="R87" s="36"/>
      <c r="S87" s="92" t="s">
        <v>607</v>
      </c>
      <c r="T87" s="90"/>
      <c r="V87" s="97">
        <v>35</v>
      </c>
      <c r="W87" s="97">
        <v>55</v>
      </c>
      <c r="AB87" s="92" t="s">
        <v>783</v>
      </c>
      <c r="AC87" s="93"/>
      <c r="AD87" s="94"/>
      <c r="AE87" s="93"/>
      <c r="AF87" s="66"/>
      <c r="AL87" s="93"/>
      <c r="AO87" s="93"/>
      <c r="AQ87" s="92" t="s">
        <v>725</v>
      </c>
      <c r="AR87" s="92" t="s">
        <v>725</v>
      </c>
      <c r="BB87" s="93"/>
      <c r="BC87" s="93"/>
      <c r="BE87" s="95">
        <v>1.34161</v>
      </c>
      <c r="BF87" s="95">
        <v>1.6087</v>
      </c>
      <c r="BH87" s="30">
        <v>1.5349999999999999</v>
      </c>
      <c r="BI87" s="30">
        <v>1.4983718070079981</v>
      </c>
      <c r="FA87" s="93"/>
      <c r="FD87" s="36"/>
      <c r="FE87" s="92">
        <v>30</v>
      </c>
    </row>
    <row r="88" spans="1:161" s="30" customFormat="1" x14ac:dyDescent="0.25">
      <c r="A88" s="92">
        <v>93</v>
      </c>
      <c r="B88" s="92" t="s">
        <v>781</v>
      </c>
      <c r="D88" s="92">
        <v>1997</v>
      </c>
      <c r="F88" s="92" t="s">
        <v>719</v>
      </c>
      <c r="G88" s="92" t="s">
        <v>782</v>
      </c>
      <c r="J88" s="97">
        <v>114</v>
      </c>
      <c r="K88" s="97">
        <v>10.7</v>
      </c>
      <c r="M88" s="97">
        <v>1633</v>
      </c>
      <c r="P88" s="92">
        <v>6</v>
      </c>
      <c r="Q88" s="36"/>
      <c r="R88" s="36"/>
      <c r="S88" s="92" t="s">
        <v>605</v>
      </c>
      <c r="T88" s="90"/>
      <c r="V88" s="97">
        <v>35</v>
      </c>
      <c r="W88" s="97">
        <v>55</v>
      </c>
      <c r="AB88" s="92" t="s">
        <v>783</v>
      </c>
      <c r="AC88" s="93" t="s">
        <v>790</v>
      </c>
      <c r="AD88" s="94"/>
      <c r="AE88" s="93" t="s">
        <v>785</v>
      </c>
      <c r="AF88" s="66"/>
      <c r="AL88" s="93" t="s">
        <v>787</v>
      </c>
      <c r="AO88" s="93" t="s">
        <v>786</v>
      </c>
      <c r="AQ88" s="92" t="s">
        <v>725</v>
      </c>
      <c r="AR88" s="92" t="s">
        <v>725</v>
      </c>
      <c r="BB88" s="93" t="s">
        <v>784</v>
      </c>
      <c r="BC88" s="93"/>
      <c r="BE88" s="95">
        <v>1.34422</v>
      </c>
      <c r="BF88" s="95">
        <v>1.35466</v>
      </c>
      <c r="BH88" s="30">
        <v>1.52</v>
      </c>
      <c r="BI88" s="30">
        <v>1.46</v>
      </c>
      <c r="FA88" s="93" t="s">
        <v>788</v>
      </c>
      <c r="FD88" s="36"/>
      <c r="FE88" s="92">
        <v>15</v>
      </c>
    </row>
    <row r="89" spans="1:161" s="30" customFormat="1" x14ac:dyDescent="0.25">
      <c r="A89" s="92">
        <v>93</v>
      </c>
      <c r="B89" s="92" t="s">
        <v>781</v>
      </c>
      <c r="D89" s="92">
        <v>1997</v>
      </c>
      <c r="F89" s="92" t="s">
        <v>719</v>
      </c>
      <c r="G89" s="92" t="s">
        <v>782</v>
      </c>
      <c r="J89" s="97">
        <v>114</v>
      </c>
      <c r="K89" s="97">
        <v>10.7</v>
      </c>
      <c r="M89" s="97">
        <v>1633</v>
      </c>
      <c r="P89" s="92">
        <v>6</v>
      </c>
      <c r="Q89" s="36"/>
      <c r="R89" s="36"/>
      <c r="S89" s="92" t="s">
        <v>608</v>
      </c>
      <c r="T89" s="90"/>
      <c r="V89" s="97">
        <v>35</v>
      </c>
      <c r="W89" s="97">
        <v>55</v>
      </c>
      <c r="AB89" s="92" t="s">
        <v>783</v>
      </c>
      <c r="AC89" s="93" t="s">
        <v>790</v>
      </c>
      <c r="AD89" s="94"/>
      <c r="AE89" s="93" t="s">
        <v>785</v>
      </c>
      <c r="AF89" s="66"/>
      <c r="AL89" s="93" t="s">
        <v>787</v>
      </c>
      <c r="AO89" s="93" t="s">
        <v>786</v>
      </c>
      <c r="AQ89" s="92" t="s">
        <v>725</v>
      </c>
      <c r="AR89" s="92" t="s">
        <v>725</v>
      </c>
      <c r="BB89" s="93" t="s">
        <v>784</v>
      </c>
      <c r="BC89" s="93"/>
      <c r="BE89" s="95">
        <v>1.35118</v>
      </c>
      <c r="BF89" s="95">
        <v>1.3651</v>
      </c>
      <c r="BH89" s="30">
        <v>1.48</v>
      </c>
      <c r="BI89" s="30">
        <v>1.4</v>
      </c>
      <c r="FA89" s="93" t="s">
        <v>788</v>
      </c>
      <c r="FD89" s="36"/>
      <c r="FE89" s="92">
        <v>15</v>
      </c>
    </row>
    <row r="90" spans="1:161" s="30" customFormat="1" x14ac:dyDescent="0.25">
      <c r="A90" s="92">
        <v>93</v>
      </c>
      <c r="B90" s="92" t="s">
        <v>781</v>
      </c>
      <c r="D90" s="92">
        <v>1997</v>
      </c>
      <c r="F90" s="92" t="s">
        <v>719</v>
      </c>
      <c r="G90" s="92" t="s">
        <v>782</v>
      </c>
      <c r="J90" s="97">
        <v>114</v>
      </c>
      <c r="K90" s="97">
        <v>10.7</v>
      </c>
      <c r="M90" s="97">
        <v>1633</v>
      </c>
      <c r="P90" s="92">
        <v>6</v>
      </c>
      <c r="Q90" s="36"/>
      <c r="R90" s="36"/>
      <c r="S90" s="92" t="s">
        <v>607</v>
      </c>
      <c r="T90" s="90"/>
      <c r="V90" s="97">
        <v>35</v>
      </c>
      <c r="W90" s="97">
        <v>55</v>
      </c>
      <c r="AB90" s="92" t="s">
        <v>783</v>
      </c>
      <c r="AC90" s="93"/>
      <c r="AD90" s="94"/>
      <c r="AE90" s="93"/>
      <c r="AF90" s="66"/>
      <c r="AL90" s="93"/>
      <c r="AO90" s="93"/>
      <c r="AQ90" s="92" t="s">
        <v>725</v>
      </c>
      <c r="AR90" s="92" t="s">
        <v>725</v>
      </c>
      <c r="BB90" s="93"/>
      <c r="BC90" s="93"/>
      <c r="BE90" s="95">
        <v>1.3477000000000001</v>
      </c>
      <c r="BF90" s="95">
        <v>1.6087</v>
      </c>
      <c r="BH90" s="30">
        <v>1.5</v>
      </c>
      <c r="BI90" s="30">
        <v>1.4428075981301474</v>
      </c>
      <c r="FA90" s="93"/>
      <c r="FD90" s="36"/>
      <c r="FE90" s="92">
        <v>30</v>
      </c>
    </row>
    <row r="91" spans="1:161" x14ac:dyDescent="0.25">
      <c r="A91" s="68">
        <v>94</v>
      </c>
      <c r="B91" s="68" t="s">
        <v>266</v>
      </c>
      <c r="D91" s="68">
        <v>1989</v>
      </c>
      <c r="F91" s="68" t="s">
        <v>719</v>
      </c>
      <c r="G91" s="68" t="s">
        <v>791</v>
      </c>
      <c r="J91" s="68">
        <v>196</v>
      </c>
      <c r="K91" s="68">
        <v>15</v>
      </c>
      <c r="M91" s="68">
        <v>1300</v>
      </c>
      <c r="P91" s="68">
        <v>3</v>
      </c>
      <c r="S91" s="68" t="s">
        <v>611</v>
      </c>
      <c r="T91" s="71"/>
      <c r="V91" s="74">
        <v>35</v>
      </c>
      <c r="W91" s="74">
        <v>35</v>
      </c>
      <c r="AB91" s="68" t="s">
        <v>792</v>
      </c>
      <c r="AC91" s="85" t="s">
        <v>793</v>
      </c>
      <c r="AE91" s="85" t="s">
        <v>727</v>
      </c>
      <c r="AL91" s="85" t="s">
        <v>787</v>
      </c>
      <c r="AO91" s="85" t="s">
        <v>794</v>
      </c>
      <c r="AQ91" s="68" t="s">
        <v>725</v>
      </c>
      <c r="AR91" s="68" t="s">
        <v>725</v>
      </c>
      <c r="BB91" s="85" t="s">
        <v>725</v>
      </c>
      <c r="BC91" s="85"/>
      <c r="BE91" s="70">
        <v>1.43296</v>
      </c>
      <c r="BF91" s="70">
        <v>1.4033800000000001</v>
      </c>
      <c r="BH91" s="29">
        <v>1.01</v>
      </c>
      <c r="BI91" s="29">
        <v>1.1800000000000002</v>
      </c>
      <c r="FA91" s="85" t="s">
        <v>795</v>
      </c>
      <c r="FE91" s="68">
        <v>5</v>
      </c>
    </row>
    <row r="92" spans="1:161" x14ac:dyDescent="0.25">
      <c r="A92" s="68">
        <v>94</v>
      </c>
      <c r="B92" s="68" t="s">
        <v>266</v>
      </c>
      <c r="D92" s="68">
        <v>1989</v>
      </c>
      <c r="F92" s="68" t="s">
        <v>719</v>
      </c>
      <c r="G92" s="68" t="s">
        <v>791</v>
      </c>
      <c r="J92" s="68">
        <v>196</v>
      </c>
      <c r="K92" s="68">
        <v>15</v>
      </c>
      <c r="M92" s="68">
        <v>1300</v>
      </c>
      <c r="P92" s="68">
        <v>3</v>
      </c>
      <c r="S92" s="68" t="s">
        <v>612</v>
      </c>
      <c r="T92" s="71"/>
      <c r="V92" s="74">
        <v>35</v>
      </c>
      <c r="W92" s="74">
        <v>35</v>
      </c>
      <c r="AB92" s="68" t="s">
        <v>792</v>
      </c>
      <c r="AC92" s="85" t="s">
        <v>793</v>
      </c>
      <c r="AE92" s="85" t="s">
        <v>727</v>
      </c>
      <c r="AL92" s="85" t="s">
        <v>787</v>
      </c>
      <c r="AO92" s="85" t="s">
        <v>794</v>
      </c>
      <c r="AQ92" s="68" t="s">
        <v>725</v>
      </c>
      <c r="AR92" s="68" t="s">
        <v>725</v>
      </c>
      <c r="BB92" s="85" t="s">
        <v>725</v>
      </c>
      <c r="BC92" s="85"/>
      <c r="BE92" s="70">
        <v>1.4573199999999999</v>
      </c>
      <c r="BF92" s="70">
        <v>1.4434</v>
      </c>
      <c r="BH92" s="29">
        <v>0.86999999999999988</v>
      </c>
      <c r="BI92" s="29">
        <v>0.95</v>
      </c>
      <c r="FA92" s="85" t="s">
        <v>795</v>
      </c>
      <c r="FE92" s="68">
        <v>5</v>
      </c>
    </row>
    <row r="93" spans="1:161" x14ac:dyDescent="0.25">
      <c r="A93" s="68">
        <v>94</v>
      </c>
      <c r="B93" s="68" t="s">
        <v>266</v>
      </c>
      <c r="D93" s="68">
        <v>1989</v>
      </c>
      <c r="F93" s="68" t="s">
        <v>719</v>
      </c>
      <c r="G93" s="68" t="s">
        <v>791</v>
      </c>
      <c r="J93" s="68">
        <v>196</v>
      </c>
      <c r="K93" s="68">
        <v>15</v>
      </c>
      <c r="M93" s="68">
        <v>1300</v>
      </c>
      <c r="P93" s="68">
        <v>3</v>
      </c>
      <c r="S93" s="68" t="s">
        <v>609</v>
      </c>
      <c r="T93" s="71"/>
      <c r="V93" s="74">
        <v>35</v>
      </c>
      <c r="W93" s="74">
        <v>35</v>
      </c>
      <c r="AB93" s="68" t="s">
        <v>792</v>
      </c>
      <c r="AC93" s="85" t="s">
        <v>793</v>
      </c>
      <c r="AE93" s="85" t="s">
        <v>727</v>
      </c>
      <c r="AL93" s="85" t="s">
        <v>787</v>
      </c>
      <c r="AO93" s="85" t="s">
        <v>794</v>
      </c>
      <c r="AQ93" s="68" t="s">
        <v>725</v>
      </c>
      <c r="AR93" s="68" t="s">
        <v>725</v>
      </c>
      <c r="BB93" s="85" t="s">
        <v>725</v>
      </c>
      <c r="BC93" s="85"/>
      <c r="BE93" s="70">
        <v>1.4712400000000001</v>
      </c>
      <c r="BF93" s="70">
        <v>1.4468799999999999</v>
      </c>
      <c r="BH93" s="29">
        <v>0.79</v>
      </c>
      <c r="BI93" s="29">
        <v>0.93</v>
      </c>
      <c r="FA93" s="85" t="s">
        <v>795</v>
      </c>
      <c r="FE93" s="68">
        <v>10</v>
      </c>
    </row>
    <row r="94" spans="1:161" x14ac:dyDescent="0.25">
      <c r="A94" s="68">
        <v>94</v>
      </c>
      <c r="B94" s="68" t="s">
        <v>266</v>
      </c>
      <c r="D94" s="68">
        <v>1989</v>
      </c>
      <c r="F94" s="68" t="s">
        <v>719</v>
      </c>
      <c r="G94" s="68" t="s">
        <v>791</v>
      </c>
      <c r="J94" s="68">
        <v>196</v>
      </c>
      <c r="K94" s="68">
        <v>15</v>
      </c>
      <c r="M94" s="68">
        <v>1300</v>
      </c>
      <c r="P94" s="68">
        <v>3</v>
      </c>
      <c r="S94" s="68" t="s">
        <v>610</v>
      </c>
      <c r="T94" s="71"/>
      <c r="V94" s="74">
        <v>35</v>
      </c>
      <c r="W94" s="74">
        <v>35</v>
      </c>
      <c r="AB94" s="68" t="s">
        <v>792</v>
      </c>
      <c r="AC94" s="85" t="s">
        <v>793</v>
      </c>
      <c r="AE94" s="85" t="s">
        <v>727</v>
      </c>
      <c r="AL94" s="85" t="s">
        <v>787</v>
      </c>
      <c r="AO94" s="85" t="s">
        <v>794</v>
      </c>
      <c r="AQ94" s="68" t="s">
        <v>725</v>
      </c>
      <c r="AR94" s="68" t="s">
        <v>725</v>
      </c>
      <c r="BB94" s="85" t="s">
        <v>725</v>
      </c>
      <c r="BC94" s="85"/>
      <c r="BE94" s="70">
        <v>1.5338799999999999</v>
      </c>
      <c r="BF94" s="70">
        <v>1.50952</v>
      </c>
      <c r="BH94" s="29">
        <v>0.43</v>
      </c>
      <c r="BI94" s="29">
        <v>0.57000000000000006</v>
      </c>
      <c r="FA94" s="85" t="s">
        <v>795</v>
      </c>
      <c r="FE94" s="68">
        <v>10</v>
      </c>
    </row>
    <row r="95" spans="1:161" x14ac:dyDescent="0.25">
      <c r="A95" s="68">
        <v>94</v>
      </c>
      <c r="B95" s="68" t="s">
        <v>266</v>
      </c>
      <c r="D95" s="68">
        <v>1989</v>
      </c>
      <c r="F95" s="68" t="s">
        <v>719</v>
      </c>
      <c r="G95" s="68" t="s">
        <v>791</v>
      </c>
      <c r="J95" s="68">
        <v>196</v>
      </c>
      <c r="K95" s="68">
        <v>15</v>
      </c>
      <c r="M95" s="68">
        <v>1300</v>
      </c>
      <c r="P95" s="68">
        <v>3</v>
      </c>
      <c r="S95" s="68" t="s">
        <v>607</v>
      </c>
      <c r="T95" s="71"/>
      <c r="V95" s="74">
        <v>35</v>
      </c>
      <c r="W95" s="74">
        <v>35</v>
      </c>
      <c r="AB95" s="68" t="s">
        <v>792</v>
      </c>
      <c r="AC95" s="85"/>
      <c r="AE95" s="85"/>
      <c r="AL95" s="85"/>
      <c r="AO95" s="85"/>
      <c r="AQ95" s="68" t="s">
        <v>725</v>
      </c>
      <c r="AR95" s="68" t="s">
        <v>725</v>
      </c>
      <c r="BB95" s="85"/>
      <c r="BC95" s="85"/>
      <c r="BE95" s="70">
        <v>1.4738500000000001</v>
      </c>
      <c r="BF95" s="70">
        <v>1.6087</v>
      </c>
      <c r="BH95" s="29">
        <v>0.77499999999999991</v>
      </c>
      <c r="BI95" s="29">
        <v>0.84125114496047759</v>
      </c>
      <c r="FA95" s="85"/>
      <c r="FE95" s="68">
        <v>30</v>
      </c>
    </row>
    <row r="96" spans="1:161" x14ac:dyDescent="0.25">
      <c r="A96" s="68">
        <v>94</v>
      </c>
      <c r="B96" s="68" t="s">
        <v>266</v>
      </c>
      <c r="D96" s="68">
        <v>1989</v>
      </c>
      <c r="F96" s="68" t="s">
        <v>719</v>
      </c>
      <c r="G96" s="68" t="s">
        <v>791</v>
      </c>
      <c r="J96" s="68">
        <v>196</v>
      </c>
      <c r="K96" s="68">
        <v>15</v>
      </c>
      <c r="M96" s="68">
        <v>1300</v>
      </c>
      <c r="P96" s="68">
        <v>3</v>
      </c>
      <c r="S96" s="68" t="s">
        <v>611</v>
      </c>
      <c r="T96" s="71"/>
      <c r="V96" s="74">
        <v>35</v>
      </c>
      <c r="W96" s="74">
        <v>35</v>
      </c>
      <c r="AB96" s="68" t="s">
        <v>792</v>
      </c>
      <c r="AC96" s="85" t="s">
        <v>747</v>
      </c>
      <c r="AE96" s="85" t="s">
        <v>727</v>
      </c>
      <c r="AL96" s="85" t="s">
        <v>787</v>
      </c>
      <c r="AO96" s="85" t="s">
        <v>794</v>
      </c>
      <c r="AQ96" s="68" t="s">
        <v>725</v>
      </c>
      <c r="AR96" s="68" t="s">
        <v>725</v>
      </c>
      <c r="BB96" s="85" t="s">
        <v>725</v>
      </c>
      <c r="BC96" s="85"/>
      <c r="BE96" s="70">
        <v>1.43296</v>
      </c>
      <c r="BF96" s="70">
        <v>1.38598</v>
      </c>
      <c r="BH96" s="29">
        <v>1.01</v>
      </c>
      <c r="BI96" s="29">
        <v>1.28</v>
      </c>
      <c r="FA96" s="85" t="s">
        <v>795</v>
      </c>
      <c r="FE96" s="68">
        <v>5</v>
      </c>
    </row>
    <row r="97" spans="1:161" x14ac:dyDescent="0.25">
      <c r="A97" s="68">
        <v>94</v>
      </c>
      <c r="B97" s="68" t="s">
        <v>266</v>
      </c>
      <c r="D97" s="68">
        <v>1989</v>
      </c>
      <c r="F97" s="68" t="s">
        <v>719</v>
      </c>
      <c r="G97" s="68" t="s">
        <v>791</v>
      </c>
      <c r="J97" s="68">
        <v>196</v>
      </c>
      <c r="K97" s="68">
        <v>15</v>
      </c>
      <c r="M97" s="68">
        <v>1300</v>
      </c>
      <c r="P97" s="68">
        <v>3</v>
      </c>
      <c r="S97" s="68" t="s">
        <v>612</v>
      </c>
      <c r="T97" s="71"/>
      <c r="V97" s="74">
        <v>35</v>
      </c>
      <c r="W97" s="74">
        <v>35</v>
      </c>
      <c r="AB97" s="68" t="s">
        <v>792</v>
      </c>
      <c r="AC97" s="85" t="s">
        <v>747</v>
      </c>
      <c r="AE97" s="85" t="s">
        <v>727</v>
      </c>
      <c r="AL97" s="85" t="s">
        <v>787</v>
      </c>
      <c r="AO97" s="85" t="s">
        <v>794</v>
      </c>
      <c r="AQ97" s="68" t="s">
        <v>725</v>
      </c>
      <c r="AR97" s="68" t="s">
        <v>725</v>
      </c>
      <c r="BB97" s="85" t="s">
        <v>725</v>
      </c>
      <c r="BC97" s="85"/>
      <c r="BE97" s="70">
        <v>1.4573199999999999</v>
      </c>
      <c r="BF97" s="70">
        <v>1.4294800000000001</v>
      </c>
      <c r="BH97" s="29">
        <v>0.86999999999999988</v>
      </c>
      <c r="BI97" s="29">
        <v>1.03</v>
      </c>
      <c r="FA97" s="85" t="s">
        <v>795</v>
      </c>
      <c r="FE97" s="68">
        <v>5</v>
      </c>
    </row>
    <row r="98" spans="1:161" x14ac:dyDescent="0.25">
      <c r="A98" s="68">
        <v>94</v>
      </c>
      <c r="B98" s="68" t="s">
        <v>266</v>
      </c>
      <c r="D98" s="68">
        <v>1989</v>
      </c>
      <c r="F98" s="68" t="s">
        <v>719</v>
      </c>
      <c r="G98" s="68" t="s">
        <v>791</v>
      </c>
      <c r="J98" s="68">
        <v>196</v>
      </c>
      <c r="K98" s="68">
        <v>15</v>
      </c>
      <c r="M98" s="68">
        <v>1300</v>
      </c>
      <c r="P98" s="68">
        <v>3</v>
      </c>
      <c r="S98" s="68" t="s">
        <v>609</v>
      </c>
      <c r="T98" s="71"/>
      <c r="V98" s="74">
        <v>35</v>
      </c>
      <c r="W98" s="74">
        <v>35</v>
      </c>
      <c r="AB98" s="68" t="s">
        <v>792</v>
      </c>
      <c r="AC98" s="85" t="s">
        <v>747</v>
      </c>
      <c r="AE98" s="85" t="s">
        <v>727</v>
      </c>
      <c r="AL98" s="85" t="s">
        <v>787</v>
      </c>
      <c r="AO98" s="85" t="s">
        <v>794</v>
      </c>
      <c r="AQ98" s="68" t="s">
        <v>725</v>
      </c>
      <c r="AR98" s="68" t="s">
        <v>725</v>
      </c>
      <c r="BB98" s="85" t="s">
        <v>725</v>
      </c>
      <c r="BC98" s="85"/>
      <c r="BE98" s="70">
        <v>1.4712400000000001</v>
      </c>
      <c r="BF98" s="70">
        <v>1.43296</v>
      </c>
      <c r="BH98" s="29">
        <v>0.79</v>
      </c>
      <c r="BI98" s="29">
        <v>1.01</v>
      </c>
      <c r="FA98" s="85" t="s">
        <v>795</v>
      </c>
      <c r="FE98" s="68">
        <v>10</v>
      </c>
    </row>
    <row r="99" spans="1:161" x14ac:dyDescent="0.25">
      <c r="A99" s="68">
        <v>94</v>
      </c>
      <c r="B99" s="68" t="s">
        <v>266</v>
      </c>
      <c r="D99" s="68">
        <v>1989</v>
      </c>
      <c r="F99" s="68" t="s">
        <v>719</v>
      </c>
      <c r="G99" s="68" t="s">
        <v>791</v>
      </c>
      <c r="J99" s="68">
        <v>196</v>
      </c>
      <c r="K99" s="68">
        <v>15</v>
      </c>
      <c r="M99" s="68">
        <v>1300</v>
      </c>
      <c r="P99" s="68">
        <v>3</v>
      </c>
      <c r="S99" s="68" t="s">
        <v>610</v>
      </c>
      <c r="T99" s="71"/>
      <c r="V99" s="74">
        <v>35</v>
      </c>
      <c r="W99" s="74">
        <v>35</v>
      </c>
      <c r="AB99" s="68" t="s">
        <v>792</v>
      </c>
      <c r="AC99" s="85" t="s">
        <v>747</v>
      </c>
      <c r="AE99" s="85" t="s">
        <v>727</v>
      </c>
      <c r="AL99" s="85" t="s">
        <v>787</v>
      </c>
      <c r="AO99" s="85" t="s">
        <v>794</v>
      </c>
      <c r="AQ99" s="68" t="s">
        <v>725</v>
      </c>
      <c r="AR99" s="68" t="s">
        <v>725</v>
      </c>
      <c r="BB99" s="85" t="s">
        <v>725</v>
      </c>
      <c r="BC99" s="85"/>
      <c r="BE99" s="70">
        <v>1.5338799999999999</v>
      </c>
      <c r="BF99" s="70">
        <v>1.50952</v>
      </c>
      <c r="BH99" s="29">
        <v>0.43</v>
      </c>
      <c r="BI99" s="29">
        <v>0.57000000000000006</v>
      </c>
      <c r="FA99" s="85" t="s">
        <v>795</v>
      </c>
      <c r="FE99" s="68">
        <v>10</v>
      </c>
    </row>
    <row r="100" spans="1:161" x14ac:dyDescent="0.25">
      <c r="A100" s="68">
        <v>94</v>
      </c>
      <c r="B100" s="68" t="s">
        <v>266</v>
      </c>
      <c r="D100" s="68">
        <v>1989</v>
      </c>
      <c r="F100" s="68" t="s">
        <v>719</v>
      </c>
      <c r="G100" s="68" t="s">
        <v>791</v>
      </c>
      <c r="J100" s="68">
        <v>196</v>
      </c>
      <c r="K100" s="68">
        <v>15</v>
      </c>
      <c r="M100" s="68">
        <v>1300</v>
      </c>
      <c r="P100" s="68">
        <v>3</v>
      </c>
      <c r="S100" s="68" t="s">
        <v>607</v>
      </c>
      <c r="T100" s="71"/>
      <c r="V100" s="74">
        <v>35</v>
      </c>
      <c r="W100" s="74">
        <v>35</v>
      </c>
      <c r="AB100" s="68" t="s">
        <v>792</v>
      </c>
      <c r="AC100" s="85"/>
      <c r="AE100" s="85"/>
      <c r="AL100" s="85"/>
      <c r="AO100" s="85"/>
      <c r="AQ100" s="68" t="s">
        <v>725</v>
      </c>
      <c r="AR100" s="68" t="s">
        <v>725</v>
      </c>
      <c r="BB100" s="85"/>
      <c r="BC100" s="85"/>
      <c r="BE100" s="70">
        <v>1.6087</v>
      </c>
      <c r="BF100" s="70">
        <v>1.6087</v>
      </c>
      <c r="BH100" s="29">
        <v>0.64293647044197166</v>
      </c>
      <c r="BI100" s="29">
        <v>0.81451387248502927</v>
      </c>
      <c r="FA100" s="85"/>
      <c r="FE100" s="68">
        <v>30</v>
      </c>
    </row>
    <row r="101" spans="1:161" x14ac:dyDescent="0.25">
      <c r="A101" s="68">
        <v>94</v>
      </c>
      <c r="B101" s="68" t="s">
        <v>266</v>
      </c>
      <c r="D101" s="68">
        <v>1989</v>
      </c>
      <c r="F101" s="68" t="s">
        <v>719</v>
      </c>
      <c r="G101" s="68" t="s">
        <v>791</v>
      </c>
      <c r="J101" s="68">
        <v>196</v>
      </c>
      <c r="K101" s="68">
        <v>15</v>
      </c>
      <c r="M101" s="68">
        <v>1300</v>
      </c>
      <c r="P101" s="68">
        <v>3</v>
      </c>
      <c r="S101" s="68" t="s">
        <v>611</v>
      </c>
      <c r="T101" s="71"/>
      <c r="V101" s="74">
        <v>35</v>
      </c>
      <c r="W101" s="74">
        <v>35</v>
      </c>
      <c r="AB101" s="68" t="s">
        <v>792</v>
      </c>
      <c r="AC101" s="85" t="s">
        <v>749</v>
      </c>
      <c r="AE101" s="85" t="s">
        <v>727</v>
      </c>
      <c r="AL101" s="85" t="s">
        <v>787</v>
      </c>
      <c r="AO101" s="85" t="s">
        <v>794</v>
      </c>
      <c r="AQ101" s="68" t="s">
        <v>725</v>
      </c>
      <c r="AR101" s="68" t="s">
        <v>725</v>
      </c>
      <c r="BB101" s="85" t="s">
        <v>725</v>
      </c>
      <c r="BC101" s="85"/>
      <c r="BE101" s="70">
        <v>1.43296</v>
      </c>
      <c r="BF101" s="70">
        <v>1.4033800000000001</v>
      </c>
      <c r="BH101" s="29">
        <v>1.01</v>
      </c>
      <c r="BI101" s="29">
        <v>1.1800000000000002</v>
      </c>
      <c r="FA101" s="85" t="s">
        <v>795</v>
      </c>
      <c r="FE101" s="68">
        <v>5</v>
      </c>
    </row>
    <row r="102" spans="1:161" x14ac:dyDescent="0.25">
      <c r="A102" s="68">
        <v>94</v>
      </c>
      <c r="B102" s="68" t="s">
        <v>266</v>
      </c>
      <c r="D102" s="68">
        <v>1989</v>
      </c>
      <c r="F102" s="68" t="s">
        <v>719</v>
      </c>
      <c r="G102" s="68" t="s">
        <v>791</v>
      </c>
      <c r="J102" s="68">
        <v>196</v>
      </c>
      <c r="K102" s="68">
        <v>15</v>
      </c>
      <c r="M102" s="68">
        <v>1300</v>
      </c>
      <c r="P102" s="68">
        <v>3</v>
      </c>
      <c r="S102" s="68" t="s">
        <v>612</v>
      </c>
      <c r="T102" s="71"/>
      <c r="V102" s="74">
        <v>35</v>
      </c>
      <c r="W102" s="74">
        <v>35</v>
      </c>
      <c r="AB102" s="68" t="s">
        <v>792</v>
      </c>
      <c r="AC102" s="85" t="s">
        <v>749</v>
      </c>
      <c r="AE102" s="85" t="s">
        <v>727</v>
      </c>
      <c r="AL102" s="85" t="s">
        <v>787</v>
      </c>
      <c r="AO102" s="85" t="s">
        <v>794</v>
      </c>
      <c r="AQ102" s="68" t="s">
        <v>725</v>
      </c>
      <c r="AR102" s="68" t="s">
        <v>725</v>
      </c>
      <c r="BB102" s="85" t="s">
        <v>725</v>
      </c>
      <c r="BC102" s="85"/>
      <c r="BE102" s="70">
        <v>1.4573199999999999</v>
      </c>
      <c r="BF102" s="70">
        <v>1.4468799999999999</v>
      </c>
      <c r="BH102" s="29">
        <v>0.86999999999999988</v>
      </c>
      <c r="BI102" s="29">
        <v>0.93</v>
      </c>
      <c r="FA102" s="85" t="s">
        <v>795</v>
      </c>
      <c r="FE102" s="68">
        <v>5</v>
      </c>
    </row>
    <row r="103" spans="1:161" x14ac:dyDescent="0.25">
      <c r="A103" s="68">
        <v>94</v>
      </c>
      <c r="B103" s="68" t="s">
        <v>266</v>
      </c>
      <c r="D103" s="68">
        <v>1989</v>
      </c>
      <c r="F103" s="68" t="s">
        <v>719</v>
      </c>
      <c r="G103" s="68" t="s">
        <v>791</v>
      </c>
      <c r="J103" s="68">
        <v>196</v>
      </c>
      <c r="K103" s="68">
        <v>15</v>
      </c>
      <c r="M103" s="68">
        <v>1300</v>
      </c>
      <c r="P103" s="68">
        <v>3</v>
      </c>
      <c r="S103" s="68" t="s">
        <v>609</v>
      </c>
      <c r="T103" s="71"/>
      <c r="V103" s="74">
        <v>35</v>
      </c>
      <c r="W103" s="74">
        <v>35</v>
      </c>
      <c r="AB103" s="68" t="s">
        <v>792</v>
      </c>
      <c r="AC103" s="85" t="s">
        <v>749</v>
      </c>
      <c r="AE103" s="85" t="s">
        <v>727</v>
      </c>
      <c r="AL103" s="85" t="s">
        <v>787</v>
      </c>
      <c r="AO103" s="85" t="s">
        <v>794</v>
      </c>
      <c r="AQ103" s="68" t="s">
        <v>725</v>
      </c>
      <c r="AR103" s="68" t="s">
        <v>725</v>
      </c>
      <c r="BB103" s="85" t="s">
        <v>725</v>
      </c>
      <c r="BC103" s="85"/>
      <c r="BE103" s="70">
        <v>1.4712400000000001</v>
      </c>
      <c r="BF103" s="70">
        <v>1.4712400000000001</v>
      </c>
      <c r="BH103" s="29">
        <v>0.79</v>
      </c>
      <c r="BI103" s="29">
        <v>0.79</v>
      </c>
      <c r="FA103" s="85" t="s">
        <v>795</v>
      </c>
      <c r="FE103" s="68">
        <v>10</v>
      </c>
    </row>
    <row r="104" spans="1:161" x14ac:dyDescent="0.25">
      <c r="A104" s="68">
        <v>94</v>
      </c>
      <c r="B104" s="68" t="s">
        <v>266</v>
      </c>
      <c r="D104" s="68">
        <v>1989</v>
      </c>
      <c r="F104" s="68" t="s">
        <v>719</v>
      </c>
      <c r="G104" s="68" t="s">
        <v>791</v>
      </c>
      <c r="J104" s="68">
        <v>196</v>
      </c>
      <c r="K104" s="68">
        <v>15</v>
      </c>
      <c r="M104" s="68">
        <v>1300</v>
      </c>
      <c r="P104" s="68">
        <v>3</v>
      </c>
      <c r="S104" s="68" t="s">
        <v>610</v>
      </c>
      <c r="T104" s="71"/>
      <c r="V104" s="74">
        <v>35</v>
      </c>
      <c r="W104" s="74">
        <v>35</v>
      </c>
      <c r="AB104" s="68" t="s">
        <v>792</v>
      </c>
      <c r="AC104" s="85" t="s">
        <v>749</v>
      </c>
      <c r="AE104" s="85" t="s">
        <v>727</v>
      </c>
      <c r="AL104" s="85" t="s">
        <v>787</v>
      </c>
      <c r="AO104" s="85" t="s">
        <v>794</v>
      </c>
      <c r="AQ104" s="68" t="s">
        <v>725</v>
      </c>
      <c r="AR104" s="68" t="s">
        <v>725</v>
      </c>
      <c r="BB104" s="85" t="s">
        <v>725</v>
      </c>
      <c r="BC104" s="85"/>
      <c r="BE104" s="70">
        <v>1.5338799999999999</v>
      </c>
      <c r="BF104" s="70">
        <v>1.5321400000000001</v>
      </c>
      <c r="BH104" s="29">
        <v>0.43</v>
      </c>
      <c r="BI104" s="29">
        <v>0.44000000000000006</v>
      </c>
      <c r="FA104" s="85" t="s">
        <v>795</v>
      </c>
      <c r="FE104" s="68">
        <v>10</v>
      </c>
    </row>
    <row r="105" spans="1:161" x14ac:dyDescent="0.25">
      <c r="A105" s="68">
        <v>94</v>
      </c>
      <c r="B105" s="68" t="s">
        <v>266</v>
      </c>
      <c r="D105" s="68">
        <v>1989</v>
      </c>
      <c r="F105" s="68" t="s">
        <v>719</v>
      </c>
      <c r="G105" s="68" t="s">
        <v>791</v>
      </c>
      <c r="J105" s="68">
        <v>196</v>
      </c>
      <c r="K105" s="68">
        <v>15</v>
      </c>
      <c r="M105" s="68">
        <v>1300</v>
      </c>
      <c r="P105" s="68">
        <v>3</v>
      </c>
      <c r="S105" s="68" t="s">
        <v>607</v>
      </c>
      <c r="T105" s="71"/>
      <c r="V105" s="74">
        <v>35</v>
      </c>
      <c r="W105" s="74">
        <v>35</v>
      </c>
      <c r="AB105" s="68" t="s">
        <v>792</v>
      </c>
      <c r="AC105" s="85"/>
      <c r="AE105" s="85"/>
      <c r="AL105" s="85"/>
      <c r="AO105" s="85"/>
      <c r="AQ105" s="68" t="s">
        <v>725</v>
      </c>
      <c r="AR105" s="68" t="s">
        <v>725</v>
      </c>
      <c r="BB105" s="85"/>
      <c r="BC105" s="85"/>
      <c r="BE105" s="70">
        <v>1.6087</v>
      </c>
      <c r="BF105" s="70">
        <v>1.6087</v>
      </c>
      <c r="BH105" s="29">
        <v>0.65460713619692923</v>
      </c>
      <c r="BI105" s="29">
        <v>0.69149304821698676</v>
      </c>
      <c r="FA105" s="85"/>
      <c r="FE105" s="68">
        <v>30</v>
      </c>
    </row>
    <row r="106" spans="1:161" x14ac:dyDescent="0.25">
      <c r="A106" s="68">
        <v>94</v>
      </c>
      <c r="B106" s="68" t="s">
        <v>266</v>
      </c>
      <c r="D106" s="68">
        <v>1989</v>
      </c>
      <c r="F106" s="68" t="s">
        <v>719</v>
      </c>
      <c r="G106" s="68" t="s">
        <v>796</v>
      </c>
      <c r="J106" s="68">
        <v>255</v>
      </c>
      <c r="K106" s="68">
        <v>16.8</v>
      </c>
      <c r="M106" s="68">
        <v>1299</v>
      </c>
      <c r="P106" s="68">
        <v>3</v>
      </c>
      <c r="S106" s="68" t="s">
        <v>611</v>
      </c>
      <c r="T106" s="71"/>
      <c r="V106" s="74">
        <v>60</v>
      </c>
      <c r="W106" s="74">
        <v>10</v>
      </c>
      <c r="AB106" s="68" t="s">
        <v>797</v>
      </c>
      <c r="AC106" s="85" t="s">
        <v>793</v>
      </c>
      <c r="AE106" s="85" t="s">
        <v>798</v>
      </c>
      <c r="AL106" s="85" t="s">
        <v>787</v>
      </c>
      <c r="AO106" s="85" t="s">
        <v>799</v>
      </c>
      <c r="AQ106" s="68" t="s">
        <v>725</v>
      </c>
      <c r="AR106" s="68" t="s">
        <v>725</v>
      </c>
      <c r="BB106" s="85" t="s">
        <v>725</v>
      </c>
      <c r="BC106" s="85"/>
      <c r="BE106" s="70">
        <v>1.4608000000000001</v>
      </c>
      <c r="BF106" s="70">
        <v>1.45384</v>
      </c>
      <c r="BH106" s="29">
        <v>0.85</v>
      </c>
      <c r="BI106" s="29">
        <v>0.89</v>
      </c>
      <c r="FA106" s="85" t="s">
        <v>800</v>
      </c>
      <c r="FE106" s="68">
        <v>5</v>
      </c>
    </row>
    <row r="107" spans="1:161" x14ac:dyDescent="0.25">
      <c r="A107" s="68">
        <v>94</v>
      </c>
      <c r="B107" s="68" t="s">
        <v>266</v>
      </c>
      <c r="D107" s="68">
        <v>1989</v>
      </c>
      <c r="F107" s="68" t="s">
        <v>719</v>
      </c>
      <c r="G107" s="68" t="s">
        <v>796</v>
      </c>
      <c r="J107" s="68">
        <v>255</v>
      </c>
      <c r="K107" s="68">
        <v>16.8</v>
      </c>
      <c r="M107" s="68">
        <v>1299</v>
      </c>
      <c r="P107" s="68">
        <v>3</v>
      </c>
      <c r="S107" s="68" t="s">
        <v>612</v>
      </c>
      <c r="T107" s="71"/>
      <c r="V107" s="74">
        <v>60</v>
      </c>
      <c r="W107" s="74">
        <v>10</v>
      </c>
      <c r="AB107" s="68" t="s">
        <v>797</v>
      </c>
      <c r="AC107" s="85" t="s">
        <v>793</v>
      </c>
      <c r="AE107" s="85" t="s">
        <v>798</v>
      </c>
      <c r="AL107" s="85" t="s">
        <v>787</v>
      </c>
      <c r="AO107" s="85" t="s">
        <v>799</v>
      </c>
      <c r="AQ107" s="68" t="s">
        <v>725</v>
      </c>
      <c r="AR107" s="68" t="s">
        <v>725</v>
      </c>
      <c r="BB107" s="85" t="s">
        <v>725</v>
      </c>
      <c r="BC107" s="85"/>
      <c r="BE107" s="70">
        <v>1.48342</v>
      </c>
      <c r="BF107" s="70">
        <v>1.4816800000000001</v>
      </c>
      <c r="BH107" s="29">
        <v>0.72</v>
      </c>
      <c r="BI107" s="29">
        <v>0.73</v>
      </c>
      <c r="FA107" s="85" t="s">
        <v>800</v>
      </c>
      <c r="FE107" s="68">
        <v>5</v>
      </c>
    </row>
    <row r="108" spans="1:161" x14ac:dyDescent="0.25">
      <c r="A108" s="68">
        <v>94</v>
      </c>
      <c r="B108" s="68" t="s">
        <v>266</v>
      </c>
      <c r="D108" s="68">
        <v>1989</v>
      </c>
      <c r="F108" s="68" t="s">
        <v>719</v>
      </c>
      <c r="G108" s="68" t="s">
        <v>796</v>
      </c>
      <c r="J108" s="68">
        <v>255</v>
      </c>
      <c r="K108" s="68">
        <v>16.8</v>
      </c>
      <c r="M108" s="68">
        <v>1299</v>
      </c>
      <c r="P108" s="68">
        <v>3</v>
      </c>
      <c r="S108" s="68" t="s">
        <v>609</v>
      </c>
      <c r="T108" s="71"/>
      <c r="V108" s="74">
        <v>60</v>
      </c>
      <c r="W108" s="74">
        <v>10</v>
      </c>
      <c r="AB108" s="68" t="s">
        <v>797</v>
      </c>
      <c r="AC108" s="85" t="s">
        <v>793</v>
      </c>
      <c r="AE108" s="85" t="s">
        <v>798</v>
      </c>
      <c r="AL108" s="85" t="s">
        <v>787</v>
      </c>
      <c r="AO108" s="85" t="s">
        <v>799</v>
      </c>
      <c r="AQ108" s="68" t="s">
        <v>725</v>
      </c>
      <c r="AR108" s="68" t="s">
        <v>725</v>
      </c>
      <c r="BB108" s="85" t="s">
        <v>725</v>
      </c>
      <c r="BC108" s="85"/>
      <c r="BE108" s="70">
        <v>1.49038</v>
      </c>
      <c r="BF108" s="70">
        <v>1.49386</v>
      </c>
      <c r="BH108" s="29">
        <v>0.67999999999999994</v>
      </c>
      <c r="BI108" s="29">
        <v>0.65999999999999992</v>
      </c>
      <c r="FA108" s="85" t="s">
        <v>800</v>
      </c>
      <c r="FE108" s="68">
        <v>10</v>
      </c>
    </row>
    <row r="109" spans="1:161" x14ac:dyDescent="0.25">
      <c r="A109" s="68">
        <v>94</v>
      </c>
      <c r="B109" s="68" t="s">
        <v>266</v>
      </c>
      <c r="D109" s="68">
        <v>1989</v>
      </c>
      <c r="F109" s="68" t="s">
        <v>719</v>
      </c>
      <c r="G109" s="68" t="s">
        <v>796</v>
      </c>
      <c r="J109" s="68">
        <v>255</v>
      </c>
      <c r="K109" s="68">
        <v>16.8</v>
      </c>
      <c r="M109" s="68">
        <v>1299</v>
      </c>
      <c r="P109" s="68">
        <v>3</v>
      </c>
      <c r="S109" s="68" t="s">
        <v>610</v>
      </c>
      <c r="T109" s="71"/>
      <c r="V109" s="74">
        <v>60</v>
      </c>
      <c r="W109" s="74">
        <v>10</v>
      </c>
      <c r="AB109" s="68" t="s">
        <v>797</v>
      </c>
      <c r="AC109" s="85" t="s">
        <v>793</v>
      </c>
      <c r="AE109" s="85" t="s">
        <v>798</v>
      </c>
      <c r="AL109" s="85" t="s">
        <v>787</v>
      </c>
      <c r="AO109" s="85" t="s">
        <v>799</v>
      </c>
      <c r="AQ109" s="68" t="s">
        <v>725</v>
      </c>
      <c r="AR109" s="68" t="s">
        <v>725</v>
      </c>
      <c r="BB109" s="85" t="s">
        <v>725</v>
      </c>
      <c r="BC109" s="85"/>
      <c r="BE109" s="70">
        <v>1.5390999999999999</v>
      </c>
      <c r="BF109" s="70">
        <v>1.5443199999999999</v>
      </c>
      <c r="BH109" s="29">
        <v>0.4</v>
      </c>
      <c r="BI109" s="29">
        <v>0.37</v>
      </c>
      <c r="FA109" s="85" t="s">
        <v>800</v>
      </c>
      <c r="FE109" s="68">
        <v>10</v>
      </c>
    </row>
    <row r="110" spans="1:161" x14ac:dyDescent="0.25">
      <c r="A110" s="68">
        <v>94</v>
      </c>
      <c r="B110" s="68" t="s">
        <v>266</v>
      </c>
      <c r="D110" s="68">
        <v>1989</v>
      </c>
      <c r="F110" s="68" t="s">
        <v>719</v>
      </c>
      <c r="G110" s="68" t="s">
        <v>796</v>
      </c>
      <c r="J110" s="68">
        <v>255</v>
      </c>
      <c r="K110" s="68">
        <v>16.8</v>
      </c>
      <c r="M110" s="68">
        <v>1299</v>
      </c>
      <c r="P110" s="68">
        <v>3</v>
      </c>
      <c r="S110" s="68" t="s">
        <v>607</v>
      </c>
      <c r="T110" s="71"/>
      <c r="V110" s="74">
        <v>60</v>
      </c>
      <c r="W110" s="74">
        <v>10</v>
      </c>
      <c r="AB110" s="68" t="s">
        <v>797</v>
      </c>
      <c r="AC110" s="85"/>
      <c r="AE110" s="85"/>
      <c r="AL110" s="85"/>
      <c r="AO110" s="85"/>
      <c r="AQ110" s="68" t="s">
        <v>725</v>
      </c>
      <c r="AR110" s="68" t="s">
        <v>725</v>
      </c>
      <c r="BB110" s="85"/>
      <c r="BC110" s="85"/>
      <c r="BE110" s="70">
        <v>1.493425</v>
      </c>
      <c r="BF110" s="70">
        <v>1.6087</v>
      </c>
      <c r="BH110" s="29">
        <v>0.66249999999999998</v>
      </c>
      <c r="BI110" s="29">
        <v>0.61271194290529041</v>
      </c>
      <c r="FA110" s="85"/>
      <c r="FE110" s="68">
        <v>30</v>
      </c>
    </row>
    <row r="111" spans="1:161" x14ac:dyDescent="0.25">
      <c r="A111" s="68">
        <v>94</v>
      </c>
      <c r="B111" s="68" t="s">
        <v>266</v>
      </c>
      <c r="D111" s="68">
        <v>1989</v>
      </c>
      <c r="F111" s="68" t="s">
        <v>719</v>
      </c>
      <c r="G111" s="68" t="s">
        <v>796</v>
      </c>
      <c r="J111" s="68">
        <v>255</v>
      </c>
      <c r="K111" s="68">
        <v>16.8</v>
      </c>
      <c r="M111" s="68">
        <v>1299</v>
      </c>
      <c r="P111" s="68">
        <v>3</v>
      </c>
      <c r="S111" s="68" t="s">
        <v>611</v>
      </c>
      <c r="T111" s="71"/>
      <c r="V111" s="74">
        <v>60</v>
      </c>
      <c r="W111" s="74">
        <v>10</v>
      </c>
      <c r="AB111" s="68" t="s">
        <v>797</v>
      </c>
      <c r="AC111" s="85" t="s">
        <v>747</v>
      </c>
      <c r="AE111" s="85" t="s">
        <v>798</v>
      </c>
      <c r="AL111" s="85" t="s">
        <v>787</v>
      </c>
      <c r="AO111" s="85" t="s">
        <v>799</v>
      </c>
      <c r="AQ111" s="68" t="s">
        <v>725</v>
      </c>
      <c r="AR111" s="68" t="s">
        <v>725</v>
      </c>
      <c r="BB111" s="85" t="s">
        <v>725</v>
      </c>
      <c r="BC111" s="85"/>
      <c r="BE111" s="70">
        <v>1.4608000000000001</v>
      </c>
      <c r="BF111" s="70">
        <v>1.4242600000000001</v>
      </c>
      <c r="BH111" s="29">
        <v>0.85</v>
      </c>
      <c r="BI111" s="29">
        <v>1.06</v>
      </c>
      <c r="FA111" s="85" t="s">
        <v>800</v>
      </c>
      <c r="FE111" s="68">
        <v>5</v>
      </c>
    </row>
    <row r="112" spans="1:161" x14ac:dyDescent="0.25">
      <c r="A112" s="68">
        <v>94</v>
      </c>
      <c r="B112" s="68" t="s">
        <v>266</v>
      </c>
      <c r="D112" s="68">
        <v>1989</v>
      </c>
      <c r="F112" s="68" t="s">
        <v>719</v>
      </c>
      <c r="G112" s="68" t="s">
        <v>796</v>
      </c>
      <c r="J112" s="68">
        <v>255</v>
      </c>
      <c r="K112" s="68">
        <v>16.8</v>
      </c>
      <c r="M112" s="68">
        <v>1299</v>
      </c>
      <c r="P112" s="68">
        <v>3</v>
      </c>
      <c r="S112" s="68" t="s">
        <v>612</v>
      </c>
      <c r="T112" s="71"/>
      <c r="V112" s="74">
        <v>60</v>
      </c>
      <c r="W112" s="74">
        <v>10</v>
      </c>
      <c r="AB112" s="68" t="s">
        <v>797</v>
      </c>
      <c r="AC112" s="85" t="s">
        <v>747</v>
      </c>
      <c r="AE112" s="85" t="s">
        <v>798</v>
      </c>
      <c r="AL112" s="85" t="s">
        <v>787</v>
      </c>
      <c r="AO112" s="85" t="s">
        <v>799</v>
      </c>
      <c r="AQ112" s="68" t="s">
        <v>725</v>
      </c>
      <c r="AR112" s="68" t="s">
        <v>725</v>
      </c>
      <c r="BB112" s="85" t="s">
        <v>725</v>
      </c>
      <c r="BC112" s="85"/>
      <c r="BE112" s="70">
        <v>1.48342</v>
      </c>
      <c r="BF112" s="70">
        <v>1.47472</v>
      </c>
      <c r="BH112" s="29">
        <v>0.72</v>
      </c>
      <c r="BI112" s="29">
        <v>0.77</v>
      </c>
      <c r="FA112" s="85" t="s">
        <v>800</v>
      </c>
      <c r="FE112" s="68">
        <v>5</v>
      </c>
    </row>
    <row r="113" spans="1:161" x14ac:dyDescent="0.25">
      <c r="A113" s="68">
        <v>94</v>
      </c>
      <c r="B113" s="68" t="s">
        <v>266</v>
      </c>
      <c r="D113" s="68">
        <v>1989</v>
      </c>
      <c r="F113" s="68" t="s">
        <v>719</v>
      </c>
      <c r="G113" s="68" t="s">
        <v>796</v>
      </c>
      <c r="J113" s="68">
        <v>255</v>
      </c>
      <c r="K113" s="68">
        <v>16.8</v>
      </c>
      <c r="M113" s="68">
        <v>1299</v>
      </c>
      <c r="P113" s="68">
        <v>3</v>
      </c>
      <c r="S113" s="68" t="s">
        <v>609</v>
      </c>
      <c r="T113" s="71"/>
      <c r="V113" s="74">
        <v>60</v>
      </c>
      <c r="W113" s="74">
        <v>10</v>
      </c>
      <c r="AB113" s="68" t="s">
        <v>797</v>
      </c>
      <c r="AC113" s="85" t="s">
        <v>747</v>
      </c>
      <c r="AE113" s="85" t="s">
        <v>798</v>
      </c>
      <c r="AL113" s="85" t="s">
        <v>787</v>
      </c>
      <c r="AO113" s="85" t="s">
        <v>799</v>
      </c>
      <c r="AQ113" s="68" t="s">
        <v>725</v>
      </c>
      <c r="AR113" s="68" t="s">
        <v>725</v>
      </c>
      <c r="BB113" s="85" t="s">
        <v>725</v>
      </c>
      <c r="BC113" s="85"/>
      <c r="BE113" s="70">
        <v>1.49038</v>
      </c>
      <c r="BF113" s="70">
        <v>1.48516</v>
      </c>
      <c r="BH113" s="29">
        <v>0.67999999999999994</v>
      </c>
      <c r="BI113" s="29">
        <v>0.71</v>
      </c>
      <c r="FA113" s="85" t="s">
        <v>800</v>
      </c>
      <c r="FE113" s="68">
        <v>10</v>
      </c>
    </row>
    <row r="114" spans="1:161" x14ac:dyDescent="0.25">
      <c r="A114" s="68">
        <v>94</v>
      </c>
      <c r="B114" s="68" t="s">
        <v>266</v>
      </c>
      <c r="D114" s="68">
        <v>1989</v>
      </c>
      <c r="F114" s="68" t="s">
        <v>719</v>
      </c>
      <c r="G114" s="68" t="s">
        <v>796</v>
      </c>
      <c r="J114" s="68">
        <v>255</v>
      </c>
      <c r="K114" s="68">
        <v>16.8</v>
      </c>
      <c r="M114" s="68">
        <v>1299</v>
      </c>
      <c r="P114" s="68">
        <v>3</v>
      </c>
      <c r="S114" s="68" t="s">
        <v>610</v>
      </c>
      <c r="T114" s="71"/>
      <c r="V114" s="74">
        <v>60</v>
      </c>
      <c r="W114" s="74">
        <v>10</v>
      </c>
      <c r="AB114" s="68" t="s">
        <v>797</v>
      </c>
      <c r="AC114" s="85" t="s">
        <v>747</v>
      </c>
      <c r="AE114" s="85" t="s">
        <v>798</v>
      </c>
      <c r="AL114" s="85" t="s">
        <v>787</v>
      </c>
      <c r="AO114" s="85" t="s">
        <v>799</v>
      </c>
      <c r="AQ114" s="68" t="s">
        <v>725</v>
      </c>
      <c r="AR114" s="68" t="s">
        <v>725</v>
      </c>
      <c r="BB114" s="85" t="s">
        <v>725</v>
      </c>
      <c r="BC114" s="85"/>
      <c r="BE114" s="70">
        <v>1.5390999999999999</v>
      </c>
      <c r="BF114" s="70">
        <v>1.5373600000000001</v>
      </c>
      <c r="BH114" s="29">
        <v>0.4</v>
      </c>
      <c r="BI114" s="29">
        <v>0.41</v>
      </c>
      <c r="FA114" s="85" t="s">
        <v>800</v>
      </c>
      <c r="FE114" s="68">
        <v>10</v>
      </c>
    </row>
    <row r="115" spans="1:161" x14ac:dyDescent="0.25">
      <c r="A115" s="68">
        <v>94</v>
      </c>
      <c r="B115" s="68" t="s">
        <v>266</v>
      </c>
      <c r="D115" s="68">
        <v>1989</v>
      </c>
      <c r="F115" s="68" t="s">
        <v>719</v>
      </c>
      <c r="G115" s="68" t="s">
        <v>796</v>
      </c>
      <c r="J115" s="68">
        <v>255</v>
      </c>
      <c r="K115" s="68">
        <v>16.8</v>
      </c>
      <c r="M115" s="68">
        <v>1299</v>
      </c>
      <c r="P115" s="68">
        <v>3</v>
      </c>
      <c r="S115" s="68" t="s">
        <v>607</v>
      </c>
      <c r="T115" s="71"/>
      <c r="V115" s="74">
        <v>60</v>
      </c>
      <c r="W115" s="74">
        <v>10</v>
      </c>
      <c r="AB115" s="68" t="s">
        <v>797</v>
      </c>
      <c r="AC115" s="85"/>
      <c r="AE115" s="85"/>
      <c r="AL115" s="85"/>
      <c r="AO115" s="85"/>
      <c r="AQ115" s="68" t="s">
        <v>725</v>
      </c>
      <c r="AR115" s="68" t="s">
        <v>725</v>
      </c>
      <c r="BB115" s="85"/>
      <c r="BC115" s="85"/>
      <c r="BE115" s="70">
        <v>1.6087</v>
      </c>
      <c r="BF115" s="70">
        <v>1.6087</v>
      </c>
      <c r="BH115" s="29">
        <v>0.57211050330494595</v>
      </c>
      <c r="BI115" s="29">
        <v>0.62315455543813847</v>
      </c>
      <c r="FA115" s="85"/>
      <c r="FE115" s="68">
        <v>30</v>
      </c>
    </row>
    <row r="116" spans="1:161" x14ac:dyDescent="0.25">
      <c r="A116" s="68">
        <v>94</v>
      </c>
      <c r="B116" s="68" t="s">
        <v>266</v>
      </c>
      <c r="D116" s="68">
        <v>1989</v>
      </c>
      <c r="F116" s="68" t="s">
        <v>719</v>
      </c>
      <c r="G116" s="68" t="s">
        <v>796</v>
      </c>
      <c r="J116" s="68">
        <v>255</v>
      </c>
      <c r="K116" s="68">
        <v>16.8</v>
      </c>
      <c r="M116" s="68">
        <v>1299</v>
      </c>
      <c r="P116" s="68">
        <v>3</v>
      </c>
      <c r="S116" s="68" t="s">
        <v>611</v>
      </c>
      <c r="T116" s="71"/>
      <c r="V116" s="74">
        <v>60</v>
      </c>
      <c r="W116" s="74">
        <v>10</v>
      </c>
      <c r="AB116" s="68" t="s">
        <v>797</v>
      </c>
      <c r="AC116" s="85" t="s">
        <v>749</v>
      </c>
      <c r="AE116" s="85" t="s">
        <v>798</v>
      </c>
      <c r="AL116" s="85" t="s">
        <v>787</v>
      </c>
      <c r="AO116" s="85" t="s">
        <v>799</v>
      </c>
      <c r="AQ116" s="68" t="s">
        <v>725</v>
      </c>
      <c r="AR116" s="68" t="s">
        <v>725</v>
      </c>
      <c r="BB116" s="85" t="s">
        <v>725</v>
      </c>
      <c r="BC116" s="85"/>
      <c r="BE116" s="70">
        <v>1.4608000000000001</v>
      </c>
      <c r="BF116" s="70">
        <v>1.4312200000000002</v>
      </c>
      <c r="BH116" s="29">
        <v>0.85</v>
      </c>
      <c r="BI116" s="29">
        <v>1.02</v>
      </c>
      <c r="FA116" s="85" t="s">
        <v>800</v>
      </c>
      <c r="FE116" s="68">
        <v>5</v>
      </c>
    </row>
    <row r="117" spans="1:161" x14ac:dyDescent="0.25">
      <c r="A117" s="68">
        <v>94</v>
      </c>
      <c r="B117" s="68" t="s">
        <v>266</v>
      </c>
      <c r="D117" s="68">
        <v>1989</v>
      </c>
      <c r="F117" s="68" t="s">
        <v>719</v>
      </c>
      <c r="G117" s="68" t="s">
        <v>796</v>
      </c>
      <c r="J117" s="68">
        <v>255</v>
      </c>
      <c r="K117" s="68">
        <v>16.8</v>
      </c>
      <c r="M117" s="68">
        <v>1299</v>
      </c>
      <c r="P117" s="68">
        <v>3</v>
      </c>
      <c r="S117" s="68" t="s">
        <v>612</v>
      </c>
      <c r="T117" s="71"/>
      <c r="V117" s="74">
        <v>60</v>
      </c>
      <c r="W117" s="74">
        <v>10</v>
      </c>
      <c r="AB117" s="68" t="s">
        <v>797</v>
      </c>
      <c r="AC117" s="85" t="s">
        <v>749</v>
      </c>
      <c r="AE117" s="85" t="s">
        <v>798</v>
      </c>
      <c r="AL117" s="85" t="s">
        <v>787</v>
      </c>
      <c r="AO117" s="85" t="s">
        <v>799</v>
      </c>
      <c r="AQ117" s="68" t="s">
        <v>725</v>
      </c>
      <c r="AR117" s="68" t="s">
        <v>725</v>
      </c>
      <c r="BB117" s="85" t="s">
        <v>725</v>
      </c>
      <c r="BC117" s="85"/>
      <c r="BE117" s="70">
        <v>1.48342</v>
      </c>
      <c r="BF117" s="70">
        <v>1.47994</v>
      </c>
      <c r="BH117" s="29">
        <v>0.72</v>
      </c>
      <c r="BI117" s="29">
        <v>0.74</v>
      </c>
      <c r="FA117" s="85" t="s">
        <v>800</v>
      </c>
      <c r="FE117" s="68">
        <v>5</v>
      </c>
    </row>
    <row r="118" spans="1:161" x14ac:dyDescent="0.25">
      <c r="A118" s="68">
        <v>94</v>
      </c>
      <c r="B118" s="68" t="s">
        <v>266</v>
      </c>
      <c r="D118" s="68">
        <v>1989</v>
      </c>
      <c r="F118" s="68" t="s">
        <v>719</v>
      </c>
      <c r="G118" s="68" t="s">
        <v>796</v>
      </c>
      <c r="J118" s="68">
        <v>255</v>
      </c>
      <c r="K118" s="68">
        <v>16.8</v>
      </c>
      <c r="M118" s="68">
        <v>1299</v>
      </c>
      <c r="P118" s="68">
        <v>3</v>
      </c>
      <c r="S118" s="68" t="s">
        <v>609</v>
      </c>
      <c r="T118" s="71"/>
      <c r="V118" s="74">
        <v>60</v>
      </c>
      <c r="W118" s="74">
        <v>10</v>
      </c>
      <c r="AB118" s="68" t="s">
        <v>797</v>
      </c>
      <c r="AC118" s="85" t="s">
        <v>749</v>
      </c>
      <c r="AE118" s="85" t="s">
        <v>798</v>
      </c>
      <c r="AL118" s="85" t="s">
        <v>787</v>
      </c>
      <c r="AO118" s="85" t="s">
        <v>799</v>
      </c>
      <c r="AQ118" s="68" t="s">
        <v>725</v>
      </c>
      <c r="AR118" s="68" t="s">
        <v>725</v>
      </c>
      <c r="BB118" s="85" t="s">
        <v>725</v>
      </c>
      <c r="BC118" s="85"/>
      <c r="BE118" s="70">
        <v>1.49038</v>
      </c>
      <c r="BF118" s="70">
        <v>1.4921200000000001</v>
      </c>
      <c r="BH118" s="29">
        <v>0.67999999999999994</v>
      </c>
      <c r="BI118" s="29">
        <v>0.67</v>
      </c>
      <c r="FA118" s="85" t="s">
        <v>800</v>
      </c>
      <c r="FE118" s="68">
        <v>10</v>
      </c>
    </row>
    <row r="119" spans="1:161" x14ac:dyDescent="0.25">
      <c r="A119" s="68">
        <v>94</v>
      </c>
      <c r="B119" s="68" t="s">
        <v>266</v>
      </c>
      <c r="D119" s="68">
        <v>1989</v>
      </c>
      <c r="F119" s="68" t="s">
        <v>719</v>
      </c>
      <c r="G119" s="68" t="s">
        <v>796</v>
      </c>
      <c r="J119" s="68">
        <v>255</v>
      </c>
      <c r="K119" s="68">
        <v>16.8</v>
      </c>
      <c r="M119" s="68">
        <v>1299</v>
      </c>
      <c r="P119" s="68">
        <v>3</v>
      </c>
      <c r="S119" s="68" t="s">
        <v>610</v>
      </c>
      <c r="T119" s="71"/>
      <c r="V119" s="74">
        <v>60</v>
      </c>
      <c r="W119" s="74">
        <v>10</v>
      </c>
      <c r="AB119" s="68" t="s">
        <v>797</v>
      </c>
      <c r="AC119" s="85" t="s">
        <v>749</v>
      </c>
      <c r="AE119" s="85" t="s">
        <v>798</v>
      </c>
      <c r="AL119" s="85" t="s">
        <v>787</v>
      </c>
      <c r="AO119" s="85" t="s">
        <v>799</v>
      </c>
      <c r="AQ119" s="68" t="s">
        <v>725</v>
      </c>
      <c r="AR119" s="68" t="s">
        <v>725</v>
      </c>
      <c r="BB119" s="85" t="s">
        <v>725</v>
      </c>
      <c r="BC119" s="85"/>
      <c r="BE119" s="70">
        <v>1.5390999999999999</v>
      </c>
      <c r="BF119" s="70">
        <v>1.5443199999999999</v>
      </c>
      <c r="BH119" s="29">
        <v>0.4</v>
      </c>
      <c r="BI119" s="29">
        <v>0.37</v>
      </c>
      <c r="FA119" s="85" t="s">
        <v>800</v>
      </c>
      <c r="FE119" s="68">
        <v>10</v>
      </c>
    </row>
    <row r="120" spans="1:161" x14ac:dyDescent="0.25">
      <c r="A120" s="68">
        <v>94</v>
      </c>
      <c r="B120" s="68" t="s">
        <v>266</v>
      </c>
      <c r="D120" s="68">
        <v>1989</v>
      </c>
      <c r="F120" s="68" t="s">
        <v>719</v>
      </c>
      <c r="G120" s="68" t="s">
        <v>796</v>
      </c>
      <c r="J120" s="68">
        <v>255</v>
      </c>
      <c r="K120" s="68">
        <v>16.8</v>
      </c>
      <c r="M120" s="68">
        <v>1299</v>
      </c>
      <c r="P120" s="68">
        <v>3</v>
      </c>
      <c r="S120" s="68" t="s">
        <v>607</v>
      </c>
      <c r="T120" s="71"/>
      <c r="V120" s="74">
        <v>60</v>
      </c>
      <c r="W120" s="74">
        <v>10</v>
      </c>
      <c r="AB120" s="68" t="s">
        <v>797</v>
      </c>
      <c r="AC120" s="85"/>
      <c r="AE120" s="85"/>
      <c r="AL120" s="85"/>
      <c r="AO120" s="85"/>
      <c r="AQ120" s="68" t="s">
        <v>725</v>
      </c>
      <c r="AR120" s="68" t="s">
        <v>725</v>
      </c>
      <c r="BB120" s="85"/>
      <c r="BC120" s="85"/>
      <c r="BE120" s="70">
        <v>1.6087</v>
      </c>
      <c r="BF120" s="70">
        <v>1.6087</v>
      </c>
      <c r="BH120" s="29">
        <v>0.5746703342243219</v>
      </c>
      <c r="BI120" s="29">
        <v>0.59025275066824145</v>
      </c>
      <c r="FA120" s="85"/>
      <c r="FE120" s="68">
        <v>30</v>
      </c>
    </row>
    <row r="121" spans="1:161" s="30" customFormat="1" x14ac:dyDescent="0.25">
      <c r="A121" s="92">
        <v>95</v>
      </c>
      <c r="B121" s="92" t="s">
        <v>270</v>
      </c>
      <c r="D121" s="92">
        <v>1999</v>
      </c>
      <c r="F121" s="92" t="s">
        <v>719</v>
      </c>
      <c r="G121" s="92" t="s">
        <v>801</v>
      </c>
      <c r="J121" s="92">
        <v>49</v>
      </c>
      <c r="K121" s="92">
        <v>11.5</v>
      </c>
      <c r="M121" s="92">
        <v>1058</v>
      </c>
      <c r="P121" s="92">
        <v>6</v>
      </c>
      <c r="Q121" s="36"/>
      <c r="R121" s="36"/>
      <c r="S121" s="92" t="s">
        <v>602</v>
      </c>
      <c r="T121" s="90"/>
      <c r="V121" s="97">
        <v>35</v>
      </c>
      <c r="W121" s="97">
        <v>55</v>
      </c>
      <c r="AB121" s="92" t="s">
        <v>802</v>
      </c>
      <c r="AC121" s="93" t="s">
        <v>805</v>
      </c>
      <c r="AD121" s="94"/>
      <c r="AE121" s="93" t="s">
        <v>804</v>
      </c>
      <c r="AF121" s="66"/>
      <c r="AL121" s="99"/>
      <c r="AO121" s="93" t="s">
        <v>806</v>
      </c>
      <c r="AQ121" s="92" t="s">
        <v>803</v>
      </c>
      <c r="AR121" s="92" t="s">
        <v>803</v>
      </c>
      <c r="BB121" s="93" t="s">
        <v>725</v>
      </c>
      <c r="BC121" s="93"/>
      <c r="BE121" s="95">
        <v>1.2902800000000001</v>
      </c>
      <c r="BF121" s="95">
        <v>1.31986</v>
      </c>
      <c r="BH121" s="30">
        <v>1.83</v>
      </c>
      <c r="BI121" s="30">
        <v>1.6600000000000001</v>
      </c>
      <c r="FA121" s="93" t="s">
        <v>807</v>
      </c>
      <c r="FD121" s="36"/>
      <c r="FE121" s="92">
        <v>20</v>
      </c>
    </row>
    <row r="122" spans="1:161" s="30" customFormat="1" x14ac:dyDescent="0.25">
      <c r="A122" s="92">
        <v>95</v>
      </c>
      <c r="B122" s="92" t="s">
        <v>270</v>
      </c>
      <c r="D122" s="92">
        <v>1999</v>
      </c>
      <c r="F122" s="92" t="s">
        <v>719</v>
      </c>
      <c r="G122" s="92" t="s">
        <v>801</v>
      </c>
      <c r="J122" s="92">
        <v>49</v>
      </c>
      <c r="K122" s="92">
        <v>11.5</v>
      </c>
      <c r="M122" s="92">
        <v>1058</v>
      </c>
      <c r="P122" s="92">
        <v>6</v>
      </c>
      <c r="Q122" s="36"/>
      <c r="R122" s="36"/>
      <c r="S122" s="92" t="s">
        <v>602</v>
      </c>
      <c r="T122" s="90"/>
      <c r="V122" s="97">
        <v>35</v>
      </c>
      <c r="W122" s="97">
        <v>55</v>
      </c>
      <c r="AB122" s="92" t="s">
        <v>802</v>
      </c>
      <c r="AC122" s="93" t="s">
        <v>805</v>
      </c>
      <c r="AD122" s="94"/>
      <c r="AE122" s="93" t="s">
        <v>804</v>
      </c>
      <c r="AF122" s="66"/>
      <c r="AL122" s="99"/>
      <c r="AO122" s="93" t="s">
        <v>806</v>
      </c>
      <c r="AQ122" s="92" t="s">
        <v>803</v>
      </c>
      <c r="AR122" s="92" t="s">
        <v>803</v>
      </c>
      <c r="BB122" s="93" t="s">
        <v>725</v>
      </c>
      <c r="BC122" s="93"/>
      <c r="BE122" s="95">
        <v>1.3042</v>
      </c>
      <c r="BF122" s="95">
        <v>1.30246</v>
      </c>
      <c r="BH122" s="30">
        <v>1.75</v>
      </c>
      <c r="BI122" s="30">
        <v>1.7600000000000002</v>
      </c>
      <c r="FA122" s="93" t="s">
        <v>807</v>
      </c>
      <c r="FD122" s="36"/>
      <c r="FE122" s="92">
        <v>20</v>
      </c>
    </row>
    <row r="123" spans="1:161" s="30" customFormat="1" x14ac:dyDescent="0.25">
      <c r="A123" s="92">
        <v>95</v>
      </c>
      <c r="B123" s="92" t="s">
        <v>270</v>
      </c>
      <c r="D123" s="92">
        <v>1999</v>
      </c>
      <c r="F123" s="92" t="s">
        <v>719</v>
      </c>
      <c r="G123" s="92" t="s">
        <v>801</v>
      </c>
      <c r="J123" s="92">
        <v>49</v>
      </c>
      <c r="K123" s="92">
        <v>11.5</v>
      </c>
      <c r="M123" s="92">
        <v>1058</v>
      </c>
      <c r="P123" s="92">
        <v>7</v>
      </c>
      <c r="Q123" s="36"/>
      <c r="R123" s="36"/>
      <c r="S123" s="92" t="s">
        <v>602</v>
      </c>
      <c r="T123" s="90"/>
      <c r="V123" s="97">
        <v>35</v>
      </c>
      <c r="W123" s="97">
        <v>55</v>
      </c>
      <c r="AB123" s="92" t="s">
        <v>802</v>
      </c>
      <c r="AC123" s="93" t="s">
        <v>808</v>
      </c>
      <c r="AD123" s="94"/>
      <c r="AE123" s="93" t="s">
        <v>804</v>
      </c>
      <c r="AF123" s="66"/>
      <c r="AL123" s="99"/>
      <c r="AO123" s="93" t="s">
        <v>806</v>
      </c>
      <c r="AQ123" s="92" t="s">
        <v>803</v>
      </c>
      <c r="AR123" s="92" t="s">
        <v>803</v>
      </c>
      <c r="BB123" s="93" t="s">
        <v>725</v>
      </c>
      <c r="BC123" s="93"/>
      <c r="BE123" s="95">
        <v>1.2902800000000001</v>
      </c>
      <c r="BF123" s="95">
        <v>1.35988</v>
      </c>
      <c r="BH123" s="30">
        <v>1.83</v>
      </c>
      <c r="BI123" s="30">
        <v>1.4300000000000002</v>
      </c>
      <c r="FA123" s="93" t="s">
        <v>807</v>
      </c>
      <c r="FD123" s="36"/>
      <c r="FE123" s="92">
        <v>20</v>
      </c>
    </row>
    <row r="124" spans="1:161" s="30" customFormat="1" x14ac:dyDescent="0.25">
      <c r="A124" s="92">
        <v>95</v>
      </c>
      <c r="B124" s="92" t="s">
        <v>270</v>
      </c>
      <c r="D124" s="92">
        <v>1999</v>
      </c>
      <c r="F124" s="92" t="s">
        <v>719</v>
      </c>
      <c r="G124" s="92" t="s">
        <v>801</v>
      </c>
      <c r="J124" s="92">
        <v>49</v>
      </c>
      <c r="K124" s="92">
        <v>11.5</v>
      </c>
      <c r="M124" s="92">
        <v>1058</v>
      </c>
      <c r="P124" s="92">
        <v>7</v>
      </c>
      <c r="Q124" s="36"/>
      <c r="R124" s="36"/>
      <c r="S124" s="92" t="s">
        <v>602</v>
      </c>
      <c r="T124" s="90"/>
      <c r="V124" s="97">
        <v>35</v>
      </c>
      <c r="W124" s="97">
        <v>55</v>
      </c>
      <c r="AB124" s="92" t="s">
        <v>802</v>
      </c>
      <c r="AC124" s="93" t="s">
        <v>808</v>
      </c>
      <c r="AD124" s="94"/>
      <c r="AE124" s="93" t="s">
        <v>804</v>
      </c>
      <c r="AF124" s="66"/>
      <c r="AL124" s="99"/>
      <c r="AO124" s="93" t="s">
        <v>806</v>
      </c>
      <c r="AQ124" s="92" t="s">
        <v>803</v>
      </c>
      <c r="AR124" s="92" t="s">
        <v>803</v>
      </c>
      <c r="BB124" s="93" t="s">
        <v>725</v>
      </c>
      <c r="BC124" s="93"/>
      <c r="BE124" s="95">
        <v>1.3042</v>
      </c>
      <c r="BF124" s="95">
        <v>1.30768</v>
      </c>
      <c r="BH124" s="30">
        <v>1.75</v>
      </c>
      <c r="BI124" s="30">
        <v>1.73</v>
      </c>
      <c r="FA124" s="93" t="s">
        <v>807</v>
      </c>
      <c r="FD124" s="36"/>
      <c r="FE124" s="92">
        <v>20</v>
      </c>
    </row>
    <row r="125" spans="1:161" x14ac:dyDescent="0.25">
      <c r="A125" s="68">
        <v>96</v>
      </c>
      <c r="B125" s="68" t="s">
        <v>809</v>
      </c>
      <c r="D125" s="68">
        <v>1996</v>
      </c>
      <c r="F125" s="68" t="s">
        <v>810</v>
      </c>
      <c r="G125" s="74" t="s">
        <v>811</v>
      </c>
      <c r="J125" s="68">
        <v>235</v>
      </c>
      <c r="K125" s="68">
        <v>18</v>
      </c>
      <c r="M125" s="68">
        <v>1339</v>
      </c>
      <c r="P125" s="68">
        <v>38</v>
      </c>
      <c r="S125" s="68" t="s">
        <v>607</v>
      </c>
      <c r="T125" s="71"/>
      <c r="V125" s="82">
        <v>68</v>
      </c>
      <c r="W125" s="82">
        <v>18.5</v>
      </c>
      <c r="AB125" s="68" t="s">
        <v>812</v>
      </c>
      <c r="AC125" s="85" t="s">
        <v>814</v>
      </c>
      <c r="AE125" s="85" t="s">
        <v>813</v>
      </c>
      <c r="AL125" s="86"/>
      <c r="AO125" s="88" t="s">
        <v>815</v>
      </c>
      <c r="AQ125" s="68" t="s">
        <v>725</v>
      </c>
      <c r="AR125" s="68" t="s">
        <v>725</v>
      </c>
      <c r="BB125" s="85">
        <f>1.04*1000</f>
        <v>1040</v>
      </c>
      <c r="BC125" s="85">
        <v>2500</v>
      </c>
      <c r="BE125" s="70">
        <v>1.84</v>
      </c>
      <c r="BF125" s="70">
        <v>1.85</v>
      </c>
      <c r="BH125" s="29">
        <v>5.7999999999999996E-2</v>
      </c>
      <c r="BI125" s="29">
        <v>0.20400000000000001</v>
      </c>
      <c r="FA125" s="85" t="s">
        <v>816</v>
      </c>
      <c r="FE125" s="68">
        <v>30</v>
      </c>
    </row>
    <row r="126" spans="1:161" s="30" customFormat="1" x14ac:dyDescent="0.25">
      <c r="A126" s="92">
        <v>97</v>
      </c>
      <c r="B126" s="92" t="s">
        <v>817</v>
      </c>
      <c r="D126" s="92">
        <v>2001</v>
      </c>
      <c r="F126" s="92" t="s">
        <v>752</v>
      </c>
      <c r="G126" s="92" t="s">
        <v>818</v>
      </c>
      <c r="J126" s="92">
        <v>185</v>
      </c>
      <c r="K126" s="92">
        <v>15.7</v>
      </c>
      <c r="M126" s="92">
        <v>1352</v>
      </c>
      <c r="P126" s="92">
        <v>2</v>
      </c>
      <c r="Q126" s="36"/>
      <c r="R126" s="36"/>
      <c r="S126" s="92" t="s">
        <v>605</v>
      </c>
      <c r="T126" s="90"/>
      <c r="V126" s="97">
        <v>35</v>
      </c>
      <c r="W126" s="97">
        <v>55</v>
      </c>
      <c r="AB126" s="92" t="s">
        <v>819</v>
      </c>
      <c r="AC126" s="93" t="s">
        <v>728</v>
      </c>
      <c r="AD126" s="94"/>
      <c r="AE126" s="93" t="s">
        <v>821</v>
      </c>
      <c r="AF126" s="66"/>
      <c r="AL126" s="93" t="s">
        <v>400</v>
      </c>
      <c r="AO126" s="100" t="s">
        <v>822</v>
      </c>
      <c r="AQ126" s="92" t="s">
        <v>820</v>
      </c>
      <c r="AR126" s="92" t="s">
        <v>820</v>
      </c>
      <c r="BB126" s="93" t="s">
        <v>725</v>
      </c>
      <c r="BC126" s="93"/>
      <c r="BE126" s="95">
        <v>1.2955000000000001</v>
      </c>
      <c r="BF126" s="95">
        <v>1.2259</v>
      </c>
      <c r="BH126" s="30">
        <v>1.8</v>
      </c>
      <c r="BI126" s="30">
        <v>2.2000000000000002</v>
      </c>
      <c r="FA126" s="93" t="s">
        <v>823</v>
      </c>
      <c r="FD126" s="36"/>
      <c r="FE126" s="92">
        <v>15</v>
      </c>
    </row>
    <row r="127" spans="1:161" s="30" customFormat="1" x14ac:dyDescent="0.25">
      <c r="A127" s="92">
        <v>97</v>
      </c>
      <c r="B127" s="92" t="s">
        <v>817</v>
      </c>
      <c r="D127" s="92">
        <v>2001</v>
      </c>
      <c r="F127" s="92" t="s">
        <v>752</v>
      </c>
      <c r="G127" s="92" t="s">
        <v>818</v>
      </c>
      <c r="J127" s="92">
        <v>185</v>
      </c>
      <c r="K127" s="92">
        <v>15.7</v>
      </c>
      <c r="M127" s="92">
        <v>1352</v>
      </c>
      <c r="P127" s="92">
        <v>2</v>
      </c>
      <c r="Q127" s="36"/>
      <c r="R127" s="36"/>
      <c r="S127" s="92" t="s">
        <v>608</v>
      </c>
      <c r="T127" s="90"/>
      <c r="V127" s="97">
        <v>35</v>
      </c>
      <c r="W127" s="97">
        <v>55</v>
      </c>
      <c r="AB127" s="92" t="s">
        <v>819</v>
      </c>
      <c r="AC127" s="93" t="s">
        <v>728</v>
      </c>
      <c r="AD127" s="94"/>
      <c r="AE127" s="93" t="s">
        <v>821</v>
      </c>
      <c r="AF127" s="66"/>
      <c r="AL127" s="93" t="s">
        <v>400</v>
      </c>
      <c r="AO127" s="100" t="s">
        <v>822</v>
      </c>
      <c r="AQ127" s="92" t="s">
        <v>820</v>
      </c>
      <c r="AR127" s="92" t="s">
        <v>820</v>
      </c>
      <c r="BB127" s="93" t="s">
        <v>725</v>
      </c>
      <c r="BC127" s="93"/>
      <c r="BE127" s="95">
        <v>1.3999000000000001</v>
      </c>
      <c r="BF127" s="95">
        <v>1.3129</v>
      </c>
      <c r="BH127" s="30">
        <v>1.2</v>
      </c>
      <c r="BI127" s="30">
        <v>1.7</v>
      </c>
      <c r="FA127" s="93" t="s">
        <v>824</v>
      </c>
      <c r="FD127" s="36"/>
      <c r="FE127" s="92">
        <v>15</v>
      </c>
    </row>
    <row r="128" spans="1:161" s="30" customFormat="1" x14ac:dyDescent="0.25">
      <c r="A128" s="92">
        <v>97</v>
      </c>
      <c r="B128" s="92" t="s">
        <v>817</v>
      </c>
      <c r="D128" s="92">
        <v>2001</v>
      </c>
      <c r="F128" s="92" t="s">
        <v>752</v>
      </c>
      <c r="G128" s="92" t="s">
        <v>818</v>
      </c>
      <c r="J128" s="92">
        <v>185</v>
      </c>
      <c r="K128" s="92">
        <v>15.7</v>
      </c>
      <c r="M128" s="92">
        <v>1352</v>
      </c>
      <c r="P128" s="92">
        <v>2</v>
      </c>
      <c r="Q128" s="36"/>
      <c r="R128" s="36"/>
      <c r="S128" s="92" t="s">
        <v>607</v>
      </c>
      <c r="T128" s="90"/>
      <c r="V128" s="97">
        <v>35</v>
      </c>
      <c r="W128" s="97">
        <v>55</v>
      </c>
      <c r="AB128" s="92" t="s">
        <v>819</v>
      </c>
      <c r="AC128" s="93"/>
      <c r="AD128" s="94"/>
      <c r="AE128" s="93"/>
      <c r="AF128" s="66"/>
      <c r="AL128" s="93"/>
      <c r="AO128" s="100"/>
      <c r="AQ128" s="92" t="s">
        <v>820</v>
      </c>
      <c r="AR128" s="92" t="s">
        <v>820</v>
      </c>
      <c r="BB128" s="93"/>
      <c r="BC128" s="93"/>
      <c r="BE128" s="95">
        <v>1.3477000000000001</v>
      </c>
      <c r="BF128" s="95">
        <v>1.6087</v>
      </c>
      <c r="BH128" s="30">
        <v>1.5</v>
      </c>
      <c r="BI128" s="30">
        <v>1.8286376790086811</v>
      </c>
      <c r="FA128" s="93"/>
      <c r="FD128" s="36"/>
      <c r="FE128" s="92">
        <v>30</v>
      </c>
    </row>
    <row r="129" spans="1:161" s="30" customFormat="1" x14ac:dyDescent="0.25">
      <c r="A129" s="92">
        <v>97</v>
      </c>
      <c r="B129" s="92" t="s">
        <v>817</v>
      </c>
      <c r="D129" s="92">
        <v>2001</v>
      </c>
      <c r="F129" s="92" t="s">
        <v>752</v>
      </c>
      <c r="G129" s="92" t="s">
        <v>818</v>
      </c>
      <c r="J129" s="92">
        <v>185</v>
      </c>
      <c r="K129" s="92">
        <v>15.7</v>
      </c>
      <c r="M129" s="92">
        <v>1352</v>
      </c>
      <c r="P129" s="92">
        <v>2</v>
      </c>
      <c r="Q129" s="36"/>
      <c r="R129" s="36"/>
      <c r="S129" s="92" t="s">
        <v>613</v>
      </c>
      <c r="T129" s="90"/>
      <c r="V129" s="97">
        <v>35</v>
      </c>
      <c r="W129" s="97">
        <v>55</v>
      </c>
      <c r="AB129" s="92" t="s">
        <v>819</v>
      </c>
      <c r="AC129" s="93" t="s">
        <v>728</v>
      </c>
      <c r="AD129" s="94"/>
      <c r="AE129" s="93" t="s">
        <v>821</v>
      </c>
      <c r="AF129" s="66"/>
      <c r="AL129" s="93" t="s">
        <v>400</v>
      </c>
      <c r="AO129" s="100" t="s">
        <v>822</v>
      </c>
      <c r="AQ129" s="92" t="s">
        <v>820</v>
      </c>
      <c r="AR129" s="92" t="s">
        <v>820</v>
      </c>
      <c r="BB129" s="93" t="s">
        <v>725</v>
      </c>
      <c r="BC129" s="93"/>
      <c r="BE129" s="95">
        <v>1.5480023255813955</v>
      </c>
      <c r="BF129" s="95">
        <v>1.558118604651163</v>
      </c>
      <c r="BH129" s="30">
        <v>0.34883720930232498</v>
      </c>
      <c r="BI129" s="30">
        <v>0.290697674418604</v>
      </c>
      <c r="FA129" s="93" t="s">
        <v>824</v>
      </c>
      <c r="FD129" s="36"/>
      <c r="FE129" s="92">
        <v>30</v>
      </c>
    </row>
    <row r="130" spans="1:161" s="30" customFormat="1" x14ac:dyDescent="0.25">
      <c r="A130" s="92">
        <v>97</v>
      </c>
      <c r="B130" s="92" t="s">
        <v>817</v>
      </c>
      <c r="D130" s="92">
        <v>2001</v>
      </c>
      <c r="F130" s="92" t="s">
        <v>752</v>
      </c>
      <c r="G130" s="92" t="s">
        <v>818</v>
      </c>
      <c r="J130" s="92">
        <v>185</v>
      </c>
      <c r="K130" s="92">
        <v>15.7</v>
      </c>
      <c r="M130" s="92">
        <v>1352</v>
      </c>
      <c r="P130" s="92">
        <v>2</v>
      </c>
      <c r="Q130" s="36"/>
      <c r="R130" s="36"/>
      <c r="S130" s="92" t="s">
        <v>614</v>
      </c>
      <c r="T130" s="90"/>
      <c r="V130" s="97">
        <v>35</v>
      </c>
      <c r="W130" s="97">
        <v>55</v>
      </c>
      <c r="AB130" s="92" t="s">
        <v>819</v>
      </c>
      <c r="AC130" s="93" t="s">
        <v>728</v>
      </c>
      <c r="AD130" s="94"/>
      <c r="AE130" s="93" t="s">
        <v>821</v>
      </c>
      <c r="AF130" s="66"/>
      <c r="AL130" s="93" t="s">
        <v>400</v>
      </c>
      <c r="AO130" s="100" t="s">
        <v>822</v>
      </c>
      <c r="AQ130" s="92" t="s">
        <v>820</v>
      </c>
      <c r="AR130" s="92" t="s">
        <v>820</v>
      </c>
      <c r="BB130" s="93" t="s">
        <v>725</v>
      </c>
      <c r="BC130" s="93"/>
      <c r="BE130" s="95">
        <v>1.5884674418604652</v>
      </c>
      <c r="BF130" s="95">
        <v>1.5884674418604652</v>
      </c>
      <c r="BH130" s="30">
        <v>0.116279069767441</v>
      </c>
      <c r="BI130" s="30">
        <v>0.116279069767441</v>
      </c>
      <c r="FA130" s="93" t="s">
        <v>824</v>
      </c>
      <c r="FD130" s="36"/>
      <c r="FE130" s="92">
        <v>30</v>
      </c>
    </row>
    <row r="131" spans="1:161" s="30" customFormat="1" x14ac:dyDescent="0.25">
      <c r="A131" s="92">
        <v>97</v>
      </c>
      <c r="B131" s="92" t="s">
        <v>817</v>
      </c>
      <c r="D131" s="92">
        <v>2001</v>
      </c>
      <c r="F131" s="92" t="s">
        <v>752</v>
      </c>
      <c r="G131" s="92" t="s">
        <v>818</v>
      </c>
      <c r="J131" s="92">
        <v>185</v>
      </c>
      <c r="K131" s="92">
        <v>15.7</v>
      </c>
      <c r="M131" s="92">
        <v>1352</v>
      </c>
      <c r="P131" s="92">
        <v>2</v>
      </c>
      <c r="Q131" s="36"/>
      <c r="R131" s="36"/>
      <c r="S131" s="92" t="s">
        <v>617</v>
      </c>
      <c r="T131" s="90"/>
      <c r="V131" s="97">
        <v>35</v>
      </c>
      <c r="W131" s="97">
        <v>55</v>
      </c>
      <c r="AB131" s="92" t="s">
        <v>819</v>
      </c>
      <c r="AC131" s="93"/>
      <c r="AD131" s="94"/>
      <c r="AE131" s="93"/>
      <c r="AF131" s="66"/>
      <c r="AL131" s="93"/>
      <c r="AO131" s="100"/>
      <c r="AQ131" s="92" t="s">
        <v>820</v>
      </c>
      <c r="AR131" s="92" t="s">
        <v>820</v>
      </c>
      <c r="BB131" s="93"/>
      <c r="BC131" s="93"/>
      <c r="BE131" s="95">
        <v>1.6087</v>
      </c>
      <c r="BF131" s="95">
        <v>1.6087</v>
      </c>
      <c r="BH131" s="30">
        <v>1.8861898383372332E-2</v>
      </c>
      <c r="BI131" s="30">
        <v>1.6515586377609637E-2</v>
      </c>
      <c r="FA131" s="93"/>
      <c r="FD131" s="36"/>
      <c r="FE131" s="92">
        <v>60</v>
      </c>
    </row>
    <row r="132" spans="1:161" x14ac:dyDescent="0.25">
      <c r="A132" s="75">
        <v>98</v>
      </c>
      <c r="B132" s="75" t="s">
        <v>302</v>
      </c>
      <c r="D132" s="75">
        <v>2007</v>
      </c>
      <c r="F132" s="75" t="s">
        <v>752</v>
      </c>
      <c r="G132" s="75"/>
      <c r="J132" s="75"/>
      <c r="K132" s="75"/>
      <c r="M132" s="75"/>
      <c r="P132" s="75"/>
      <c r="S132" s="68" t="s">
        <v>601</v>
      </c>
      <c r="T132" s="71"/>
      <c r="V132" s="75"/>
      <c r="W132" s="75"/>
      <c r="AB132" s="75"/>
      <c r="AC132" s="86"/>
      <c r="AE132" s="86"/>
      <c r="AL132" s="86"/>
      <c r="AO132" s="86"/>
      <c r="AQ132" s="75"/>
      <c r="AR132" s="75"/>
      <c r="BB132" s="86"/>
      <c r="BC132" s="86"/>
      <c r="BE132" s="70">
        <v>1.6087</v>
      </c>
      <c r="BF132" s="70">
        <v>1.6087</v>
      </c>
      <c r="FA132" s="86"/>
      <c r="FE132" s="68"/>
    </row>
    <row r="133" spans="1:161" s="30" customFormat="1" x14ac:dyDescent="0.25">
      <c r="A133" s="101">
        <v>99</v>
      </c>
      <c r="B133" s="92" t="s">
        <v>302</v>
      </c>
      <c r="D133" s="92">
        <v>2000</v>
      </c>
      <c r="F133" s="92" t="s">
        <v>825</v>
      </c>
      <c r="G133" s="92" t="s">
        <v>826</v>
      </c>
      <c r="J133" s="92">
        <v>16</v>
      </c>
      <c r="K133" s="92">
        <v>18.100000000000001</v>
      </c>
      <c r="M133" s="92">
        <v>1258</v>
      </c>
      <c r="P133" s="92">
        <v>3</v>
      </c>
      <c r="Q133" s="36"/>
      <c r="R133" s="36"/>
      <c r="S133" s="92" t="s">
        <v>607</v>
      </c>
      <c r="T133" s="90"/>
      <c r="V133" s="92">
        <v>65</v>
      </c>
      <c r="W133" s="92">
        <v>20</v>
      </c>
      <c r="AB133" s="92" t="s">
        <v>827</v>
      </c>
      <c r="AC133" s="93" t="s">
        <v>728</v>
      </c>
      <c r="AD133" s="94"/>
      <c r="AE133" s="93" t="s">
        <v>828</v>
      </c>
      <c r="AF133" s="66"/>
      <c r="AL133" s="93" t="s">
        <v>787</v>
      </c>
      <c r="AO133" s="93" t="s">
        <v>829</v>
      </c>
      <c r="AQ133" s="92" t="s">
        <v>755</v>
      </c>
      <c r="AR133" s="92" t="s">
        <v>755</v>
      </c>
      <c r="BB133" s="93" t="s">
        <v>725</v>
      </c>
      <c r="BC133" s="93"/>
      <c r="BE133" s="95">
        <v>1.5295300000000001</v>
      </c>
      <c r="BF133" s="95">
        <v>1.5009939999999999</v>
      </c>
      <c r="BH133" s="30">
        <v>0.45499999999999996</v>
      </c>
      <c r="BI133" s="30">
        <v>0.61899999999999999</v>
      </c>
      <c r="FA133" s="93" t="s">
        <v>830</v>
      </c>
      <c r="FD133" s="36"/>
      <c r="FE133" s="92">
        <v>30</v>
      </c>
    </row>
    <row r="134" spans="1:161" s="30" customFormat="1" x14ac:dyDescent="0.25">
      <c r="A134" s="101">
        <v>99</v>
      </c>
      <c r="B134" s="92" t="s">
        <v>302</v>
      </c>
      <c r="D134" s="92">
        <v>2000</v>
      </c>
      <c r="F134" s="92" t="s">
        <v>825</v>
      </c>
      <c r="G134" s="92" t="s">
        <v>826</v>
      </c>
      <c r="J134" s="92">
        <v>16</v>
      </c>
      <c r="K134" s="92">
        <v>18.100000000000001</v>
      </c>
      <c r="M134" s="92">
        <v>1258</v>
      </c>
      <c r="P134" s="92">
        <v>3</v>
      </c>
      <c r="Q134" s="36"/>
      <c r="R134" s="36"/>
      <c r="S134" s="92" t="s">
        <v>607</v>
      </c>
      <c r="T134" s="90"/>
      <c r="V134" s="92">
        <v>65</v>
      </c>
      <c r="W134" s="92">
        <v>20</v>
      </c>
      <c r="AB134" s="92" t="s">
        <v>827</v>
      </c>
      <c r="AC134" s="93" t="s">
        <v>831</v>
      </c>
      <c r="AD134" s="94"/>
      <c r="AE134" s="93" t="s">
        <v>828</v>
      </c>
      <c r="AF134" s="66"/>
      <c r="AL134" s="93" t="s">
        <v>787</v>
      </c>
      <c r="AO134" s="93" t="s">
        <v>829</v>
      </c>
      <c r="AQ134" s="92" t="s">
        <v>755</v>
      </c>
      <c r="AR134" s="92" t="s">
        <v>755</v>
      </c>
      <c r="BB134" s="93" t="s">
        <v>725</v>
      </c>
      <c r="BC134" s="93"/>
      <c r="BE134" s="95">
        <v>1.5295300000000001</v>
      </c>
      <c r="BF134" s="95">
        <v>1.505692</v>
      </c>
      <c r="BH134" s="30">
        <v>0.45499999999999996</v>
      </c>
      <c r="BI134" s="30">
        <v>0.59199999999999997</v>
      </c>
      <c r="FA134" s="93" t="s">
        <v>830</v>
      </c>
      <c r="FD134" s="36"/>
      <c r="FE134" s="92">
        <v>30</v>
      </c>
    </row>
    <row r="135" spans="1:161" s="30" customFormat="1" x14ac:dyDescent="0.25">
      <c r="A135" s="101">
        <v>99</v>
      </c>
      <c r="B135" s="92" t="s">
        <v>302</v>
      </c>
      <c r="D135" s="92">
        <v>2000</v>
      </c>
      <c r="F135" s="92" t="s">
        <v>825</v>
      </c>
      <c r="G135" s="92" t="s">
        <v>826</v>
      </c>
      <c r="J135" s="92">
        <v>16</v>
      </c>
      <c r="K135" s="92">
        <v>18.100000000000001</v>
      </c>
      <c r="M135" s="92">
        <v>1258</v>
      </c>
      <c r="P135" s="92">
        <v>3</v>
      </c>
      <c r="Q135" s="36"/>
      <c r="R135" s="36"/>
      <c r="S135" s="92" t="s">
        <v>607</v>
      </c>
      <c r="T135" s="90"/>
      <c r="V135" s="92">
        <v>65</v>
      </c>
      <c r="W135" s="92">
        <v>20</v>
      </c>
      <c r="AB135" s="92" t="s">
        <v>827</v>
      </c>
      <c r="AC135" s="93" t="s">
        <v>747</v>
      </c>
      <c r="AD135" s="94"/>
      <c r="AE135" s="93" t="s">
        <v>828</v>
      </c>
      <c r="AF135" s="66"/>
      <c r="AL135" s="93" t="s">
        <v>787</v>
      </c>
      <c r="AO135" s="93" t="s">
        <v>829</v>
      </c>
      <c r="AQ135" s="92" t="s">
        <v>755</v>
      </c>
      <c r="AR135" s="92" t="s">
        <v>755</v>
      </c>
      <c r="BB135" s="93" t="s">
        <v>725</v>
      </c>
      <c r="BC135" s="93"/>
      <c r="BE135" s="95">
        <v>1.5295300000000001</v>
      </c>
      <c r="BF135" s="95">
        <v>1.508302</v>
      </c>
      <c r="BH135" s="30">
        <v>0.45499999999999996</v>
      </c>
      <c r="BI135" s="30">
        <v>0.57699999999999996</v>
      </c>
      <c r="FA135" s="93" t="s">
        <v>830</v>
      </c>
      <c r="FD135" s="36"/>
      <c r="FE135" s="92">
        <v>30</v>
      </c>
    </row>
    <row r="136" spans="1:161" x14ac:dyDescent="0.25">
      <c r="A136" s="75">
        <v>100</v>
      </c>
      <c r="B136" s="68" t="s">
        <v>302</v>
      </c>
      <c r="D136" s="68">
        <v>2002</v>
      </c>
      <c r="F136" s="68" t="s">
        <v>752</v>
      </c>
      <c r="G136" s="68" t="s">
        <v>832</v>
      </c>
      <c r="J136" s="68">
        <v>16</v>
      </c>
      <c r="K136" s="68">
        <v>18.100000000000001</v>
      </c>
      <c r="M136" s="68">
        <v>1258</v>
      </c>
      <c r="P136" s="68">
        <v>5</v>
      </c>
      <c r="S136" s="68" t="s">
        <v>602</v>
      </c>
      <c r="T136" s="71"/>
      <c r="V136" s="68">
        <v>65</v>
      </c>
      <c r="W136" s="68">
        <v>25</v>
      </c>
      <c r="AB136" s="68" t="s">
        <v>833</v>
      </c>
      <c r="AC136" s="85" t="s">
        <v>831</v>
      </c>
      <c r="AE136" s="85" t="s">
        <v>834</v>
      </c>
      <c r="AL136" s="85" t="s">
        <v>400</v>
      </c>
      <c r="AO136" s="85" t="s">
        <v>835</v>
      </c>
      <c r="AQ136" s="68" t="s">
        <v>755</v>
      </c>
      <c r="AR136" s="68" t="s">
        <v>755</v>
      </c>
      <c r="BB136" s="85" t="s">
        <v>725</v>
      </c>
      <c r="BC136" s="85"/>
      <c r="BE136" s="70">
        <v>1.39</v>
      </c>
      <c r="BF136" s="70">
        <v>1.39</v>
      </c>
      <c r="BH136" s="29">
        <v>0.71582733812949628</v>
      </c>
      <c r="BI136" s="29">
        <v>0.87769784172661869</v>
      </c>
      <c r="FA136" s="85" t="s">
        <v>830</v>
      </c>
      <c r="FE136" s="68">
        <v>20</v>
      </c>
    </row>
    <row r="137" spans="1:161" x14ac:dyDescent="0.25">
      <c r="A137" s="75">
        <v>100</v>
      </c>
      <c r="B137" s="68" t="s">
        <v>302</v>
      </c>
      <c r="D137" s="68">
        <v>2002</v>
      </c>
      <c r="F137" s="68" t="s">
        <v>752</v>
      </c>
      <c r="G137" s="68" t="s">
        <v>832</v>
      </c>
      <c r="J137" s="68">
        <v>16</v>
      </c>
      <c r="K137" s="68">
        <v>18.100000000000001</v>
      </c>
      <c r="M137" s="68">
        <v>1258</v>
      </c>
      <c r="P137" s="68">
        <v>5</v>
      </c>
      <c r="S137" s="68" t="s">
        <v>602</v>
      </c>
      <c r="T137" s="71"/>
      <c r="V137" s="68">
        <v>65</v>
      </c>
      <c r="W137" s="68">
        <v>25</v>
      </c>
      <c r="AB137" s="68" t="s">
        <v>833</v>
      </c>
      <c r="AC137" s="85" t="s">
        <v>831</v>
      </c>
      <c r="AE137" s="85" t="s">
        <v>834</v>
      </c>
      <c r="AL137" s="85" t="s">
        <v>400</v>
      </c>
      <c r="AO137" s="85" t="s">
        <v>836</v>
      </c>
      <c r="AQ137" s="68" t="s">
        <v>755</v>
      </c>
      <c r="AR137" s="68" t="s">
        <v>755</v>
      </c>
      <c r="BB137" s="85" t="s">
        <v>725</v>
      </c>
      <c r="BC137" s="85"/>
      <c r="BE137" s="70">
        <v>1.39</v>
      </c>
      <c r="BF137" s="70">
        <v>1.39</v>
      </c>
      <c r="BH137" s="29">
        <v>0.71223021582733814</v>
      </c>
      <c r="BI137" s="29">
        <v>0.87410071942446055</v>
      </c>
      <c r="FA137" s="85" t="s">
        <v>830</v>
      </c>
      <c r="FE137" s="68">
        <v>20</v>
      </c>
    </row>
    <row r="138" spans="1:161" x14ac:dyDescent="0.25">
      <c r="A138" s="75">
        <v>100</v>
      </c>
      <c r="B138" s="68" t="s">
        <v>302</v>
      </c>
      <c r="D138" s="68">
        <v>2002</v>
      </c>
      <c r="F138" s="68" t="s">
        <v>752</v>
      </c>
      <c r="G138" s="68" t="s">
        <v>832</v>
      </c>
      <c r="J138" s="68">
        <v>16</v>
      </c>
      <c r="K138" s="68">
        <v>18.100000000000001</v>
      </c>
      <c r="M138" s="68">
        <v>1258</v>
      </c>
      <c r="P138" s="68">
        <v>5</v>
      </c>
      <c r="S138" s="68" t="s">
        <v>602</v>
      </c>
      <c r="T138" s="71"/>
      <c r="V138" s="68">
        <v>65</v>
      </c>
      <c r="W138" s="68">
        <v>25</v>
      </c>
      <c r="AB138" s="68" t="s">
        <v>833</v>
      </c>
      <c r="AC138" s="85" t="s">
        <v>831</v>
      </c>
      <c r="AE138" s="85" t="s">
        <v>834</v>
      </c>
      <c r="AL138" s="85" t="s">
        <v>400</v>
      </c>
      <c r="AO138" s="85" t="s">
        <v>837</v>
      </c>
      <c r="AQ138" s="68" t="s">
        <v>755</v>
      </c>
      <c r="AR138" s="68" t="s">
        <v>755</v>
      </c>
      <c r="BB138" s="85" t="s">
        <v>725</v>
      </c>
      <c r="BC138" s="85"/>
      <c r="BE138" s="70">
        <v>1.39</v>
      </c>
      <c r="BF138" s="70">
        <v>1.39</v>
      </c>
      <c r="BH138" s="29">
        <v>0.71223021582733814</v>
      </c>
      <c r="BI138" s="29">
        <v>0.87050359712230219</v>
      </c>
      <c r="FA138" s="85" t="s">
        <v>830</v>
      </c>
      <c r="FE138" s="68">
        <v>20</v>
      </c>
    </row>
    <row r="139" spans="1:161" x14ac:dyDescent="0.25">
      <c r="A139" s="75">
        <v>100</v>
      </c>
      <c r="B139" s="68" t="s">
        <v>302</v>
      </c>
      <c r="D139" s="68">
        <v>2002</v>
      </c>
      <c r="F139" s="68" t="s">
        <v>752</v>
      </c>
      <c r="G139" s="68" t="s">
        <v>832</v>
      </c>
      <c r="J139" s="68">
        <v>16</v>
      </c>
      <c r="K139" s="68">
        <v>18.100000000000001</v>
      </c>
      <c r="M139" s="68">
        <v>1258</v>
      </c>
      <c r="P139" s="68">
        <v>5</v>
      </c>
      <c r="S139" s="68" t="s">
        <v>602</v>
      </c>
      <c r="T139" s="71"/>
      <c r="V139" s="68">
        <v>65</v>
      </c>
      <c r="W139" s="68">
        <v>25</v>
      </c>
      <c r="AB139" s="68" t="s">
        <v>833</v>
      </c>
      <c r="AC139" s="85" t="s">
        <v>831</v>
      </c>
      <c r="AE139" s="85" t="s">
        <v>834</v>
      </c>
      <c r="AL139" s="85" t="s">
        <v>838</v>
      </c>
      <c r="AO139" s="85" t="s">
        <v>835</v>
      </c>
      <c r="AQ139" s="68" t="s">
        <v>755</v>
      </c>
      <c r="AR139" s="68" t="s">
        <v>755</v>
      </c>
      <c r="BB139" s="85" t="s">
        <v>725</v>
      </c>
      <c r="BC139" s="85"/>
      <c r="BE139" s="70">
        <v>1.39</v>
      </c>
      <c r="BF139" s="70">
        <v>1.39</v>
      </c>
      <c r="BH139" s="29">
        <v>0.72302158273381301</v>
      </c>
      <c r="BI139" s="29">
        <v>0.72302158273381301</v>
      </c>
      <c r="FA139" s="85" t="s">
        <v>830</v>
      </c>
      <c r="FE139" s="68">
        <v>20</v>
      </c>
    </row>
    <row r="140" spans="1:161" x14ac:dyDescent="0.25">
      <c r="A140" s="75">
        <v>100</v>
      </c>
      <c r="B140" s="68" t="s">
        <v>302</v>
      </c>
      <c r="D140" s="68">
        <v>2002</v>
      </c>
      <c r="F140" s="68" t="s">
        <v>752</v>
      </c>
      <c r="G140" s="68" t="s">
        <v>832</v>
      </c>
      <c r="J140" s="68">
        <v>16</v>
      </c>
      <c r="K140" s="68">
        <v>18.100000000000001</v>
      </c>
      <c r="M140" s="68">
        <v>1258</v>
      </c>
      <c r="P140" s="68">
        <v>5</v>
      </c>
      <c r="S140" s="68" t="s">
        <v>602</v>
      </c>
      <c r="T140" s="71"/>
      <c r="V140" s="68">
        <v>65</v>
      </c>
      <c r="W140" s="68">
        <v>25</v>
      </c>
      <c r="AB140" s="68" t="s">
        <v>833</v>
      </c>
      <c r="AC140" s="85" t="s">
        <v>831</v>
      </c>
      <c r="AE140" s="85" t="s">
        <v>834</v>
      </c>
      <c r="AL140" s="85" t="s">
        <v>838</v>
      </c>
      <c r="AO140" s="85" t="s">
        <v>836</v>
      </c>
      <c r="AQ140" s="68" t="s">
        <v>755</v>
      </c>
      <c r="AR140" s="68" t="s">
        <v>755</v>
      </c>
      <c r="BB140" s="85" t="s">
        <v>725</v>
      </c>
      <c r="BC140" s="85"/>
      <c r="BE140" s="70">
        <v>1.39</v>
      </c>
      <c r="BF140" s="70">
        <v>1.39</v>
      </c>
      <c r="BH140" s="29">
        <v>0.71942446043165476</v>
      </c>
      <c r="BI140" s="29">
        <v>0.73021582733812951</v>
      </c>
      <c r="FA140" s="85" t="s">
        <v>830</v>
      </c>
      <c r="FE140" s="68">
        <v>20</v>
      </c>
    </row>
    <row r="141" spans="1:161" x14ac:dyDescent="0.25">
      <c r="A141" s="75">
        <v>100</v>
      </c>
      <c r="B141" s="68" t="s">
        <v>302</v>
      </c>
      <c r="D141" s="68">
        <v>2002</v>
      </c>
      <c r="F141" s="68" t="s">
        <v>752</v>
      </c>
      <c r="G141" s="68" t="s">
        <v>832</v>
      </c>
      <c r="J141" s="68">
        <v>16</v>
      </c>
      <c r="K141" s="68">
        <v>18.100000000000001</v>
      </c>
      <c r="M141" s="68">
        <v>1258</v>
      </c>
      <c r="P141" s="68">
        <v>5</v>
      </c>
      <c r="S141" s="68" t="s">
        <v>602</v>
      </c>
      <c r="T141" s="71"/>
      <c r="V141" s="68">
        <v>65</v>
      </c>
      <c r="W141" s="68">
        <v>25</v>
      </c>
      <c r="AB141" s="68" t="s">
        <v>833</v>
      </c>
      <c r="AC141" s="85" t="s">
        <v>831</v>
      </c>
      <c r="AE141" s="85" t="s">
        <v>834</v>
      </c>
      <c r="AL141" s="85" t="s">
        <v>838</v>
      </c>
      <c r="AO141" s="85" t="s">
        <v>837</v>
      </c>
      <c r="AQ141" s="68" t="s">
        <v>755</v>
      </c>
      <c r="AR141" s="68" t="s">
        <v>755</v>
      </c>
      <c r="BB141" s="85" t="s">
        <v>725</v>
      </c>
      <c r="BC141" s="85"/>
      <c r="BE141" s="70">
        <v>1.39</v>
      </c>
      <c r="BF141" s="70">
        <v>1.39</v>
      </c>
      <c r="BH141" s="29">
        <v>0.73021582733812951</v>
      </c>
      <c r="BI141" s="29">
        <v>0.71582733812949628</v>
      </c>
      <c r="FA141" s="85" t="s">
        <v>830</v>
      </c>
      <c r="FE141" s="68">
        <v>20</v>
      </c>
    </row>
    <row r="142" spans="1:161" x14ac:dyDescent="0.25">
      <c r="A142" s="75">
        <v>100</v>
      </c>
      <c r="B142" s="68" t="s">
        <v>302</v>
      </c>
      <c r="D142" s="68">
        <v>2002</v>
      </c>
      <c r="F142" s="68" t="s">
        <v>752</v>
      </c>
      <c r="G142" s="68" t="s">
        <v>832</v>
      </c>
      <c r="J142" s="68">
        <v>16</v>
      </c>
      <c r="K142" s="68">
        <v>18.100000000000001</v>
      </c>
      <c r="M142" s="68">
        <v>1258</v>
      </c>
      <c r="P142" s="68">
        <v>5</v>
      </c>
      <c r="S142" s="68" t="s">
        <v>602</v>
      </c>
      <c r="T142" s="71"/>
      <c r="V142" s="68">
        <v>65</v>
      </c>
      <c r="W142" s="68">
        <v>25</v>
      </c>
      <c r="AB142" s="68" t="s">
        <v>833</v>
      </c>
      <c r="AC142" s="85" t="s">
        <v>831</v>
      </c>
      <c r="AE142" s="85" t="s">
        <v>834</v>
      </c>
      <c r="AL142" s="85" t="s">
        <v>839</v>
      </c>
      <c r="AO142" s="85" t="s">
        <v>835</v>
      </c>
      <c r="AQ142" s="68" t="s">
        <v>755</v>
      </c>
      <c r="AR142" s="68" t="s">
        <v>755</v>
      </c>
      <c r="BB142" s="85" t="s">
        <v>725</v>
      </c>
      <c r="BC142" s="85"/>
      <c r="BE142" s="70">
        <v>1.39</v>
      </c>
      <c r="BF142" s="70">
        <v>1.39</v>
      </c>
      <c r="BH142" s="29">
        <v>0.72302158273381301</v>
      </c>
      <c r="BI142" s="29">
        <v>0.74820143884892087</v>
      </c>
      <c r="FA142" s="85" t="s">
        <v>830</v>
      </c>
      <c r="FE142" s="68">
        <v>20</v>
      </c>
    </row>
    <row r="143" spans="1:161" x14ac:dyDescent="0.25">
      <c r="A143" s="75">
        <v>100</v>
      </c>
      <c r="B143" s="68" t="s">
        <v>302</v>
      </c>
      <c r="D143" s="68">
        <v>2002</v>
      </c>
      <c r="F143" s="68" t="s">
        <v>752</v>
      </c>
      <c r="G143" s="68" t="s">
        <v>832</v>
      </c>
      <c r="J143" s="68">
        <v>16</v>
      </c>
      <c r="K143" s="68">
        <v>18.100000000000001</v>
      </c>
      <c r="M143" s="68">
        <v>1258</v>
      </c>
      <c r="P143" s="68">
        <v>5</v>
      </c>
      <c r="S143" s="68" t="s">
        <v>602</v>
      </c>
      <c r="T143" s="71"/>
      <c r="V143" s="68">
        <v>65</v>
      </c>
      <c r="W143" s="68">
        <v>25</v>
      </c>
      <c r="AB143" s="68" t="s">
        <v>833</v>
      </c>
      <c r="AC143" s="85" t="s">
        <v>831</v>
      </c>
      <c r="AE143" s="85" t="s">
        <v>834</v>
      </c>
      <c r="AL143" s="85" t="s">
        <v>839</v>
      </c>
      <c r="AO143" s="85" t="s">
        <v>836</v>
      </c>
      <c r="AQ143" s="68" t="s">
        <v>755</v>
      </c>
      <c r="AR143" s="68" t="s">
        <v>755</v>
      </c>
      <c r="BB143" s="85" t="s">
        <v>725</v>
      </c>
      <c r="BC143" s="85"/>
      <c r="BE143" s="70">
        <v>1.39</v>
      </c>
      <c r="BF143" s="70">
        <v>1.39</v>
      </c>
      <c r="BH143" s="29">
        <v>0.73021582733812951</v>
      </c>
      <c r="BI143" s="29">
        <v>0.75539568345323738</v>
      </c>
      <c r="FA143" s="85" t="s">
        <v>830</v>
      </c>
      <c r="FE143" s="68">
        <v>20</v>
      </c>
    </row>
    <row r="144" spans="1:161" x14ac:dyDescent="0.25">
      <c r="A144" s="75">
        <v>100</v>
      </c>
      <c r="B144" s="68" t="s">
        <v>302</v>
      </c>
      <c r="D144" s="68">
        <v>2002</v>
      </c>
      <c r="F144" s="68" t="s">
        <v>752</v>
      </c>
      <c r="G144" s="68" t="s">
        <v>832</v>
      </c>
      <c r="J144" s="68">
        <v>16</v>
      </c>
      <c r="K144" s="68">
        <v>18.100000000000001</v>
      </c>
      <c r="M144" s="68">
        <v>1258</v>
      </c>
      <c r="P144" s="68">
        <v>5</v>
      </c>
      <c r="S144" s="68" t="s">
        <v>602</v>
      </c>
      <c r="T144" s="71"/>
      <c r="V144" s="68">
        <v>65</v>
      </c>
      <c r="W144" s="68">
        <v>25</v>
      </c>
      <c r="AB144" s="68" t="s">
        <v>833</v>
      </c>
      <c r="AC144" s="85" t="s">
        <v>831</v>
      </c>
      <c r="AE144" s="85" t="s">
        <v>834</v>
      </c>
      <c r="AL144" s="85" t="s">
        <v>839</v>
      </c>
      <c r="AO144" s="85" t="s">
        <v>837</v>
      </c>
      <c r="AQ144" s="68" t="s">
        <v>755</v>
      </c>
      <c r="AR144" s="68" t="s">
        <v>755</v>
      </c>
      <c r="BB144" s="85" t="s">
        <v>725</v>
      </c>
      <c r="BC144" s="85"/>
      <c r="BE144" s="70">
        <v>1.39</v>
      </c>
      <c r="BF144" s="70">
        <v>1.39</v>
      </c>
      <c r="BH144" s="29">
        <v>0.73021582733812951</v>
      </c>
      <c r="BI144" s="29">
        <v>0.71942446043165476</v>
      </c>
      <c r="FA144" s="85" t="s">
        <v>830</v>
      </c>
      <c r="FE144" s="68">
        <v>20</v>
      </c>
    </row>
    <row r="145" spans="1:161" s="30" customFormat="1" x14ac:dyDescent="0.25">
      <c r="A145" s="101">
        <v>101</v>
      </c>
      <c r="B145" s="92" t="s">
        <v>302</v>
      </c>
      <c r="D145" s="92">
        <v>2006</v>
      </c>
      <c r="F145" s="92" t="s">
        <v>382</v>
      </c>
      <c r="G145" s="92" t="s">
        <v>832</v>
      </c>
      <c r="J145" s="92">
        <v>16</v>
      </c>
      <c r="K145" s="92">
        <v>18.100000000000001</v>
      </c>
      <c r="M145" s="92">
        <v>1258</v>
      </c>
      <c r="P145" s="92">
        <v>3</v>
      </c>
      <c r="Q145" s="36"/>
      <c r="R145" s="36"/>
      <c r="S145" s="92" t="s">
        <v>606</v>
      </c>
      <c r="T145" s="90"/>
      <c r="V145" s="92">
        <v>65</v>
      </c>
      <c r="W145" s="92">
        <v>25</v>
      </c>
      <c r="AB145" s="92" t="s">
        <v>840</v>
      </c>
      <c r="AC145" s="93" t="s">
        <v>728</v>
      </c>
      <c r="AD145" s="94"/>
      <c r="AE145" s="93" t="s">
        <v>842</v>
      </c>
      <c r="AF145" s="66"/>
      <c r="AL145" s="93" t="s">
        <v>400</v>
      </c>
      <c r="AO145" s="93" t="s">
        <v>843</v>
      </c>
      <c r="AQ145" s="92" t="s">
        <v>841</v>
      </c>
      <c r="AR145" s="92" t="s">
        <v>841</v>
      </c>
      <c r="BB145" s="93" t="s">
        <v>725</v>
      </c>
      <c r="BC145" s="93"/>
      <c r="BE145" s="95">
        <v>1.42</v>
      </c>
      <c r="BF145" s="95">
        <v>1.42</v>
      </c>
      <c r="BH145" s="30">
        <v>0.74647887323943651</v>
      </c>
      <c r="BI145" s="30">
        <v>0.78169014084507027</v>
      </c>
      <c r="FA145" s="93" t="s">
        <v>830</v>
      </c>
      <c r="FD145" s="36"/>
      <c r="FE145" s="92">
        <v>10</v>
      </c>
    </row>
    <row r="146" spans="1:161" s="30" customFormat="1" x14ac:dyDescent="0.25">
      <c r="A146" s="101">
        <v>101</v>
      </c>
      <c r="B146" s="92" t="s">
        <v>302</v>
      </c>
      <c r="D146" s="92">
        <v>2006</v>
      </c>
      <c r="F146" s="92" t="s">
        <v>382</v>
      </c>
      <c r="G146" s="92" t="s">
        <v>832</v>
      </c>
      <c r="J146" s="92">
        <v>16</v>
      </c>
      <c r="K146" s="92">
        <v>18.100000000000001</v>
      </c>
      <c r="M146" s="92">
        <v>1258</v>
      </c>
      <c r="P146" s="92">
        <v>3</v>
      </c>
      <c r="Q146" s="36"/>
      <c r="R146" s="36"/>
      <c r="S146" s="92" t="s">
        <v>615</v>
      </c>
      <c r="T146" s="90"/>
      <c r="V146" s="92">
        <v>65</v>
      </c>
      <c r="W146" s="92">
        <v>25</v>
      </c>
      <c r="AB146" s="92" t="s">
        <v>840</v>
      </c>
      <c r="AC146" s="93" t="s">
        <v>728</v>
      </c>
      <c r="AD146" s="94"/>
      <c r="AE146" s="93" t="s">
        <v>842</v>
      </c>
      <c r="AF146" s="66"/>
      <c r="AL146" s="93" t="s">
        <v>400</v>
      </c>
      <c r="AO146" s="93" t="s">
        <v>843</v>
      </c>
      <c r="AQ146" s="92" t="s">
        <v>841</v>
      </c>
      <c r="AR146" s="92" t="s">
        <v>841</v>
      </c>
      <c r="BB146" s="93" t="s">
        <v>725</v>
      </c>
      <c r="BC146" s="93"/>
      <c r="BE146" s="95">
        <v>1.55</v>
      </c>
      <c r="BF146" s="95">
        <v>1.55</v>
      </c>
      <c r="BH146" s="30">
        <v>0.45161290322580649</v>
      </c>
      <c r="BI146" s="30">
        <v>0.45483870967741935</v>
      </c>
      <c r="FA146" s="93" t="s">
        <v>830</v>
      </c>
      <c r="FD146" s="36"/>
      <c r="FE146" s="92">
        <v>20</v>
      </c>
    </row>
    <row r="147" spans="1:161" s="30" customFormat="1" x14ac:dyDescent="0.25">
      <c r="A147" s="101">
        <v>101</v>
      </c>
      <c r="B147" s="92" t="s">
        <v>302</v>
      </c>
      <c r="D147" s="92">
        <v>2006</v>
      </c>
      <c r="F147" s="92" t="s">
        <v>382</v>
      </c>
      <c r="G147" s="92" t="s">
        <v>832</v>
      </c>
      <c r="J147" s="92">
        <v>16</v>
      </c>
      <c r="K147" s="92">
        <v>18.100000000000001</v>
      </c>
      <c r="M147" s="92">
        <v>1258</v>
      </c>
      <c r="P147" s="92">
        <v>3</v>
      </c>
      <c r="Q147" s="36"/>
      <c r="R147" s="36"/>
      <c r="S147" s="92" t="s">
        <v>607</v>
      </c>
      <c r="T147" s="90"/>
      <c r="V147" s="92">
        <v>65</v>
      </c>
      <c r="W147" s="92">
        <v>25</v>
      </c>
      <c r="AB147" s="92" t="s">
        <v>840</v>
      </c>
      <c r="AC147" s="93"/>
      <c r="AD147" s="94"/>
      <c r="AE147" s="93"/>
      <c r="AF147" s="66"/>
      <c r="AL147" s="93"/>
      <c r="AO147" s="93"/>
      <c r="AQ147" s="92" t="s">
        <v>841</v>
      </c>
      <c r="AR147" s="92" t="s">
        <v>841</v>
      </c>
      <c r="BB147" s="93"/>
      <c r="BC147" s="93"/>
      <c r="BE147" s="95">
        <v>1.4849999999999999</v>
      </c>
      <c r="BF147" s="95"/>
      <c r="BH147" s="30">
        <v>0.55218855218855223</v>
      </c>
      <c r="BI147" s="30">
        <v>0.56565656565656564</v>
      </c>
      <c r="FA147" s="93"/>
      <c r="FD147" s="36"/>
      <c r="FE147" s="92">
        <v>30</v>
      </c>
    </row>
    <row r="148" spans="1:161" s="30" customFormat="1" x14ac:dyDescent="0.25">
      <c r="A148" s="101">
        <v>101</v>
      </c>
      <c r="B148" s="92" t="s">
        <v>302</v>
      </c>
      <c r="D148" s="92">
        <v>2006</v>
      </c>
      <c r="F148" s="92" t="s">
        <v>382</v>
      </c>
      <c r="G148" s="92" t="s">
        <v>832</v>
      </c>
      <c r="J148" s="92">
        <v>16</v>
      </c>
      <c r="K148" s="92">
        <v>18.100000000000001</v>
      </c>
      <c r="M148" s="92">
        <v>1258</v>
      </c>
      <c r="P148" s="92">
        <v>3</v>
      </c>
      <c r="Q148" s="36"/>
      <c r="R148" s="36"/>
      <c r="S148" s="92" t="s">
        <v>613</v>
      </c>
      <c r="T148" s="90"/>
      <c r="V148" s="92">
        <v>65</v>
      </c>
      <c r="W148" s="92">
        <v>25</v>
      </c>
      <c r="AB148" s="92" t="s">
        <v>840</v>
      </c>
      <c r="AC148" s="93" t="s">
        <v>728</v>
      </c>
      <c r="AD148" s="94"/>
      <c r="AE148" s="93" t="s">
        <v>842</v>
      </c>
      <c r="AF148" s="66"/>
      <c r="AL148" s="93" t="s">
        <v>400</v>
      </c>
      <c r="AO148" s="93" t="s">
        <v>843</v>
      </c>
      <c r="AQ148" s="92" t="s">
        <v>841</v>
      </c>
      <c r="AR148" s="92" t="s">
        <v>841</v>
      </c>
      <c r="BB148" s="93" t="s">
        <v>725</v>
      </c>
      <c r="BC148" s="93"/>
      <c r="BE148" s="95">
        <v>1.4</v>
      </c>
      <c r="BF148" s="95">
        <v>1.4</v>
      </c>
      <c r="BH148" s="30">
        <v>0.24047619047619048</v>
      </c>
      <c r="BI148" s="30">
        <v>0.24523809523809526</v>
      </c>
      <c r="FA148" s="93" t="s">
        <v>830</v>
      </c>
      <c r="FD148" s="36"/>
      <c r="FE148" s="92">
        <v>30</v>
      </c>
    </row>
    <row r="149" spans="1:161" s="30" customFormat="1" x14ac:dyDescent="0.25">
      <c r="A149" s="101">
        <v>101</v>
      </c>
      <c r="B149" s="92" t="s">
        <v>302</v>
      </c>
      <c r="D149" s="92">
        <v>2006</v>
      </c>
      <c r="F149" s="92" t="s">
        <v>382</v>
      </c>
      <c r="G149" s="92" t="s">
        <v>832</v>
      </c>
      <c r="J149" s="92">
        <v>16</v>
      </c>
      <c r="K149" s="92">
        <v>18.100000000000001</v>
      </c>
      <c r="M149" s="92">
        <v>1258</v>
      </c>
      <c r="P149" s="92">
        <v>3</v>
      </c>
      <c r="Q149" s="36"/>
      <c r="R149" s="36"/>
      <c r="S149" s="92" t="s">
        <v>614</v>
      </c>
      <c r="T149" s="90"/>
      <c r="V149" s="92">
        <v>65</v>
      </c>
      <c r="W149" s="92">
        <v>25</v>
      </c>
      <c r="AB149" s="92" t="s">
        <v>840</v>
      </c>
      <c r="AC149" s="93" t="s">
        <v>728</v>
      </c>
      <c r="AD149" s="94"/>
      <c r="AE149" s="93" t="s">
        <v>842</v>
      </c>
      <c r="AF149" s="66"/>
      <c r="AL149" s="93" t="s">
        <v>400</v>
      </c>
      <c r="AO149" s="93" t="s">
        <v>843</v>
      </c>
      <c r="AQ149" s="92" t="s">
        <v>841</v>
      </c>
      <c r="AR149" s="92" t="s">
        <v>841</v>
      </c>
      <c r="BB149" s="93" t="s">
        <v>725</v>
      </c>
      <c r="BC149" s="93"/>
      <c r="BE149" s="95">
        <v>1.6</v>
      </c>
      <c r="BF149" s="95">
        <v>1.6</v>
      </c>
      <c r="BH149" s="30">
        <v>0.17500000000000002</v>
      </c>
      <c r="BI149" s="30">
        <v>0.16458333333333333</v>
      </c>
      <c r="FA149" s="93" t="s">
        <v>830</v>
      </c>
      <c r="FD149" s="36"/>
      <c r="FE149" s="92">
        <v>30</v>
      </c>
    </row>
    <row r="150" spans="1:161" s="30" customFormat="1" x14ac:dyDescent="0.25">
      <c r="A150" s="101">
        <v>101</v>
      </c>
      <c r="B150" s="92" t="s">
        <v>302</v>
      </c>
      <c r="D150" s="92">
        <v>2006</v>
      </c>
      <c r="F150" s="92" t="s">
        <v>382</v>
      </c>
      <c r="G150" s="92" t="s">
        <v>832</v>
      </c>
      <c r="J150" s="92">
        <v>16</v>
      </c>
      <c r="K150" s="92">
        <v>18.100000000000001</v>
      </c>
      <c r="M150" s="92">
        <v>1258</v>
      </c>
      <c r="P150" s="92">
        <v>3</v>
      </c>
      <c r="Q150" s="36"/>
      <c r="R150" s="36"/>
      <c r="S150" s="92" t="s">
        <v>618</v>
      </c>
      <c r="T150" s="90"/>
      <c r="V150" s="92">
        <v>65</v>
      </c>
      <c r="W150" s="92">
        <v>25</v>
      </c>
      <c r="AB150" s="92" t="s">
        <v>840</v>
      </c>
      <c r="AC150" s="93" t="s">
        <v>728</v>
      </c>
      <c r="AD150" s="94"/>
      <c r="AE150" s="93" t="s">
        <v>842</v>
      </c>
      <c r="AF150" s="66"/>
      <c r="AL150" s="93" t="s">
        <v>400</v>
      </c>
      <c r="AO150" s="93" t="s">
        <v>843</v>
      </c>
      <c r="AQ150" s="92" t="s">
        <v>841</v>
      </c>
      <c r="AR150" s="92" t="s">
        <v>841</v>
      </c>
      <c r="BB150" s="93" t="s">
        <v>725</v>
      </c>
      <c r="BC150" s="93"/>
      <c r="BE150" s="95">
        <v>1.6</v>
      </c>
      <c r="BF150" s="95">
        <v>1.6</v>
      </c>
      <c r="BH150" s="30">
        <v>7.2916666666666671E-2</v>
      </c>
      <c r="BI150" s="30">
        <v>5.5208333333333338E-2</v>
      </c>
      <c r="FA150" s="93" t="s">
        <v>830</v>
      </c>
      <c r="FD150" s="36"/>
      <c r="FE150" s="92">
        <v>60</v>
      </c>
    </row>
    <row r="151" spans="1:161" s="30" customFormat="1" x14ac:dyDescent="0.25">
      <c r="A151" s="101">
        <v>101</v>
      </c>
      <c r="B151" s="92" t="s">
        <v>302</v>
      </c>
      <c r="D151" s="92">
        <v>2006</v>
      </c>
      <c r="F151" s="92" t="s">
        <v>382</v>
      </c>
      <c r="G151" s="92" t="s">
        <v>832</v>
      </c>
      <c r="J151" s="92">
        <v>16</v>
      </c>
      <c r="K151" s="92">
        <v>18.100000000000001</v>
      </c>
      <c r="M151" s="92">
        <v>1258</v>
      </c>
      <c r="P151" s="92">
        <v>3</v>
      </c>
      <c r="Q151" s="36"/>
      <c r="R151" s="36"/>
      <c r="S151" s="92" t="s">
        <v>866</v>
      </c>
      <c r="T151" s="90"/>
      <c r="V151" s="92">
        <v>65</v>
      </c>
      <c r="W151" s="92">
        <v>25</v>
      </c>
      <c r="AB151" s="92" t="s">
        <v>840</v>
      </c>
      <c r="AC151" s="93"/>
      <c r="AD151" s="94"/>
      <c r="AE151" s="93"/>
      <c r="AF151" s="66"/>
      <c r="AL151" s="93"/>
      <c r="AO151" s="93"/>
      <c r="AQ151" s="92" t="s">
        <v>841</v>
      </c>
      <c r="AR151" s="92" t="s">
        <v>841</v>
      </c>
      <c r="BB151" s="93"/>
      <c r="BC151" s="93"/>
      <c r="BE151" s="95"/>
      <c r="BF151" s="95"/>
      <c r="FA151" s="93"/>
      <c r="FD151" s="36"/>
      <c r="FE151" s="92">
        <v>90</v>
      </c>
    </row>
    <row r="152" spans="1:161" s="30" customFormat="1" x14ac:dyDescent="0.25">
      <c r="A152" s="101">
        <v>101</v>
      </c>
      <c r="B152" s="92" t="s">
        <v>302</v>
      </c>
      <c r="D152" s="92">
        <v>2006</v>
      </c>
      <c r="F152" s="92" t="s">
        <v>382</v>
      </c>
      <c r="G152" s="92" t="s">
        <v>832</v>
      </c>
      <c r="J152" s="92">
        <v>16</v>
      </c>
      <c r="K152" s="92">
        <v>18.100000000000001</v>
      </c>
      <c r="M152" s="92">
        <v>1258</v>
      </c>
      <c r="P152" s="92">
        <v>3</v>
      </c>
      <c r="Q152" s="36"/>
      <c r="R152" s="36"/>
      <c r="S152" s="92" t="s">
        <v>606</v>
      </c>
      <c r="T152" s="90"/>
      <c r="V152" s="92">
        <v>65</v>
      </c>
      <c r="W152" s="92">
        <v>25</v>
      </c>
      <c r="AB152" s="92" t="s">
        <v>840</v>
      </c>
      <c r="AC152" s="93" t="s">
        <v>728</v>
      </c>
      <c r="AD152" s="94"/>
      <c r="AE152" s="93" t="s">
        <v>842</v>
      </c>
      <c r="AF152" s="66"/>
      <c r="AL152" s="93" t="s">
        <v>400</v>
      </c>
      <c r="AO152" s="93" t="s">
        <v>844</v>
      </c>
      <c r="AQ152" s="92" t="s">
        <v>841</v>
      </c>
      <c r="AR152" s="92" t="s">
        <v>841</v>
      </c>
      <c r="BB152" s="93" t="s">
        <v>725</v>
      </c>
      <c r="BC152" s="93"/>
      <c r="BE152" s="95">
        <v>1.42</v>
      </c>
      <c r="BF152" s="95">
        <v>1.42</v>
      </c>
      <c r="BH152" s="30">
        <v>0.74647887323943651</v>
      </c>
      <c r="BI152" s="30">
        <v>0.78169014084507027</v>
      </c>
      <c r="FA152" s="93" t="s">
        <v>830</v>
      </c>
      <c r="FD152" s="36"/>
      <c r="FE152" s="92">
        <v>10</v>
      </c>
    </row>
    <row r="153" spans="1:161" s="30" customFormat="1" x14ac:dyDescent="0.25">
      <c r="A153" s="101">
        <v>101</v>
      </c>
      <c r="B153" s="92" t="s">
        <v>302</v>
      </c>
      <c r="D153" s="92">
        <v>2006</v>
      </c>
      <c r="F153" s="92" t="s">
        <v>382</v>
      </c>
      <c r="G153" s="92" t="s">
        <v>832</v>
      </c>
      <c r="J153" s="92">
        <v>16</v>
      </c>
      <c r="K153" s="92">
        <v>18.100000000000001</v>
      </c>
      <c r="M153" s="92">
        <v>1258</v>
      </c>
      <c r="P153" s="92">
        <v>3</v>
      </c>
      <c r="Q153" s="36"/>
      <c r="R153" s="36"/>
      <c r="S153" s="92" t="s">
        <v>615</v>
      </c>
      <c r="T153" s="90"/>
      <c r="V153" s="92">
        <v>65</v>
      </c>
      <c r="W153" s="92">
        <v>25</v>
      </c>
      <c r="AB153" s="92" t="s">
        <v>840</v>
      </c>
      <c r="AC153" s="93" t="s">
        <v>728</v>
      </c>
      <c r="AD153" s="94"/>
      <c r="AE153" s="93" t="s">
        <v>842</v>
      </c>
      <c r="AF153" s="66"/>
      <c r="AL153" s="93" t="s">
        <v>400</v>
      </c>
      <c r="AO153" s="93" t="s">
        <v>844</v>
      </c>
      <c r="AQ153" s="92" t="s">
        <v>841</v>
      </c>
      <c r="AR153" s="92" t="s">
        <v>841</v>
      </c>
      <c r="BB153" s="93" t="s">
        <v>725</v>
      </c>
      <c r="BC153" s="93"/>
      <c r="BE153" s="95">
        <v>1.55</v>
      </c>
      <c r="BF153" s="95">
        <v>1.55</v>
      </c>
      <c r="BH153" s="30">
        <v>0.44516129032258062</v>
      </c>
      <c r="BI153" s="30">
        <v>0.50322580645161286</v>
      </c>
      <c r="FA153" s="93" t="s">
        <v>830</v>
      </c>
      <c r="FD153" s="36"/>
      <c r="FE153" s="92">
        <v>20</v>
      </c>
    </row>
    <row r="154" spans="1:161" s="30" customFormat="1" x14ac:dyDescent="0.25">
      <c r="A154" s="101">
        <v>101</v>
      </c>
      <c r="B154" s="92" t="s">
        <v>302</v>
      </c>
      <c r="D154" s="92">
        <v>2006</v>
      </c>
      <c r="F154" s="92" t="s">
        <v>382</v>
      </c>
      <c r="G154" s="92" t="s">
        <v>832</v>
      </c>
      <c r="J154" s="92">
        <v>16</v>
      </c>
      <c r="K154" s="92">
        <v>18.100000000000001</v>
      </c>
      <c r="M154" s="92">
        <v>1258</v>
      </c>
      <c r="P154" s="92">
        <v>3</v>
      </c>
      <c r="Q154" s="36"/>
      <c r="R154" s="36"/>
      <c r="S154" s="92" t="s">
        <v>607</v>
      </c>
      <c r="T154" s="90"/>
      <c r="V154" s="92">
        <v>65</v>
      </c>
      <c r="W154" s="92">
        <v>25</v>
      </c>
      <c r="AB154" s="92" t="s">
        <v>840</v>
      </c>
      <c r="AC154" s="93"/>
      <c r="AD154" s="94"/>
      <c r="AE154" s="93"/>
      <c r="AF154" s="66"/>
      <c r="AL154" s="93"/>
      <c r="AO154" s="93"/>
      <c r="AQ154" s="92" t="s">
        <v>841</v>
      </c>
      <c r="AR154" s="92" t="s">
        <v>841</v>
      </c>
      <c r="BB154" s="93"/>
      <c r="BC154" s="93"/>
      <c r="BE154" s="95"/>
      <c r="BF154" s="95"/>
      <c r="FA154" s="93"/>
      <c r="FD154" s="36"/>
      <c r="FE154" s="92">
        <v>30</v>
      </c>
    </row>
    <row r="155" spans="1:161" s="30" customFormat="1" x14ac:dyDescent="0.25">
      <c r="A155" s="101">
        <v>101</v>
      </c>
      <c r="B155" s="92" t="s">
        <v>302</v>
      </c>
      <c r="D155" s="92">
        <v>2006</v>
      </c>
      <c r="F155" s="92" t="s">
        <v>382</v>
      </c>
      <c r="G155" s="92" t="s">
        <v>832</v>
      </c>
      <c r="J155" s="92">
        <v>16</v>
      </c>
      <c r="K155" s="92">
        <v>18.100000000000001</v>
      </c>
      <c r="M155" s="92">
        <v>1258</v>
      </c>
      <c r="P155" s="92">
        <v>3</v>
      </c>
      <c r="Q155" s="36"/>
      <c r="R155" s="36"/>
      <c r="S155" s="92" t="s">
        <v>613</v>
      </c>
      <c r="T155" s="90"/>
      <c r="V155" s="92">
        <v>65</v>
      </c>
      <c r="W155" s="92">
        <v>25</v>
      </c>
      <c r="AB155" s="92" t="s">
        <v>840</v>
      </c>
      <c r="AC155" s="93" t="s">
        <v>728</v>
      </c>
      <c r="AD155" s="94"/>
      <c r="AE155" s="93" t="s">
        <v>842</v>
      </c>
      <c r="AF155" s="66"/>
      <c r="AL155" s="93" t="s">
        <v>400</v>
      </c>
      <c r="AO155" s="93" t="s">
        <v>844</v>
      </c>
      <c r="AQ155" s="92" t="s">
        <v>841</v>
      </c>
      <c r="AR155" s="92" t="s">
        <v>841</v>
      </c>
      <c r="BB155" s="93" t="s">
        <v>725</v>
      </c>
      <c r="BC155" s="93"/>
      <c r="BE155" s="95">
        <v>1.4</v>
      </c>
      <c r="BF155" s="95">
        <v>1.4</v>
      </c>
      <c r="BH155" s="30">
        <v>0.27857142857142853</v>
      </c>
      <c r="BI155" s="30">
        <v>0.24523809523809526</v>
      </c>
      <c r="FA155" s="93" t="s">
        <v>830</v>
      </c>
      <c r="FD155" s="36"/>
      <c r="FE155" s="92">
        <v>30</v>
      </c>
    </row>
    <row r="156" spans="1:161" s="30" customFormat="1" x14ac:dyDescent="0.25">
      <c r="A156" s="101">
        <v>101</v>
      </c>
      <c r="B156" s="92" t="s">
        <v>302</v>
      </c>
      <c r="D156" s="92">
        <v>2006</v>
      </c>
      <c r="F156" s="92" t="s">
        <v>382</v>
      </c>
      <c r="G156" s="92" t="s">
        <v>832</v>
      </c>
      <c r="J156" s="92">
        <v>16</v>
      </c>
      <c r="K156" s="92">
        <v>18.100000000000001</v>
      </c>
      <c r="M156" s="92">
        <v>1258</v>
      </c>
      <c r="P156" s="92">
        <v>3</v>
      </c>
      <c r="Q156" s="36"/>
      <c r="R156" s="36"/>
      <c r="S156" s="92" t="s">
        <v>614</v>
      </c>
      <c r="T156" s="90"/>
      <c r="V156" s="92">
        <v>65</v>
      </c>
      <c r="W156" s="92">
        <v>25</v>
      </c>
      <c r="AB156" s="92" t="s">
        <v>840</v>
      </c>
      <c r="AC156" s="93" t="s">
        <v>728</v>
      </c>
      <c r="AD156" s="94"/>
      <c r="AE156" s="93" t="s">
        <v>842</v>
      </c>
      <c r="AF156" s="66"/>
      <c r="AL156" s="93" t="s">
        <v>400</v>
      </c>
      <c r="AO156" s="93" t="s">
        <v>844</v>
      </c>
      <c r="AQ156" s="92" t="s">
        <v>841</v>
      </c>
      <c r="AR156" s="92" t="s">
        <v>841</v>
      </c>
      <c r="BB156" s="93" t="s">
        <v>725</v>
      </c>
      <c r="BC156" s="93"/>
      <c r="BE156" s="95">
        <v>1.6</v>
      </c>
      <c r="BF156" s="95">
        <v>1.6</v>
      </c>
      <c r="BH156" s="30">
        <v>0.19583333333333333</v>
      </c>
      <c r="BI156" s="30">
        <v>0.16875000000000001</v>
      </c>
      <c r="FA156" s="93" t="s">
        <v>830</v>
      </c>
      <c r="FD156" s="36"/>
      <c r="FE156" s="92">
        <v>30</v>
      </c>
    </row>
    <row r="157" spans="1:161" s="30" customFormat="1" x14ac:dyDescent="0.25">
      <c r="A157" s="101">
        <v>101</v>
      </c>
      <c r="B157" s="92" t="s">
        <v>302</v>
      </c>
      <c r="D157" s="92">
        <v>2006</v>
      </c>
      <c r="F157" s="92" t="s">
        <v>382</v>
      </c>
      <c r="G157" s="92" t="s">
        <v>832</v>
      </c>
      <c r="J157" s="92">
        <v>16</v>
      </c>
      <c r="K157" s="92">
        <v>18.100000000000001</v>
      </c>
      <c r="M157" s="92">
        <v>1258</v>
      </c>
      <c r="P157" s="92">
        <v>3</v>
      </c>
      <c r="Q157" s="36"/>
      <c r="R157" s="36"/>
      <c r="S157" s="92" t="s">
        <v>618</v>
      </c>
      <c r="T157" s="90"/>
      <c r="V157" s="92">
        <v>65</v>
      </c>
      <c r="W157" s="92">
        <v>25</v>
      </c>
      <c r="AB157" s="92" t="s">
        <v>840</v>
      </c>
      <c r="AC157" s="93" t="s">
        <v>728</v>
      </c>
      <c r="AD157" s="94"/>
      <c r="AE157" s="93" t="s">
        <v>842</v>
      </c>
      <c r="AF157" s="66"/>
      <c r="AL157" s="93" t="s">
        <v>400</v>
      </c>
      <c r="AO157" s="93" t="s">
        <v>844</v>
      </c>
      <c r="AQ157" s="92" t="s">
        <v>841</v>
      </c>
      <c r="AR157" s="92" t="s">
        <v>841</v>
      </c>
      <c r="BB157" s="93" t="s">
        <v>725</v>
      </c>
      <c r="BC157" s="93"/>
      <c r="BE157" s="95">
        <v>1.6</v>
      </c>
      <c r="BF157" s="95">
        <v>1.6</v>
      </c>
      <c r="BH157" s="30">
        <v>0.13333333333333336</v>
      </c>
      <c r="BI157" s="30">
        <v>0.12083333333333333</v>
      </c>
      <c r="FA157" s="93" t="s">
        <v>830</v>
      </c>
      <c r="FD157" s="36"/>
      <c r="FE157" s="92">
        <v>30</v>
      </c>
    </row>
    <row r="158" spans="1:161" s="30" customFormat="1" x14ac:dyDescent="0.25">
      <c r="A158" s="101">
        <v>101</v>
      </c>
      <c r="B158" s="92" t="s">
        <v>302</v>
      </c>
      <c r="D158" s="92">
        <v>2006</v>
      </c>
      <c r="F158" s="92" t="s">
        <v>382</v>
      </c>
      <c r="G158" s="92" t="s">
        <v>832</v>
      </c>
      <c r="J158" s="92">
        <v>16</v>
      </c>
      <c r="K158" s="92">
        <v>18.100000000000001</v>
      </c>
      <c r="M158" s="92">
        <v>1258</v>
      </c>
      <c r="P158" s="92">
        <v>3</v>
      </c>
      <c r="Q158" s="36"/>
      <c r="R158" s="36"/>
      <c r="S158" s="92" t="s">
        <v>866</v>
      </c>
      <c r="T158" s="90"/>
      <c r="V158" s="92">
        <v>65</v>
      </c>
      <c r="W158" s="92">
        <v>25</v>
      </c>
      <c r="AB158" s="92" t="s">
        <v>840</v>
      </c>
      <c r="AC158" s="93"/>
      <c r="AD158" s="94"/>
      <c r="AE158" s="93"/>
      <c r="AF158" s="66"/>
      <c r="AL158" s="93"/>
      <c r="AO158" s="93"/>
      <c r="AQ158" s="92" t="s">
        <v>841</v>
      </c>
      <c r="AR158" s="92" t="s">
        <v>841</v>
      </c>
      <c r="BB158" s="93"/>
      <c r="BC158" s="93"/>
      <c r="BE158" s="95"/>
      <c r="BF158" s="95"/>
      <c r="FA158" s="93"/>
      <c r="FD158" s="36"/>
      <c r="FE158" s="92">
        <v>90</v>
      </c>
    </row>
    <row r="159" spans="1:161" s="30" customFormat="1" x14ac:dyDescent="0.25">
      <c r="A159" s="101">
        <v>101</v>
      </c>
      <c r="B159" s="92" t="s">
        <v>302</v>
      </c>
      <c r="D159" s="92">
        <v>2006</v>
      </c>
      <c r="F159" s="92" t="s">
        <v>382</v>
      </c>
      <c r="G159" s="92" t="s">
        <v>832</v>
      </c>
      <c r="J159" s="92">
        <v>16</v>
      </c>
      <c r="K159" s="92">
        <v>18.100000000000001</v>
      </c>
      <c r="M159" s="92">
        <v>1258</v>
      </c>
      <c r="P159" s="92">
        <v>3</v>
      </c>
      <c r="Q159" s="36"/>
      <c r="R159" s="36"/>
      <c r="S159" s="92" t="s">
        <v>606</v>
      </c>
      <c r="T159" s="90"/>
      <c r="V159" s="92">
        <v>65</v>
      </c>
      <c r="W159" s="92">
        <v>25</v>
      </c>
      <c r="AB159" s="92" t="s">
        <v>840</v>
      </c>
      <c r="AC159" s="93" t="s">
        <v>728</v>
      </c>
      <c r="AD159" s="94"/>
      <c r="AE159" s="93" t="s">
        <v>842</v>
      </c>
      <c r="AF159" s="66"/>
      <c r="AL159" s="93" t="s">
        <v>400</v>
      </c>
      <c r="AO159" s="93" t="s">
        <v>846</v>
      </c>
      <c r="AQ159" s="92" t="s">
        <v>841</v>
      </c>
      <c r="AR159" s="92" t="s">
        <v>841</v>
      </c>
      <c r="BB159" s="93" t="s">
        <v>725</v>
      </c>
      <c r="BC159" s="93"/>
      <c r="BE159" s="95">
        <v>1.42</v>
      </c>
      <c r="BF159" s="95">
        <v>1.42</v>
      </c>
      <c r="BH159" s="30">
        <v>0.76760563380281699</v>
      </c>
      <c r="BI159" s="30">
        <v>0.80985915492957739</v>
      </c>
      <c r="FA159" s="93" t="s">
        <v>830</v>
      </c>
      <c r="FD159" s="36"/>
      <c r="FE159" s="92">
        <v>10</v>
      </c>
    </row>
    <row r="160" spans="1:161" s="30" customFormat="1" x14ac:dyDescent="0.25">
      <c r="A160" s="101">
        <v>101</v>
      </c>
      <c r="B160" s="92" t="s">
        <v>302</v>
      </c>
      <c r="D160" s="92">
        <v>2006</v>
      </c>
      <c r="F160" s="92" t="s">
        <v>382</v>
      </c>
      <c r="G160" s="92" t="s">
        <v>832</v>
      </c>
      <c r="J160" s="92">
        <v>16</v>
      </c>
      <c r="K160" s="92">
        <v>18.100000000000001</v>
      </c>
      <c r="M160" s="92">
        <v>1258</v>
      </c>
      <c r="P160" s="92">
        <v>3</v>
      </c>
      <c r="Q160" s="36"/>
      <c r="R160" s="36"/>
      <c r="S160" s="92" t="s">
        <v>615</v>
      </c>
      <c r="T160" s="90"/>
      <c r="V160" s="92">
        <v>65</v>
      </c>
      <c r="W160" s="92">
        <v>25</v>
      </c>
      <c r="AB160" s="92" t="s">
        <v>840</v>
      </c>
      <c r="AC160" s="93" t="s">
        <v>728</v>
      </c>
      <c r="AD160" s="94"/>
      <c r="AE160" s="93" t="s">
        <v>842</v>
      </c>
      <c r="AF160" s="66"/>
      <c r="AL160" s="93" t="s">
        <v>400</v>
      </c>
      <c r="AO160" s="93" t="s">
        <v>846</v>
      </c>
      <c r="AQ160" s="92" t="s">
        <v>841</v>
      </c>
      <c r="AR160" s="92" t="s">
        <v>841</v>
      </c>
      <c r="BB160" s="93" t="s">
        <v>725</v>
      </c>
      <c r="BC160" s="93"/>
      <c r="BE160" s="95">
        <v>1.55</v>
      </c>
      <c r="BF160" s="95">
        <v>1.55</v>
      </c>
      <c r="BH160" s="30">
        <v>0.42903225806451611</v>
      </c>
      <c r="BI160" s="30">
        <v>0.55161290322580647</v>
      </c>
      <c r="FA160" s="93" t="s">
        <v>830</v>
      </c>
      <c r="FD160" s="36"/>
      <c r="FE160" s="92">
        <v>20</v>
      </c>
    </row>
    <row r="161" spans="1:161" s="30" customFormat="1" x14ac:dyDescent="0.25">
      <c r="A161" s="101">
        <v>101</v>
      </c>
      <c r="B161" s="92" t="s">
        <v>302</v>
      </c>
      <c r="D161" s="92">
        <v>2006</v>
      </c>
      <c r="F161" s="92" t="s">
        <v>382</v>
      </c>
      <c r="G161" s="92" t="s">
        <v>832</v>
      </c>
      <c r="J161" s="92">
        <v>16</v>
      </c>
      <c r="K161" s="92">
        <v>18.100000000000001</v>
      </c>
      <c r="M161" s="92">
        <v>1258</v>
      </c>
      <c r="P161" s="92">
        <v>3</v>
      </c>
      <c r="Q161" s="36"/>
      <c r="R161" s="36"/>
      <c r="S161" s="92" t="s">
        <v>607</v>
      </c>
      <c r="T161" s="90"/>
      <c r="V161" s="92">
        <v>65</v>
      </c>
      <c r="W161" s="92">
        <v>25</v>
      </c>
      <c r="AB161" s="92" t="s">
        <v>840</v>
      </c>
      <c r="AC161" s="93"/>
      <c r="AD161" s="94"/>
      <c r="AE161" s="93"/>
      <c r="AF161" s="66"/>
      <c r="AL161" s="93"/>
      <c r="AO161" s="93"/>
      <c r="AQ161" s="92" t="s">
        <v>841</v>
      </c>
      <c r="AR161" s="92" t="s">
        <v>841</v>
      </c>
      <c r="BB161" s="93"/>
      <c r="BC161" s="93"/>
      <c r="BE161" s="95"/>
      <c r="BF161" s="95"/>
      <c r="FA161" s="93"/>
      <c r="FD161" s="36"/>
      <c r="FE161" s="92">
        <v>30</v>
      </c>
    </row>
    <row r="162" spans="1:161" s="30" customFormat="1" x14ac:dyDescent="0.25">
      <c r="A162" s="101">
        <v>101</v>
      </c>
      <c r="B162" s="92" t="s">
        <v>302</v>
      </c>
      <c r="D162" s="92">
        <v>2006</v>
      </c>
      <c r="F162" s="92" t="s">
        <v>382</v>
      </c>
      <c r="G162" s="92" t="s">
        <v>832</v>
      </c>
      <c r="J162" s="92">
        <v>16</v>
      </c>
      <c r="K162" s="92">
        <v>18.100000000000001</v>
      </c>
      <c r="M162" s="92">
        <v>1258</v>
      </c>
      <c r="P162" s="92">
        <v>3</v>
      </c>
      <c r="Q162" s="36"/>
      <c r="R162" s="36"/>
      <c r="S162" s="92" t="s">
        <v>613</v>
      </c>
      <c r="T162" s="90"/>
      <c r="V162" s="92">
        <v>65</v>
      </c>
      <c r="W162" s="92">
        <v>25</v>
      </c>
      <c r="AB162" s="92" t="s">
        <v>840</v>
      </c>
      <c r="AC162" s="93" t="s">
        <v>728</v>
      </c>
      <c r="AD162" s="94"/>
      <c r="AE162" s="93" t="s">
        <v>842</v>
      </c>
      <c r="AF162" s="66"/>
      <c r="AL162" s="93" t="s">
        <v>400</v>
      </c>
      <c r="AO162" s="93" t="s">
        <v>846</v>
      </c>
      <c r="AQ162" s="92" t="s">
        <v>841</v>
      </c>
      <c r="AR162" s="92" t="s">
        <v>841</v>
      </c>
      <c r="BB162" s="93" t="s">
        <v>725</v>
      </c>
      <c r="BC162" s="93"/>
      <c r="BE162" s="95">
        <v>1.4</v>
      </c>
      <c r="BF162" s="95">
        <v>1.4</v>
      </c>
      <c r="BH162" s="30">
        <v>0.25</v>
      </c>
      <c r="BI162" s="30">
        <v>0.26904761904761904</v>
      </c>
      <c r="FA162" s="93" t="s">
        <v>830</v>
      </c>
      <c r="FD162" s="36"/>
      <c r="FE162" s="92">
        <v>30</v>
      </c>
    </row>
    <row r="163" spans="1:161" s="30" customFormat="1" x14ac:dyDescent="0.25">
      <c r="A163" s="101">
        <v>101</v>
      </c>
      <c r="B163" s="92" t="s">
        <v>302</v>
      </c>
      <c r="D163" s="92">
        <v>2006</v>
      </c>
      <c r="F163" s="92" t="s">
        <v>382</v>
      </c>
      <c r="G163" s="92" t="s">
        <v>832</v>
      </c>
      <c r="J163" s="92">
        <v>16</v>
      </c>
      <c r="K163" s="92">
        <v>18.100000000000001</v>
      </c>
      <c r="M163" s="92">
        <v>1258</v>
      </c>
      <c r="P163" s="92">
        <v>3</v>
      </c>
      <c r="Q163" s="36"/>
      <c r="R163" s="36"/>
      <c r="S163" s="92" t="s">
        <v>614</v>
      </c>
      <c r="T163" s="90"/>
      <c r="V163" s="92">
        <v>65</v>
      </c>
      <c r="W163" s="92">
        <v>25</v>
      </c>
      <c r="AB163" s="92" t="s">
        <v>840</v>
      </c>
      <c r="AC163" s="93" t="s">
        <v>728</v>
      </c>
      <c r="AD163" s="94"/>
      <c r="AE163" s="93" t="s">
        <v>842</v>
      </c>
      <c r="AF163" s="66"/>
      <c r="AL163" s="93" t="s">
        <v>400</v>
      </c>
      <c r="AO163" s="93" t="s">
        <v>846</v>
      </c>
      <c r="AQ163" s="92" t="s">
        <v>841</v>
      </c>
      <c r="AR163" s="92" t="s">
        <v>841</v>
      </c>
      <c r="BB163" s="93" t="s">
        <v>725</v>
      </c>
      <c r="BC163" s="93"/>
      <c r="BE163" s="95">
        <v>1.6</v>
      </c>
      <c r="BF163" s="95">
        <v>1.6</v>
      </c>
      <c r="BH163" s="30">
        <v>0.14583333333333334</v>
      </c>
      <c r="BI163" s="30">
        <v>0.13749999999999998</v>
      </c>
      <c r="FA163" s="93" t="s">
        <v>830</v>
      </c>
      <c r="FD163" s="36"/>
      <c r="FE163" s="92">
        <v>30</v>
      </c>
    </row>
    <row r="164" spans="1:161" s="30" customFormat="1" x14ac:dyDescent="0.25">
      <c r="A164" s="101">
        <v>101</v>
      </c>
      <c r="B164" s="92" t="s">
        <v>302</v>
      </c>
      <c r="D164" s="92">
        <v>2006</v>
      </c>
      <c r="F164" s="92" t="s">
        <v>382</v>
      </c>
      <c r="G164" s="92" t="s">
        <v>832</v>
      </c>
      <c r="J164" s="92">
        <v>16</v>
      </c>
      <c r="K164" s="92">
        <v>18.100000000000001</v>
      </c>
      <c r="M164" s="92">
        <v>1258</v>
      </c>
      <c r="P164" s="92">
        <v>3</v>
      </c>
      <c r="Q164" s="36"/>
      <c r="R164" s="36"/>
      <c r="S164" s="92" t="s">
        <v>618</v>
      </c>
      <c r="T164" s="90"/>
      <c r="V164" s="92">
        <v>65</v>
      </c>
      <c r="W164" s="92">
        <v>25</v>
      </c>
      <c r="AB164" s="92" t="s">
        <v>840</v>
      </c>
      <c r="AC164" s="93" t="s">
        <v>728</v>
      </c>
      <c r="AD164" s="94"/>
      <c r="AE164" s="93" t="s">
        <v>842</v>
      </c>
      <c r="AF164" s="66"/>
      <c r="AL164" s="93" t="s">
        <v>400</v>
      </c>
      <c r="AO164" s="93" t="s">
        <v>846</v>
      </c>
      <c r="AQ164" s="92" t="s">
        <v>841</v>
      </c>
      <c r="AR164" s="92" t="s">
        <v>841</v>
      </c>
      <c r="BB164" s="93" t="s">
        <v>725</v>
      </c>
      <c r="BC164" s="93"/>
      <c r="BE164" s="95">
        <v>1.6</v>
      </c>
      <c r="BF164" s="95">
        <v>1.6</v>
      </c>
      <c r="BH164" s="30">
        <v>0.11666666666666665</v>
      </c>
      <c r="BI164" s="30">
        <v>0.14166666666666666</v>
      </c>
      <c r="FA164" s="93" t="s">
        <v>830</v>
      </c>
      <c r="FD164" s="36"/>
      <c r="FE164" s="92">
        <v>30</v>
      </c>
    </row>
    <row r="165" spans="1:161" s="30" customFormat="1" x14ac:dyDescent="0.25">
      <c r="A165" s="101">
        <v>101</v>
      </c>
      <c r="B165" s="92" t="s">
        <v>302</v>
      </c>
      <c r="D165" s="92">
        <v>2006</v>
      </c>
      <c r="F165" s="92" t="s">
        <v>382</v>
      </c>
      <c r="G165" s="92" t="s">
        <v>832</v>
      </c>
      <c r="J165" s="92">
        <v>16</v>
      </c>
      <c r="K165" s="92">
        <v>18.100000000000001</v>
      </c>
      <c r="M165" s="92">
        <v>1258</v>
      </c>
      <c r="P165" s="92">
        <v>3</v>
      </c>
      <c r="Q165" s="36"/>
      <c r="R165" s="36"/>
      <c r="S165" s="92" t="s">
        <v>866</v>
      </c>
      <c r="T165" s="90"/>
      <c r="V165" s="92">
        <v>65</v>
      </c>
      <c r="W165" s="92">
        <v>25</v>
      </c>
      <c r="AB165" s="92" t="s">
        <v>840</v>
      </c>
      <c r="AC165" s="93"/>
      <c r="AD165" s="94"/>
      <c r="AE165" s="93"/>
      <c r="AF165" s="66"/>
      <c r="AL165" s="93"/>
      <c r="AO165" s="93"/>
      <c r="AQ165" s="92" t="s">
        <v>841</v>
      </c>
      <c r="AR165" s="92" t="s">
        <v>841</v>
      </c>
      <c r="BB165" s="93"/>
      <c r="BC165" s="93"/>
      <c r="BE165" s="95"/>
      <c r="BF165" s="95"/>
      <c r="FA165" s="93"/>
      <c r="FD165" s="36"/>
      <c r="FE165" s="92">
        <v>90</v>
      </c>
    </row>
    <row r="166" spans="1:161" s="30" customFormat="1" x14ac:dyDescent="0.25">
      <c r="A166" s="101">
        <v>101</v>
      </c>
      <c r="B166" s="92" t="s">
        <v>302</v>
      </c>
      <c r="D166" s="92">
        <v>2006</v>
      </c>
      <c r="F166" s="92" t="s">
        <v>382</v>
      </c>
      <c r="G166" s="92" t="s">
        <v>832</v>
      </c>
      <c r="J166" s="92">
        <v>16</v>
      </c>
      <c r="K166" s="92">
        <v>18.100000000000001</v>
      </c>
      <c r="M166" s="92">
        <v>1258</v>
      </c>
      <c r="P166" s="92">
        <v>3</v>
      </c>
      <c r="Q166" s="36"/>
      <c r="R166" s="36"/>
      <c r="S166" s="92" t="s">
        <v>606</v>
      </c>
      <c r="T166" s="90"/>
      <c r="V166" s="92">
        <v>65</v>
      </c>
      <c r="W166" s="92">
        <v>25</v>
      </c>
      <c r="AB166" s="92" t="s">
        <v>840</v>
      </c>
      <c r="AC166" s="93" t="s">
        <v>728</v>
      </c>
      <c r="AD166" s="94"/>
      <c r="AE166" s="93" t="s">
        <v>842</v>
      </c>
      <c r="AF166" s="66"/>
      <c r="AL166" s="93" t="s">
        <v>847</v>
      </c>
      <c r="AO166" s="93" t="s">
        <v>843</v>
      </c>
      <c r="AQ166" s="92" t="s">
        <v>841</v>
      </c>
      <c r="AR166" s="92" t="s">
        <v>841</v>
      </c>
      <c r="BB166" s="93" t="s">
        <v>725</v>
      </c>
      <c r="BC166" s="93"/>
      <c r="BE166" s="95">
        <v>1.5</v>
      </c>
      <c r="BF166" s="95">
        <v>1.5</v>
      </c>
      <c r="BH166" s="30">
        <v>0.64666666666666661</v>
      </c>
      <c r="BI166" s="30">
        <v>0.62666666666666671</v>
      </c>
      <c r="FA166" s="93" t="s">
        <v>830</v>
      </c>
      <c r="FD166" s="36"/>
      <c r="FE166" s="92">
        <v>10</v>
      </c>
    </row>
    <row r="167" spans="1:161" s="30" customFormat="1" x14ac:dyDescent="0.25">
      <c r="A167" s="101">
        <v>101</v>
      </c>
      <c r="B167" s="92" t="s">
        <v>302</v>
      </c>
      <c r="D167" s="92">
        <v>2006</v>
      </c>
      <c r="F167" s="92" t="s">
        <v>382</v>
      </c>
      <c r="G167" s="92" t="s">
        <v>832</v>
      </c>
      <c r="J167" s="92">
        <v>16</v>
      </c>
      <c r="K167" s="92">
        <v>18.100000000000001</v>
      </c>
      <c r="M167" s="92">
        <v>1258</v>
      </c>
      <c r="P167" s="92">
        <v>3</v>
      </c>
      <c r="Q167" s="36"/>
      <c r="R167" s="36"/>
      <c r="S167" s="92" t="s">
        <v>615</v>
      </c>
      <c r="T167" s="90"/>
      <c r="V167" s="92">
        <v>65</v>
      </c>
      <c r="W167" s="92">
        <v>25</v>
      </c>
      <c r="AB167" s="92" t="s">
        <v>840</v>
      </c>
      <c r="AC167" s="93" t="s">
        <v>728</v>
      </c>
      <c r="AD167" s="94"/>
      <c r="AE167" s="93" t="s">
        <v>842</v>
      </c>
      <c r="AF167" s="66"/>
      <c r="AL167" s="93" t="s">
        <v>847</v>
      </c>
      <c r="AO167" s="93" t="s">
        <v>843</v>
      </c>
      <c r="AQ167" s="92" t="s">
        <v>841</v>
      </c>
      <c r="AR167" s="92" t="s">
        <v>841</v>
      </c>
      <c r="BB167" s="93" t="s">
        <v>725</v>
      </c>
      <c r="BC167" s="93"/>
      <c r="BE167" s="95">
        <v>1.5</v>
      </c>
      <c r="BF167" s="95">
        <v>1.5</v>
      </c>
      <c r="BH167" s="30">
        <v>0.45666666666666667</v>
      </c>
      <c r="BI167" s="30">
        <v>0.47666666666666674</v>
      </c>
      <c r="FA167" s="93" t="s">
        <v>830</v>
      </c>
      <c r="FD167" s="36"/>
      <c r="FE167" s="92">
        <v>20</v>
      </c>
    </row>
    <row r="168" spans="1:161" s="30" customFormat="1" x14ac:dyDescent="0.25">
      <c r="A168" s="101">
        <v>101</v>
      </c>
      <c r="B168" s="92" t="s">
        <v>302</v>
      </c>
      <c r="D168" s="92">
        <v>2006</v>
      </c>
      <c r="F168" s="92" t="s">
        <v>382</v>
      </c>
      <c r="G168" s="92" t="s">
        <v>832</v>
      </c>
      <c r="J168" s="92">
        <v>16</v>
      </c>
      <c r="K168" s="92">
        <v>18.100000000000001</v>
      </c>
      <c r="M168" s="92">
        <v>1258</v>
      </c>
      <c r="P168" s="92">
        <v>3</v>
      </c>
      <c r="Q168" s="36"/>
      <c r="R168" s="36"/>
      <c r="S168" s="92" t="s">
        <v>607</v>
      </c>
      <c r="T168" s="90"/>
      <c r="V168" s="92">
        <v>65</v>
      </c>
      <c r="W168" s="92">
        <v>25</v>
      </c>
      <c r="AB168" s="92" t="s">
        <v>840</v>
      </c>
      <c r="AC168" s="93"/>
      <c r="AD168" s="94"/>
      <c r="AE168" s="93"/>
      <c r="AF168" s="66"/>
      <c r="AL168" s="93"/>
      <c r="AO168" s="93"/>
      <c r="AQ168" s="92" t="s">
        <v>841</v>
      </c>
      <c r="AR168" s="92" t="s">
        <v>841</v>
      </c>
      <c r="BB168" s="93"/>
      <c r="BC168" s="93"/>
      <c r="BE168" s="95"/>
      <c r="BF168" s="95"/>
      <c r="FA168" s="93"/>
      <c r="FD168" s="36"/>
      <c r="FE168" s="92">
        <v>30</v>
      </c>
    </row>
    <row r="169" spans="1:161" s="30" customFormat="1" x14ac:dyDescent="0.25">
      <c r="A169" s="101">
        <v>101</v>
      </c>
      <c r="B169" s="92" t="s">
        <v>302</v>
      </c>
      <c r="D169" s="92">
        <v>2006</v>
      </c>
      <c r="F169" s="92" t="s">
        <v>382</v>
      </c>
      <c r="G169" s="92" t="s">
        <v>832</v>
      </c>
      <c r="J169" s="92">
        <v>16</v>
      </c>
      <c r="K169" s="92">
        <v>18.100000000000001</v>
      </c>
      <c r="M169" s="92">
        <v>1258</v>
      </c>
      <c r="P169" s="92">
        <v>3</v>
      </c>
      <c r="Q169" s="36"/>
      <c r="R169" s="36"/>
      <c r="S169" s="92" t="s">
        <v>613</v>
      </c>
      <c r="T169" s="90"/>
      <c r="V169" s="92">
        <v>65</v>
      </c>
      <c r="W169" s="92">
        <v>25</v>
      </c>
      <c r="AB169" s="92" t="s">
        <v>840</v>
      </c>
      <c r="AC169" s="93" t="s">
        <v>728</v>
      </c>
      <c r="AD169" s="94"/>
      <c r="AE169" s="93" t="s">
        <v>842</v>
      </c>
      <c r="AF169" s="66"/>
      <c r="AL169" s="93" t="s">
        <v>847</v>
      </c>
      <c r="AO169" s="93" t="s">
        <v>843</v>
      </c>
      <c r="AQ169" s="92" t="s">
        <v>841</v>
      </c>
      <c r="AR169" s="92" t="s">
        <v>841</v>
      </c>
      <c r="BB169" s="93" t="s">
        <v>725</v>
      </c>
      <c r="BC169" s="93"/>
      <c r="BE169" s="95">
        <v>1.42</v>
      </c>
      <c r="BF169" s="95">
        <v>1.42</v>
      </c>
      <c r="BH169" s="30">
        <v>0.23239436619718312</v>
      </c>
      <c r="BI169" s="30">
        <v>0.20657276995305168</v>
      </c>
      <c r="FA169" s="93" t="s">
        <v>830</v>
      </c>
      <c r="FD169" s="36"/>
      <c r="FE169" s="92">
        <v>30</v>
      </c>
    </row>
    <row r="170" spans="1:161" s="30" customFormat="1" x14ac:dyDescent="0.25">
      <c r="A170" s="101">
        <v>101</v>
      </c>
      <c r="B170" s="92" t="s">
        <v>302</v>
      </c>
      <c r="D170" s="92">
        <v>2006</v>
      </c>
      <c r="F170" s="92" t="s">
        <v>382</v>
      </c>
      <c r="G170" s="92" t="s">
        <v>832</v>
      </c>
      <c r="J170" s="92">
        <v>16</v>
      </c>
      <c r="K170" s="92">
        <v>18.100000000000001</v>
      </c>
      <c r="M170" s="92">
        <v>1258</v>
      </c>
      <c r="P170" s="92">
        <v>3</v>
      </c>
      <c r="Q170" s="36"/>
      <c r="R170" s="36"/>
      <c r="S170" s="92" t="s">
        <v>614</v>
      </c>
      <c r="T170" s="90"/>
      <c r="V170" s="92">
        <v>65</v>
      </c>
      <c r="W170" s="92">
        <v>25</v>
      </c>
      <c r="AB170" s="92" t="s">
        <v>840</v>
      </c>
      <c r="AC170" s="93" t="s">
        <v>728</v>
      </c>
      <c r="AD170" s="94"/>
      <c r="AE170" s="93" t="s">
        <v>842</v>
      </c>
      <c r="AF170" s="66"/>
      <c r="AL170" s="93" t="s">
        <v>847</v>
      </c>
      <c r="AO170" s="93" t="s">
        <v>843</v>
      </c>
      <c r="AQ170" s="92" t="s">
        <v>841</v>
      </c>
      <c r="AR170" s="92" t="s">
        <v>841</v>
      </c>
      <c r="BB170" s="93" t="s">
        <v>725</v>
      </c>
      <c r="BC170" s="93"/>
      <c r="BE170" s="95">
        <v>1.6</v>
      </c>
      <c r="BF170" s="95">
        <v>1.6</v>
      </c>
      <c r="BH170" s="30">
        <v>0.14374999999999999</v>
      </c>
      <c r="BI170" s="30">
        <v>0.13958333333333334</v>
      </c>
      <c r="FA170" s="93" t="s">
        <v>830</v>
      </c>
      <c r="FD170" s="36"/>
      <c r="FE170" s="92">
        <v>30</v>
      </c>
    </row>
    <row r="171" spans="1:161" s="30" customFormat="1" x14ac:dyDescent="0.25">
      <c r="A171" s="101">
        <v>101</v>
      </c>
      <c r="B171" s="92" t="s">
        <v>302</v>
      </c>
      <c r="D171" s="92">
        <v>2006</v>
      </c>
      <c r="F171" s="92" t="s">
        <v>382</v>
      </c>
      <c r="G171" s="92" t="s">
        <v>832</v>
      </c>
      <c r="J171" s="92">
        <v>16</v>
      </c>
      <c r="K171" s="92">
        <v>18.100000000000001</v>
      </c>
      <c r="M171" s="92">
        <v>1258</v>
      </c>
      <c r="P171" s="92">
        <v>3</v>
      </c>
      <c r="Q171" s="36"/>
      <c r="R171" s="36"/>
      <c r="S171" s="92" t="s">
        <v>618</v>
      </c>
      <c r="T171" s="90"/>
      <c r="V171" s="92">
        <v>65</v>
      </c>
      <c r="W171" s="92">
        <v>25</v>
      </c>
      <c r="AB171" s="92" t="s">
        <v>840</v>
      </c>
      <c r="AC171" s="93" t="s">
        <v>728</v>
      </c>
      <c r="AD171" s="94"/>
      <c r="AE171" s="93" t="s">
        <v>842</v>
      </c>
      <c r="AF171" s="66"/>
      <c r="AL171" s="93" t="s">
        <v>847</v>
      </c>
      <c r="AO171" s="93" t="s">
        <v>843</v>
      </c>
      <c r="AQ171" s="92" t="s">
        <v>841</v>
      </c>
      <c r="AR171" s="92" t="s">
        <v>841</v>
      </c>
      <c r="BB171" s="93" t="s">
        <v>725</v>
      </c>
      <c r="BC171" s="93"/>
      <c r="BE171" s="95">
        <v>1.6</v>
      </c>
      <c r="BF171" s="95">
        <v>1.6</v>
      </c>
      <c r="BH171" s="30">
        <v>0.12708333333333333</v>
      </c>
      <c r="BI171" s="30">
        <v>0.10833333333333332</v>
      </c>
      <c r="FA171" s="93" t="s">
        <v>830</v>
      </c>
      <c r="FD171" s="36"/>
      <c r="FE171" s="92">
        <v>30</v>
      </c>
    </row>
    <row r="172" spans="1:161" s="30" customFormat="1" x14ac:dyDescent="0.25">
      <c r="A172" s="101">
        <v>101</v>
      </c>
      <c r="B172" s="92" t="s">
        <v>302</v>
      </c>
      <c r="D172" s="92">
        <v>2006</v>
      </c>
      <c r="F172" s="92" t="s">
        <v>382</v>
      </c>
      <c r="G172" s="92" t="s">
        <v>832</v>
      </c>
      <c r="J172" s="92">
        <v>16</v>
      </c>
      <c r="K172" s="92">
        <v>18.100000000000001</v>
      </c>
      <c r="M172" s="92">
        <v>1258</v>
      </c>
      <c r="P172" s="92">
        <v>3</v>
      </c>
      <c r="Q172" s="36"/>
      <c r="R172" s="36"/>
      <c r="S172" s="92" t="s">
        <v>866</v>
      </c>
      <c r="T172" s="90"/>
      <c r="V172" s="92">
        <v>65</v>
      </c>
      <c r="W172" s="92">
        <v>25</v>
      </c>
      <c r="AB172" s="92" t="s">
        <v>840</v>
      </c>
      <c r="AC172" s="93"/>
      <c r="AD172" s="94"/>
      <c r="AE172" s="93"/>
      <c r="AF172" s="66"/>
      <c r="AL172" s="93"/>
      <c r="AO172" s="93"/>
      <c r="AQ172" s="92" t="s">
        <v>841</v>
      </c>
      <c r="AR172" s="92" t="s">
        <v>841</v>
      </c>
      <c r="BB172" s="93"/>
      <c r="BC172" s="93"/>
      <c r="BE172" s="95"/>
      <c r="BF172" s="95"/>
      <c r="FA172" s="93"/>
      <c r="FD172" s="36"/>
      <c r="FE172" s="92">
        <v>90</v>
      </c>
    </row>
    <row r="173" spans="1:161" s="30" customFormat="1" x14ac:dyDescent="0.25">
      <c r="A173" s="101">
        <v>101</v>
      </c>
      <c r="B173" s="92" t="s">
        <v>302</v>
      </c>
      <c r="D173" s="92">
        <v>2006</v>
      </c>
      <c r="F173" s="92" t="s">
        <v>382</v>
      </c>
      <c r="G173" s="92" t="s">
        <v>832</v>
      </c>
      <c r="J173" s="92">
        <v>16</v>
      </c>
      <c r="K173" s="92">
        <v>18.100000000000001</v>
      </c>
      <c r="M173" s="92">
        <v>1258</v>
      </c>
      <c r="P173" s="92">
        <v>3</v>
      </c>
      <c r="Q173" s="36"/>
      <c r="R173" s="36"/>
      <c r="S173" s="92" t="s">
        <v>606</v>
      </c>
      <c r="T173" s="90"/>
      <c r="V173" s="92">
        <v>65</v>
      </c>
      <c r="W173" s="92">
        <v>25</v>
      </c>
      <c r="AB173" s="92" t="s">
        <v>840</v>
      </c>
      <c r="AC173" s="93" t="s">
        <v>728</v>
      </c>
      <c r="AD173" s="94"/>
      <c r="AE173" s="93" t="s">
        <v>842</v>
      </c>
      <c r="AF173" s="66"/>
      <c r="AL173" s="93" t="s">
        <v>847</v>
      </c>
      <c r="AO173" s="93" t="s">
        <v>844</v>
      </c>
      <c r="AQ173" s="92" t="s">
        <v>841</v>
      </c>
      <c r="AR173" s="92" t="s">
        <v>841</v>
      </c>
      <c r="BB173" s="93" t="s">
        <v>725</v>
      </c>
      <c r="BC173" s="93"/>
      <c r="BE173" s="95">
        <v>1.5</v>
      </c>
      <c r="BF173" s="95">
        <v>1.5</v>
      </c>
      <c r="BH173" s="30">
        <v>0.58666666666666667</v>
      </c>
      <c r="BI173" s="30">
        <v>0.64666666666666661</v>
      </c>
      <c r="FA173" s="93" t="s">
        <v>830</v>
      </c>
      <c r="FD173" s="36"/>
      <c r="FE173" s="92">
        <v>10</v>
      </c>
    </row>
    <row r="174" spans="1:161" s="30" customFormat="1" x14ac:dyDescent="0.25">
      <c r="A174" s="101">
        <v>101</v>
      </c>
      <c r="B174" s="92" t="s">
        <v>302</v>
      </c>
      <c r="D174" s="92">
        <v>2006</v>
      </c>
      <c r="F174" s="92" t="s">
        <v>382</v>
      </c>
      <c r="G174" s="92" t="s">
        <v>832</v>
      </c>
      <c r="J174" s="92">
        <v>16</v>
      </c>
      <c r="K174" s="92">
        <v>18.100000000000001</v>
      </c>
      <c r="M174" s="92">
        <v>1258</v>
      </c>
      <c r="P174" s="92">
        <v>3</v>
      </c>
      <c r="Q174" s="36"/>
      <c r="R174" s="36"/>
      <c r="S174" s="92" t="s">
        <v>615</v>
      </c>
      <c r="T174" s="90"/>
      <c r="V174" s="92">
        <v>65</v>
      </c>
      <c r="W174" s="92">
        <v>25</v>
      </c>
      <c r="AB174" s="92" t="s">
        <v>840</v>
      </c>
      <c r="AC174" s="93" t="s">
        <v>728</v>
      </c>
      <c r="AD174" s="94"/>
      <c r="AE174" s="93" t="s">
        <v>842</v>
      </c>
      <c r="AF174" s="66"/>
      <c r="AL174" s="93" t="s">
        <v>847</v>
      </c>
      <c r="AO174" s="93" t="s">
        <v>844</v>
      </c>
      <c r="AQ174" s="92" t="s">
        <v>841</v>
      </c>
      <c r="AR174" s="92" t="s">
        <v>841</v>
      </c>
      <c r="BB174" s="93" t="s">
        <v>725</v>
      </c>
      <c r="BC174" s="93"/>
      <c r="BE174" s="95">
        <v>1.5</v>
      </c>
      <c r="BF174" s="95">
        <v>1.5</v>
      </c>
      <c r="BH174" s="30">
        <v>0.46666666666666673</v>
      </c>
      <c r="BI174" s="30">
        <v>0.51</v>
      </c>
      <c r="FA174" s="93" t="s">
        <v>830</v>
      </c>
      <c r="FD174" s="36"/>
      <c r="FE174" s="92">
        <v>20</v>
      </c>
    </row>
    <row r="175" spans="1:161" s="30" customFormat="1" x14ac:dyDescent="0.25">
      <c r="A175" s="101">
        <v>101</v>
      </c>
      <c r="B175" s="92" t="s">
        <v>302</v>
      </c>
      <c r="D175" s="92">
        <v>2006</v>
      </c>
      <c r="F175" s="92" t="s">
        <v>382</v>
      </c>
      <c r="G175" s="92" t="s">
        <v>832</v>
      </c>
      <c r="J175" s="92">
        <v>16</v>
      </c>
      <c r="K175" s="92">
        <v>18.100000000000001</v>
      </c>
      <c r="M175" s="92">
        <v>1258</v>
      </c>
      <c r="P175" s="92">
        <v>3</v>
      </c>
      <c r="Q175" s="36"/>
      <c r="R175" s="36"/>
      <c r="S175" s="92" t="s">
        <v>607</v>
      </c>
      <c r="T175" s="90"/>
      <c r="V175" s="92">
        <v>65</v>
      </c>
      <c r="W175" s="92">
        <v>25</v>
      </c>
      <c r="AB175" s="92" t="s">
        <v>840</v>
      </c>
      <c r="AC175" s="93"/>
      <c r="AD175" s="94"/>
      <c r="AE175" s="93"/>
      <c r="AF175" s="66"/>
      <c r="AL175" s="93"/>
      <c r="AO175" s="93"/>
      <c r="AQ175" s="92" t="s">
        <v>841</v>
      </c>
      <c r="AR175" s="92" t="s">
        <v>841</v>
      </c>
      <c r="BB175" s="93"/>
      <c r="BC175" s="93"/>
      <c r="BE175" s="95"/>
      <c r="BF175" s="95"/>
      <c r="FA175" s="93"/>
      <c r="FD175" s="36"/>
      <c r="FE175" s="92">
        <v>30</v>
      </c>
    </row>
    <row r="176" spans="1:161" s="30" customFormat="1" x14ac:dyDescent="0.25">
      <c r="A176" s="101">
        <v>101</v>
      </c>
      <c r="B176" s="92" t="s">
        <v>302</v>
      </c>
      <c r="D176" s="92">
        <v>2006</v>
      </c>
      <c r="F176" s="92" t="s">
        <v>382</v>
      </c>
      <c r="G176" s="92" t="s">
        <v>832</v>
      </c>
      <c r="J176" s="92">
        <v>16</v>
      </c>
      <c r="K176" s="92">
        <v>18.100000000000001</v>
      </c>
      <c r="M176" s="92">
        <v>1258</v>
      </c>
      <c r="P176" s="92">
        <v>3</v>
      </c>
      <c r="Q176" s="36"/>
      <c r="R176" s="36"/>
      <c r="S176" s="92" t="s">
        <v>613</v>
      </c>
      <c r="T176" s="90"/>
      <c r="V176" s="92">
        <v>65</v>
      </c>
      <c r="W176" s="92">
        <v>25</v>
      </c>
      <c r="AB176" s="92" t="s">
        <v>840</v>
      </c>
      <c r="AC176" s="93" t="s">
        <v>728</v>
      </c>
      <c r="AD176" s="94"/>
      <c r="AE176" s="93" t="s">
        <v>842</v>
      </c>
      <c r="AF176" s="66"/>
      <c r="AL176" s="93" t="s">
        <v>847</v>
      </c>
      <c r="AO176" s="93" t="s">
        <v>844</v>
      </c>
      <c r="AQ176" s="92" t="s">
        <v>841</v>
      </c>
      <c r="AR176" s="92" t="s">
        <v>841</v>
      </c>
      <c r="BB176" s="93" t="s">
        <v>725</v>
      </c>
      <c r="BC176" s="93"/>
      <c r="BE176" s="95">
        <v>1.42</v>
      </c>
      <c r="BF176" s="95">
        <v>1.42</v>
      </c>
      <c r="BH176" s="30">
        <v>0.23708920187793425</v>
      </c>
      <c r="BI176" s="30">
        <v>0.25352112676056343</v>
      </c>
      <c r="FA176" s="93" t="s">
        <v>830</v>
      </c>
      <c r="FD176" s="36"/>
      <c r="FE176" s="92">
        <v>30</v>
      </c>
    </row>
    <row r="177" spans="1:161" s="30" customFormat="1" x14ac:dyDescent="0.25">
      <c r="A177" s="101">
        <v>101</v>
      </c>
      <c r="B177" s="92" t="s">
        <v>302</v>
      </c>
      <c r="D177" s="92">
        <v>2006</v>
      </c>
      <c r="F177" s="92" t="s">
        <v>382</v>
      </c>
      <c r="G177" s="92" t="s">
        <v>832</v>
      </c>
      <c r="J177" s="92">
        <v>16</v>
      </c>
      <c r="K177" s="92">
        <v>18.100000000000001</v>
      </c>
      <c r="M177" s="92">
        <v>1258</v>
      </c>
      <c r="P177" s="92">
        <v>3</v>
      </c>
      <c r="Q177" s="36"/>
      <c r="R177" s="36"/>
      <c r="S177" s="92" t="s">
        <v>614</v>
      </c>
      <c r="T177" s="90"/>
      <c r="V177" s="92">
        <v>65</v>
      </c>
      <c r="W177" s="92">
        <v>25</v>
      </c>
      <c r="AB177" s="92" t="s">
        <v>840</v>
      </c>
      <c r="AC177" s="93" t="s">
        <v>728</v>
      </c>
      <c r="AD177" s="94"/>
      <c r="AE177" s="93" t="s">
        <v>842</v>
      </c>
      <c r="AF177" s="66"/>
      <c r="AL177" s="93" t="s">
        <v>847</v>
      </c>
      <c r="AO177" s="93" t="s">
        <v>844</v>
      </c>
      <c r="AQ177" s="92" t="s">
        <v>841</v>
      </c>
      <c r="AR177" s="92" t="s">
        <v>841</v>
      </c>
      <c r="BB177" s="93" t="s">
        <v>725</v>
      </c>
      <c r="BC177" s="93"/>
      <c r="BE177" s="95">
        <v>1.6</v>
      </c>
      <c r="BF177" s="95">
        <v>1.6</v>
      </c>
      <c r="BH177" s="30">
        <v>0.16666666666666669</v>
      </c>
      <c r="BI177" s="30">
        <v>0.16458333333333333</v>
      </c>
      <c r="FA177" s="93" t="s">
        <v>830</v>
      </c>
      <c r="FD177" s="36"/>
      <c r="FE177" s="92">
        <v>30</v>
      </c>
    </row>
    <row r="178" spans="1:161" s="30" customFormat="1" x14ac:dyDescent="0.25">
      <c r="A178" s="101">
        <v>101</v>
      </c>
      <c r="B178" s="92" t="s">
        <v>302</v>
      </c>
      <c r="D178" s="92">
        <v>2006</v>
      </c>
      <c r="F178" s="92" t="s">
        <v>382</v>
      </c>
      <c r="G178" s="92" t="s">
        <v>832</v>
      </c>
      <c r="J178" s="92">
        <v>16</v>
      </c>
      <c r="K178" s="92">
        <v>18.100000000000001</v>
      </c>
      <c r="M178" s="92">
        <v>1258</v>
      </c>
      <c r="P178" s="92">
        <v>3</v>
      </c>
      <c r="Q178" s="36"/>
      <c r="R178" s="36"/>
      <c r="S178" s="92" t="s">
        <v>618</v>
      </c>
      <c r="T178" s="90"/>
      <c r="V178" s="92">
        <v>65</v>
      </c>
      <c r="W178" s="92">
        <v>25</v>
      </c>
      <c r="AB178" s="92" t="s">
        <v>840</v>
      </c>
      <c r="AC178" s="93" t="s">
        <v>728</v>
      </c>
      <c r="AD178" s="94"/>
      <c r="AE178" s="93" t="s">
        <v>842</v>
      </c>
      <c r="AF178" s="66"/>
      <c r="AL178" s="93" t="s">
        <v>847</v>
      </c>
      <c r="AO178" s="93" t="s">
        <v>844</v>
      </c>
      <c r="AQ178" s="92" t="s">
        <v>841</v>
      </c>
      <c r="AR178" s="92" t="s">
        <v>841</v>
      </c>
      <c r="BB178" s="93" t="s">
        <v>725</v>
      </c>
      <c r="BC178" s="93"/>
      <c r="BE178" s="95">
        <v>1.6</v>
      </c>
      <c r="BF178" s="95">
        <v>1.6</v>
      </c>
      <c r="BH178" s="30">
        <v>0.11666666666666665</v>
      </c>
      <c r="BI178" s="30">
        <v>0.12083333333333333</v>
      </c>
      <c r="FA178" s="93" t="s">
        <v>830</v>
      </c>
      <c r="FD178" s="36"/>
      <c r="FE178" s="92">
        <v>30</v>
      </c>
    </row>
    <row r="179" spans="1:161" s="30" customFormat="1" x14ac:dyDescent="0.25">
      <c r="A179" s="101">
        <v>101</v>
      </c>
      <c r="B179" s="92" t="s">
        <v>302</v>
      </c>
      <c r="D179" s="92">
        <v>2006</v>
      </c>
      <c r="F179" s="92" t="s">
        <v>382</v>
      </c>
      <c r="G179" s="92" t="s">
        <v>832</v>
      </c>
      <c r="J179" s="92">
        <v>16</v>
      </c>
      <c r="K179" s="92">
        <v>18.100000000000001</v>
      </c>
      <c r="M179" s="92">
        <v>1258</v>
      </c>
      <c r="P179" s="92">
        <v>3</v>
      </c>
      <c r="Q179" s="36"/>
      <c r="R179" s="36"/>
      <c r="S179" s="92" t="s">
        <v>866</v>
      </c>
      <c r="T179" s="90"/>
      <c r="V179" s="92">
        <v>65</v>
      </c>
      <c r="W179" s="92">
        <v>25</v>
      </c>
      <c r="AB179" s="92" t="s">
        <v>840</v>
      </c>
      <c r="AC179" s="93"/>
      <c r="AD179" s="94"/>
      <c r="AE179" s="93"/>
      <c r="AF179" s="66"/>
      <c r="AL179" s="93"/>
      <c r="AO179" s="93"/>
      <c r="AQ179" s="92" t="s">
        <v>841</v>
      </c>
      <c r="AR179" s="92" t="s">
        <v>841</v>
      </c>
      <c r="BB179" s="93"/>
      <c r="BC179" s="93"/>
      <c r="BE179" s="95"/>
      <c r="BF179" s="95"/>
      <c r="FA179" s="93"/>
      <c r="FD179" s="36"/>
      <c r="FE179" s="92">
        <v>90</v>
      </c>
    </row>
    <row r="180" spans="1:161" s="30" customFormat="1" x14ac:dyDescent="0.25">
      <c r="A180" s="101">
        <v>101</v>
      </c>
      <c r="B180" s="92" t="s">
        <v>302</v>
      </c>
      <c r="D180" s="92">
        <v>2006</v>
      </c>
      <c r="F180" s="92" t="s">
        <v>382</v>
      </c>
      <c r="G180" s="92" t="s">
        <v>832</v>
      </c>
      <c r="J180" s="92">
        <v>16</v>
      </c>
      <c r="K180" s="92">
        <v>18.100000000000001</v>
      </c>
      <c r="M180" s="92">
        <v>1258</v>
      </c>
      <c r="P180" s="92">
        <v>3</v>
      </c>
      <c r="Q180" s="36"/>
      <c r="R180" s="36"/>
      <c r="S180" s="92" t="s">
        <v>606</v>
      </c>
      <c r="T180" s="90"/>
      <c r="V180" s="92">
        <v>65</v>
      </c>
      <c r="W180" s="92">
        <v>25</v>
      </c>
      <c r="AB180" s="92" t="s">
        <v>840</v>
      </c>
      <c r="AC180" s="93" t="s">
        <v>728</v>
      </c>
      <c r="AD180" s="94"/>
      <c r="AE180" s="93" t="s">
        <v>842</v>
      </c>
      <c r="AF180" s="66"/>
      <c r="AL180" s="93" t="s">
        <v>847</v>
      </c>
      <c r="AO180" s="93" t="s">
        <v>846</v>
      </c>
      <c r="AQ180" s="92" t="s">
        <v>841</v>
      </c>
      <c r="AR180" s="92" t="s">
        <v>841</v>
      </c>
      <c r="BB180" s="93" t="s">
        <v>725</v>
      </c>
      <c r="BC180" s="93"/>
      <c r="BE180" s="95">
        <v>1.5</v>
      </c>
      <c r="BF180" s="95">
        <v>1.5</v>
      </c>
      <c r="BH180" s="30">
        <v>0.67999999999999994</v>
      </c>
      <c r="BI180" s="30">
        <v>0.73333333333333328</v>
      </c>
      <c r="FA180" s="93" t="s">
        <v>830</v>
      </c>
      <c r="FD180" s="36"/>
      <c r="FE180" s="92">
        <v>10</v>
      </c>
    </row>
    <row r="181" spans="1:161" s="30" customFormat="1" x14ac:dyDescent="0.25">
      <c r="A181" s="101">
        <v>101</v>
      </c>
      <c r="B181" s="92" t="s">
        <v>302</v>
      </c>
      <c r="D181" s="92">
        <v>2006</v>
      </c>
      <c r="F181" s="92" t="s">
        <v>382</v>
      </c>
      <c r="G181" s="92" t="s">
        <v>832</v>
      </c>
      <c r="J181" s="92">
        <v>16</v>
      </c>
      <c r="K181" s="92">
        <v>18.100000000000001</v>
      </c>
      <c r="M181" s="92">
        <v>1258</v>
      </c>
      <c r="P181" s="92">
        <v>3</v>
      </c>
      <c r="Q181" s="36"/>
      <c r="R181" s="36"/>
      <c r="S181" s="92" t="s">
        <v>615</v>
      </c>
      <c r="T181" s="90"/>
      <c r="V181" s="92">
        <v>65</v>
      </c>
      <c r="W181" s="92">
        <v>25</v>
      </c>
      <c r="AB181" s="92" t="s">
        <v>840</v>
      </c>
      <c r="AC181" s="93" t="s">
        <v>728</v>
      </c>
      <c r="AD181" s="94"/>
      <c r="AE181" s="93" t="s">
        <v>842</v>
      </c>
      <c r="AF181" s="66"/>
      <c r="AL181" s="93" t="s">
        <v>847</v>
      </c>
      <c r="AO181" s="93" t="s">
        <v>846</v>
      </c>
      <c r="AQ181" s="92" t="s">
        <v>841</v>
      </c>
      <c r="AR181" s="92" t="s">
        <v>841</v>
      </c>
      <c r="BB181" s="93" t="s">
        <v>725</v>
      </c>
      <c r="BC181" s="93"/>
      <c r="BE181" s="95">
        <v>1.5</v>
      </c>
      <c r="BF181" s="95">
        <v>1.5</v>
      </c>
      <c r="BH181" s="30">
        <v>0.51666666666666661</v>
      </c>
      <c r="BI181" s="30">
        <v>0.55666666666666664</v>
      </c>
      <c r="FA181" s="93" t="s">
        <v>830</v>
      </c>
      <c r="FD181" s="36"/>
      <c r="FE181" s="92">
        <v>20</v>
      </c>
    </row>
    <row r="182" spans="1:161" s="30" customFormat="1" x14ac:dyDescent="0.25">
      <c r="A182" s="101">
        <v>101</v>
      </c>
      <c r="B182" s="92" t="s">
        <v>302</v>
      </c>
      <c r="D182" s="92">
        <v>2006</v>
      </c>
      <c r="F182" s="92" t="s">
        <v>382</v>
      </c>
      <c r="G182" s="92" t="s">
        <v>832</v>
      </c>
      <c r="J182" s="92">
        <v>16</v>
      </c>
      <c r="K182" s="92">
        <v>18.100000000000001</v>
      </c>
      <c r="M182" s="92">
        <v>1258</v>
      </c>
      <c r="P182" s="92">
        <v>3</v>
      </c>
      <c r="Q182" s="36"/>
      <c r="R182" s="36"/>
      <c r="S182" s="92" t="s">
        <v>607</v>
      </c>
      <c r="T182" s="90"/>
      <c r="V182" s="92">
        <v>65</v>
      </c>
      <c r="W182" s="92">
        <v>25</v>
      </c>
      <c r="AB182" s="92" t="s">
        <v>840</v>
      </c>
      <c r="AC182" s="93"/>
      <c r="AD182" s="94"/>
      <c r="AE182" s="93"/>
      <c r="AF182" s="66"/>
      <c r="AL182" s="93"/>
      <c r="AO182" s="93"/>
      <c r="AQ182" s="92" t="s">
        <v>841</v>
      </c>
      <c r="AR182" s="92" t="s">
        <v>841</v>
      </c>
      <c r="BB182" s="93"/>
      <c r="BC182" s="93"/>
      <c r="BE182" s="95"/>
      <c r="BF182" s="95"/>
      <c r="FA182" s="93"/>
      <c r="FD182" s="36"/>
      <c r="FE182" s="92">
        <v>30</v>
      </c>
    </row>
    <row r="183" spans="1:161" s="30" customFormat="1" x14ac:dyDescent="0.25">
      <c r="A183" s="101">
        <v>101</v>
      </c>
      <c r="B183" s="92" t="s">
        <v>302</v>
      </c>
      <c r="D183" s="92">
        <v>2006</v>
      </c>
      <c r="F183" s="92" t="s">
        <v>382</v>
      </c>
      <c r="G183" s="92" t="s">
        <v>832</v>
      </c>
      <c r="J183" s="92">
        <v>16</v>
      </c>
      <c r="K183" s="92">
        <v>18.100000000000001</v>
      </c>
      <c r="M183" s="92">
        <v>1258</v>
      </c>
      <c r="P183" s="92">
        <v>3</v>
      </c>
      <c r="Q183" s="36"/>
      <c r="R183" s="36"/>
      <c r="S183" s="92" t="s">
        <v>613</v>
      </c>
      <c r="T183" s="90"/>
      <c r="V183" s="92">
        <v>65</v>
      </c>
      <c r="W183" s="92">
        <v>25</v>
      </c>
      <c r="AB183" s="92" t="s">
        <v>840</v>
      </c>
      <c r="AC183" s="93" t="s">
        <v>728</v>
      </c>
      <c r="AD183" s="94"/>
      <c r="AE183" s="93" t="s">
        <v>842</v>
      </c>
      <c r="AF183" s="66"/>
      <c r="AL183" s="93" t="s">
        <v>847</v>
      </c>
      <c r="AO183" s="93" t="s">
        <v>846</v>
      </c>
      <c r="AQ183" s="92" t="s">
        <v>841</v>
      </c>
      <c r="AR183" s="92" t="s">
        <v>841</v>
      </c>
      <c r="BB183" s="93" t="s">
        <v>725</v>
      </c>
      <c r="BC183" s="93"/>
      <c r="BE183" s="95">
        <v>1.42</v>
      </c>
      <c r="BF183" s="95">
        <v>1.42</v>
      </c>
      <c r="BH183" s="30">
        <v>0.22065727699530518</v>
      </c>
      <c r="BI183" s="30">
        <v>0.24178403755868547</v>
      </c>
      <c r="FA183" s="93" t="s">
        <v>830</v>
      </c>
      <c r="FD183" s="36"/>
      <c r="FE183" s="92">
        <v>30</v>
      </c>
    </row>
    <row r="184" spans="1:161" s="30" customFormat="1" x14ac:dyDescent="0.25">
      <c r="A184" s="101">
        <v>101</v>
      </c>
      <c r="B184" s="92" t="s">
        <v>302</v>
      </c>
      <c r="D184" s="92">
        <v>2006</v>
      </c>
      <c r="F184" s="92" t="s">
        <v>382</v>
      </c>
      <c r="G184" s="92" t="s">
        <v>832</v>
      </c>
      <c r="J184" s="92">
        <v>16</v>
      </c>
      <c r="K184" s="92">
        <v>18.100000000000001</v>
      </c>
      <c r="M184" s="92">
        <v>1258</v>
      </c>
      <c r="P184" s="92">
        <v>3</v>
      </c>
      <c r="Q184" s="36"/>
      <c r="R184" s="36"/>
      <c r="S184" s="92" t="s">
        <v>614</v>
      </c>
      <c r="T184" s="90"/>
      <c r="V184" s="92">
        <v>65</v>
      </c>
      <c r="W184" s="92">
        <v>25</v>
      </c>
      <c r="AB184" s="92" t="s">
        <v>840</v>
      </c>
      <c r="AC184" s="93" t="s">
        <v>728</v>
      </c>
      <c r="AD184" s="94"/>
      <c r="AE184" s="93" t="s">
        <v>842</v>
      </c>
      <c r="AF184" s="66"/>
      <c r="AL184" s="93" t="s">
        <v>847</v>
      </c>
      <c r="AO184" s="93" t="s">
        <v>846</v>
      </c>
      <c r="AQ184" s="92" t="s">
        <v>841</v>
      </c>
      <c r="AR184" s="92" t="s">
        <v>841</v>
      </c>
      <c r="BB184" s="93" t="s">
        <v>725</v>
      </c>
      <c r="BC184" s="93"/>
      <c r="BE184" s="95">
        <v>1.6</v>
      </c>
      <c r="BF184" s="95">
        <v>1.6</v>
      </c>
      <c r="BH184" s="30">
        <v>0.17291666666666669</v>
      </c>
      <c r="BI184" s="30">
        <v>0.13333333333333336</v>
      </c>
      <c r="FA184" s="93" t="s">
        <v>830</v>
      </c>
      <c r="FD184" s="36"/>
      <c r="FE184" s="92">
        <v>30</v>
      </c>
    </row>
    <row r="185" spans="1:161" s="30" customFormat="1" x14ac:dyDescent="0.25">
      <c r="A185" s="101">
        <v>101</v>
      </c>
      <c r="B185" s="92" t="s">
        <v>302</v>
      </c>
      <c r="D185" s="92">
        <v>2006</v>
      </c>
      <c r="F185" s="92" t="s">
        <v>382</v>
      </c>
      <c r="G185" s="92" t="s">
        <v>832</v>
      </c>
      <c r="J185" s="92">
        <v>16</v>
      </c>
      <c r="K185" s="92">
        <v>18.100000000000001</v>
      </c>
      <c r="M185" s="92">
        <v>1258</v>
      </c>
      <c r="P185" s="92">
        <v>3</v>
      </c>
      <c r="Q185" s="36"/>
      <c r="R185" s="36"/>
      <c r="S185" s="92" t="s">
        <v>618</v>
      </c>
      <c r="T185" s="90"/>
      <c r="V185" s="92">
        <v>65</v>
      </c>
      <c r="W185" s="92">
        <v>25</v>
      </c>
      <c r="AB185" s="92" t="s">
        <v>840</v>
      </c>
      <c r="AC185" s="93" t="s">
        <v>728</v>
      </c>
      <c r="AD185" s="94"/>
      <c r="AE185" s="93" t="s">
        <v>842</v>
      </c>
      <c r="AF185" s="66"/>
      <c r="AL185" s="93" t="s">
        <v>847</v>
      </c>
      <c r="AO185" s="93" t="s">
        <v>846</v>
      </c>
      <c r="AQ185" s="92" t="s">
        <v>841</v>
      </c>
      <c r="AR185" s="92" t="s">
        <v>841</v>
      </c>
      <c r="BB185" s="93" t="s">
        <v>725</v>
      </c>
      <c r="BC185" s="93"/>
      <c r="BE185" s="95">
        <v>1.6</v>
      </c>
      <c r="BF185" s="95">
        <v>1.6</v>
      </c>
      <c r="BH185" s="30">
        <v>0.11666666666666665</v>
      </c>
      <c r="BI185" s="30">
        <v>0.11250000000000002</v>
      </c>
      <c r="FA185" s="93" t="s">
        <v>830</v>
      </c>
      <c r="FD185" s="36"/>
      <c r="FE185" s="92">
        <v>30</v>
      </c>
    </row>
    <row r="186" spans="1:161" s="30" customFormat="1" x14ac:dyDescent="0.25">
      <c r="A186" s="101">
        <v>101</v>
      </c>
      <c r="B186" s="92" t="s">
        <v>302</v>
      </c>
      <c r="D186" s="92">
        <v>2006</v>
      </c>
      <c r="F186" s="92" t="s">
        <v>382</v>
      </c>
      <c r="G186" s="92" t="s">
        <v>832</v>
      </c>
      <c r="J186" s="92">
        <v>16</v>
      </c>
      <c r="K186" s="92">
        <v>18.100000000000001</v>
      </c>
      <c r="M186" s="92">
        <v>1258</v>
      </c>
      <c r="P186" s="92">
        <v>3</v>
      </c>
      <c r="Q186" s="36"/>
      <c r="R186" s="36"/>
      <c r="S186" s="92" t="s">
        <v>866</v>
      </c>
      <c r="T186" s="90"/>
      <c r="V186" s="92">
        <v>65</v>
      </c>
      <c r="W186" s="92">
        <v>25</v>
      </c>
      <c r="AB186" s="92" t="s">
        <v>840</v>
      </c>
      <c r="AC186" s="93"/>
      <c r="AD186" s="94"/>
      <c r="AE186" s="93"/>
      <c r="AF186" s="66"/>
      <c r="AL186" s="93"/>
      <c r="AO186" s="93"/>
      <c r="AQ186" s="92" t="s">
        <v>841</v>
      </c>
      <c r="AR186" s="92" t="s">
        <v>841</v>
      </c>
      <c r="BB186" s="93"/>
      <c r="BC186" s="93"/>
      <c r="BE186" s="95"/>
      <c r="BF186" s="95"/>
      <c r="FA186" s="93"/>
      <c r="FD186" s="36"/>
      <c r="FE186" s="92">
        <v>90</v>
      </c>
    </row>
    <row r="187" spans="1:161" s="30" customFormat="1" x14ac:dyDescent="0.25">
      <c r="A187" s="101">
        <v>101</v>
      </c>
      <c r="B187" s="92" t="s">
        <v>302</v>
      </c>
      <c r="D187" s="92">
        <v>2006</v>
      </c>
      <c r="F187" s="92" t="s">
        <v>382</v>
      </c>
      <c r="G187" s="92" t="s">
        <v>832</v>
      </c>
      <c r="J187" s="92">
        <v>16</v>
      </c>
      <c r="K187" s="92">
        <v>18.100000000000001</v>
      </c>
      <c r="M187" s="92">
        <v>1258</v>
      </c>
      <c r="P187" s="92">
        <v>3</v>
      </c>
      <c r="Q187" s="36"/>
      <c r="R187" s="36"/>
      <c r="S187" s="92" t="s">
        <v>606</v>
      </c>
      <c r="T187" s="90"/>
      <c r="V187" s="92">
        <v>65</v>
      </c>
      <c r="W187" s="92">
        <v>25</v>
      </c>
      <c r="AB187" s="92" t="s">
        <v>840</v>
      </c>
      <c r="AC187" s="93" t="s">
        <v>728</v>
      </c>
      <c r="AD187" s="94"/>
      <c r="AE187" s="93" t="s">
        <v>842</v>
      </c>
      <c r="AF187" s="66"/>
      <c r="AL187" s="93" t="s">
        <v>848</v>
      </c>
      <c r="AO187" s="93" t="s">
        <v>843</v>
      </c>
      <c r="AQ187" s="92" t="s">
        <v>841</v>
      </c>
      <c r="AR187" s="92" t="s">
        <v>841</v>
      </c>
      <c r="BB187" s="93" t="s">
        <v>725</v>
      </c>
      <c r="BC187" s="93"/>
      <c r="BE187" s="95">
        <v>1.42</v>
      </c>
      <c r="BF187" s="95">
        <v>1.42</v>
      </c>
      <c r="BH187" s="30">
        <v>0.56338028169014087</v>
      </c>
      <c r="BI187" s="30">
        <v>0.62676056338028174</v>
      </c>
      <c r="FA187" s="93" t="s">
        <v>830</v>
      </c>
      <c r="FD187" s="36"/>
      <c r="FE187" s="92">
        <v>10</v>
      </c>
    </row>
    <row r="188" spans="1:161" s="30" customFormat="1" x14ac:dyDescent="0.25">
      <c r="A188" s="101">
        <v>101</v>
      </c>
      <c r="B188" s="92" t="s">
        <v>302</v>
      </c>
      <c r="D188" s="92">
        <v>2006</v>
      </c>
      <c r="F188" s="92" t="s">
        <v>382</v>
      </c>
      <c r="G188" s="92" t="s">
        <v>832</v>
      </c>
      <c r="J188" s="92">
        <v>16</v>
      </c>
      <c r="K188" s="92">
        <v>18.100000000000001</v>
      </c>
      <c r="M188" s="92">
        <v>1258</v>
      </c>
      <c r="P188" s="92">
        <v>3</v>
      </c>
      <c r="Q188" s="36"/>
      <c r="R188" s="36"/>
      <c r="S188" s="92" t="s">
        <v>615</v>
      </c>
      <c r="T188" s="90"/>
      <c r="V188" s="92">
        <v>65</v>
      </c>
      <c r="W188" s="92">
        <v>25</v>
      </c>
      <c r="AB188" s="92" t="s">
        <v>840</v>
      </c>
      <c r="AC188" s="93" t="s">
        <v>728</v>
      </c>
      <c r="AD188" s="94"/>
      <c r="AE188" s="93" t="s">
        <v>842</v>
      </c>
      <c r="AF188" s="66"/>
      <c r="AL188" s="93" t="s">
        <v>848</v>
      </c>
      <c r="AO188" s="93" t="s">
        <v>843</v>
      </c>
      <c r="AQ188" s="92" t="s">
        <v>841</v>
      </c>
      <c r="AR188" s="92" t="s">
        <v>841</v>
      </c>
      <c r="BB188" s="93" t="s">
        <v>725</v>
      </c>
      <c r="BC188" s="93"/>
      <c r="BE188" s="95">
        <v>1.55</v>
      </c>
      <c r="BF188" s="95">
        <v>1.55</v>
      </c>
      <c r="BH188" s="30">
        <v>0.4</v>
      </c>
      <c r="BI188" s="30">
        <v>0.41612903225806452</v>
      </c>
      <c r="FA188" s="93" t="s">
        <v>830</v>
      </c>
      <c r="FD188" s="36"/>
      <c r="FE188" s="92">
        <v>20</v>
      </c>
    </row>
    <row r="189" spans="1:161" s="30" customFormat="1" x14ac:dyDescent="0.25">
      <c r="A189" s="101">
        <v>101</v>
      </c>
      <c r="B189" s="92" t="s">
        <v>302</v>
      </c>
      <c r="D189" s="92">
        <v>2006</v>
      </c>
      <c r="F189" s="92" t="s">
        <v>382</v>
      </c>
      <c r="G189" s="92" t="s">
        <v>832</v>
      </c>
      <c r="J189" s="92">
        <v>16</v>
      </c>
      <c r="K189" s="92">
        <v>18.100000000000001</v>
      </c>
      <c r="M189" s="92">
        <v>1258</v>
      </c>
      <c r="P189" s="92">
        <v>3</v>
      </c>
      <c r="Q189" s="36"/>
      <c r="R189" s="36"/>
      <c r="S189" s="92" t="s">
        <v>607</v>
      </c>
      <c r="T189" s="90"/>
      <c r="V189" s="92">
        <v>65</v>
      </c>
      <c r="W189" s="92">
        <v>25</v>
      </c>
      <c r="AB189" s="92" t="s">
        <v>840</v>
      </c>
      <c r="AC189" s="93"/>
      <c r="AD189" s="94"/>
      <c r="AE189" s="93"/>
      <c r="AF189" s="66"/>
      <c r="AL189" s="93"/>
      <c r="AO189" s="93"/>
      <c r="AQ189" s="92" t="s">
        <v>841</v>
      </c>
      <c r="AR189" s="92" t="s">
        <v>841</v>
      </c>
      <c r="BB189" s="93"/>
      <c r="BC189" s="93"/>
      <c r="BE189" s="95"/>
      <c r="BF189" s="95"/>
      <c r="FA189" s="93"/>
      <c r="FD189" s="36"/>
      <c r="FE189" s="92">
        <v>30</v>
      </c>
    </row>
    <row r="190" spans="1:161" s="30" customFormat="1" x14ac:dyDescent="0.25">
      <c r="A190" s="101">
        <v>101</v>
      </c>
      <c r="B190" s="92" t="s">
        <v>302</v>
      </c>
      <c r="D190" s="92">
        <v>2006</v>
      </c>
      <c r="F190" s="92" t="s">
        <v>382</v>
      </c>
      <c r="G190" s="92" t="s">
        <v>832</v>
      </c>
      <c r="J190" s="92">
        <v>16</v>
      </c>
      <c r="K190" s="92">
        <v>18.100000000000001</v>
      </c>
      <c r="M190" s="92">
        <v>1258</v>
      </c>
      <c r="P190" s="92">
        <v>3</v>
      </c>
      <c r="Q190" s="36"/>
      <c r="R190" s="36"/>
      <c r="S190" s="92" t="s">
        <v>613</v>
      </c>
      <c r="T190" s="90"/>
      <c r="V190" s="92">
        <v>65</v>
      </c>
      <c r="W190" s="92">
        <v>25</v>
      </c>
      <c r="AB190" s="92" t="s">
        <v>840</v>
      </c>
      <c r="AC190" s="93" t="s">
        <v>728</v>
      </c>
      <c r="AD190" s="94"/>
      <c r="AE190" s="93" t="s">
        <v>842</v>
      </c>
      <c r="AF190" s="66"/>
      <c r="AL190" s="93" t="s">
        <v>848</v>
      </c>
      <c r="AO190" s="93" t="s">
        <v>843</v>
      </c>
      <c r="AQ190" s="92" t="s">
        <v>841</v>
      </c>
      <c r="AR190" s="92" t="s">
        <v>841</v>
      </c>
      <c r="BB190" s="93" t="s">
        <v>725</v>
      </c>
      <c r="BC190" s="93"/>
      <c r="BE190" s="95">
        <v>1.4</v>
      </c>
      <c r="BF190" s="95">
        <v>1.4</v>
      </c>
      <c r="BH190" s="30">
        <v>0.21904761904761902</v>
      </c>
      <c r="BI190" s="30">
        <v>0.20952380952380953</v>
      </c>
      <c r="FA190" s="93" t="s">
        <v>830</v>
      </c>
      <c r="FD190" s="36"/>
      <c r="FE190" s="92">
        <v>30</v>
      </c>
    </row>
    <row r="191" spans="1:161" s="30" customFormat="1" x14ac:dyDescent="0.25">
      <c r="A191" s="101">
        <v>101</v>
      </c>
      <c r="B191" s="92" t="s">
        <v>302</v>
      </c>
      <c r="D191" s="92">
        <v>2006</v>
      </c>
      <c r="F191" s="92" t="s">
        <v>382</v>
      </c>
      <c r="G191" s="92" t="s">
        <v>832</v>
      </c>
      <c r="J191" s="92">
        <v>16</v>
      </c>
      <c r="K191" s="92">
        <v>18.100000000000001</v>
      </c>
      <c r="M191" s="92">
        <v>1258</v>
      </c>
      <c r="P191" s="92">
        <v>3</v>
      </c>
      <c r="Q191" s="36"/>
      <c r="R191" s="36"/>
      <c r="S191" s="92" t="s">
        <v>614</v>
      </c>
      <c r="T191" s="90"/>
      <c r="V191" s="92">
        <v>65</v>
      </c>
      <c r="W191" s="92">
        <v>25</v>
      </c>
      <c r="AB191" s="92" t="s">
        <v>840</v>
      </c>
      <c r="AC191" s="93" t="s">
        <v>728</v>
      </c>
      <c r="AD191" s="94"/>
      <c r="AE191" s="93" t="s">
        <v>842</v>
      </c>
      <c r="AF191" s="66"/>
      <c r="AL191" s="93" t="s">
        <v>848</v>
      </c>
      <c r="AO191" s="93" t="s">
        <v>843</v>
      </c>
      <c r="AQ191" s="92" t="s">
        <v>841</v>
      </c>
      <c r="AR191" s="92" t="s">
        <v>841</v>
      </c>
      <c r="BB191" s="93" t="s">
        <v>725</v>
      </c>
      <c r="BC191" s="93"/>
      <c r="BE191" s="95">
        <v>1.57</v>
      </c>
      <c r="BF191" s="95">
        <v>1.57</v>
      </c>
      <c r="BH191" s="30">
        <v>0.15074309978768577</v>
      </c>
      <c r="BI191" s="30">
        <v>0.16135881104033969</v>
      </c>
      <c r="FA191" s="93" t="s">
        <v>830</v>
      </c>
      <c r="FD191" s="36"/>
      <c r="FE191" s="92">
        <v>30</v>
      </c>
    </row>
    <row r="192" spans="1:161" s="30" customFormat="1" x14ac:dyDescent="0.25">
      <c r="A192" s="101">
        <v>101</v>
      </c>
      <c r="B192" s="92" t="s">
        <v>302</v>
      </c>
      <c r="D192" s="92">
        <v>2006</v>
      </c>
      <c r="F192" s="92" t="s">
        <v>382</v>
      </c>
      <c r="G192" s="92" t="s">
        <v>832</v>
      </c>
      <c r="J192" s="92">
        <v>16</v>
      </c>
      <c r="K192" s="92">
        <v>18.100000000000001</v>
      </c>
      <c r="M192" s="92">
        <v>1258</v>
      </c>
      <c r="P192" s="92">
        <v>3</v>
      </c>
      <c r="Q192" s="36"/>
      <c r="R192" s="36"/>
      <c r="S192" s="92" t="s">
        <v>618</v>
      </c>
      <c r="T192" s="90"/>
      <c r="V192" s="92">
        <v>65</v>
      </c>
      <c r="W192" s="92">
        <v>25</v>
      </c>
      <c r="AB192" s="92" t="s">
        <v>840</v>
      </c>
      <c r="AC192" s="93" t="s">
        <v>728</v>
      </c>
      <c r="AD192" s="94"/>
      <c r="AE192" s="93" t="s">
        <v>842</v>
      </c>
      <c r="AF192" s="66"/>
      <c r="AL192" s="93" t="s">
        <v>848</v>
      </c>
      <c r="AO192" s="93" t="s">
        <v>843</v>
      </c>
      <c r="AQ192" s="92" t="s">
        <v>841</v>
      </c>
      <c r="AR192" s="92" t="s">
        <v>841</v>
      </c>
      <c r="BB192" s="93" t="s">
        <v>725</v>
      </c>
      <c r="BC192" s="93"/>
      <c r="BE192" s="95">
        <v>1.59</v>
      </c>
      <c r="BF192" s="95">
        <v>1.59</v>
      </c>
      <c r="BH192" s="30">
        <v>0.11530398322851154</v>
      </c>
      <c r="BI192" s="30">
        <v>0.12578616352201258</v>
      </c>
      <c r="FA192" s="93" t="s">
        <v>830</v>
      </c>
      <c r="FD192" s="36"/>
      <c r="FE192" s="92">
        <v>30</v>
      </c>
    </row>
    <row r="193" spans="1:161" s="30" customFormat="1" x14ac:dyDescent="0.25">
      <c r="A193" s="101">
        <v>101</v>
      </c>
      <c r="B193" s="92" t="s">
        <v>302</v>
      </c>
      <c r="D193" s="92">
        <v>2006</v>
      </c>
      <c r="F193" s="92" t="s">
        <v>382</v>
      </c>
      <c r="G193" s="92" t="s">
        <v>832</v>
      </c>
      <c r="J193" s="92">
        <v>16</v>
      </c>
      <c r="K193" s="92">
        <v>18.100000000000001</v>
      </c>
      <c r="M193" s="92">
        <v>1258</v>
      </c>
      <c r="P193" s="92">
        <v>3</v>
      </c>
      <c r="Q193" s="36"/>
      <c r="R193" s="36"/>
      <c r="S193" s="92" t="s">
        <v>866</v>
      </c>
      <c r="T193" s="90"/>
      <c r="V193" s="92">
        <v>65</v>
      </c>
      <c r="W193" s="92">
        <v>25</v>
      </c>
      <c r="AB193" s="92" t="s">
        <v>840</v>
      </c>
      <c r="AC193" s="93"/>
      <c r="AD193" s="94"/>
      <c r="AE193" s="93"/>
      <c r="AF193" s="66"/>
      <c r="AL193" s="93"/>
      <c r="AO193" s="93"/>
      <c r="AQ193" s="92" t="s">
        <v>841</v>
      </c>
      <c r="AR193" s="92" t="s">
        <v>841</v>
      </c>
      <c r="BB193" s="93"/>
      <c r="BC193" s="93"/>
      <c r="BE193" s="95"/>
      <c r="BF193" s="95"/>
      <c r="FA193" s="93"/>
      <c r="FD193" s="36"/>
      <c r="FE193" s="92">
        <v>90</v>
      </c>
    </row>
    <row r="194" spans="1:161" s="30" customFormat="1" x14ac:dyDescent="0.25">
      <c r="A194" s="101">
        <v>101</v>
      </c>
      <c r="B194" s="92" t="s">
        <v>302</v>
      </c>
      <c r="D194" s="92">
        <v>2006</v>
      </c>
      <c r="F194" s="92" t="s">
        <v>382</v>
      </c>
      <c r="G194" s="92" t="s">
        <v>832</v>
      </c>
      <c r="J194" s="92">
        <v>16</v>
      </c>
      <c r="K194" s="92">
        <v>18.100000000000001</v>
      </c>
      <c r="M194" s="92">
        <v>1258</v>
      </c>
      <c r="P194" s="92">
        <v>3</v>
      </c>
      <c r="Q194" s="36"/>
      <c r="R194" s="36"/>
      <c r="S194" s="92" t="s">
        <v>606</v>
      </c>
      <c r="T194" s="90"/>
      <c r="V194" s="92">
        <v>65</v>
      </c>
      <c r="W194" s="92">
        <v>25</v>
      </c>
      <c r="AB194" s="92" t="s">
        <v>840</v>
      </c>
      <c r="AC194" s="93" t="s">
        <v>728</v>
      </c>
      <c r="AD194" s="94"/>
      <c r="AE194" s="93" t="s">
        <v>842</v>
      </c>
      <c r="AF194" s="66"/>
      <c r="AL194" s="93" t="s">
        <v>848</v>
      </c>
      <c r="AO194" s="93" t="s">
        <v>844</v>
      </c>
      <c r="AQ194" s="92" t="s">
        <v>841</v>
      </c>
      <c r="AR194" s="92" t="s">
        <v>841</v>
      </c>
      <c r="BB194" s="93" t="s">
        <v>725</v>
      </c>
      <c r="BC194" s="93"/>
      <c r="BE194" s="95">
        <v>1.42</v>
      </c>
      <c r="BF194" s="95">
        <v>1.42</v>
      </c>
      <c r="BH194" s="30">
        <v>0.647887323943662</v>
      </c>
      <c r="BI194" s="30">
        <v>0.63380281690140849</v>
      </c>
      <c r="FA194" s="93" t="s">
        <v>830</v>
      </c>
      <c r="FD194" s="36"/>
      <c r="FE194" s="92">
        <v>10</v>
      </c>
    </row>
    <row r="195" spans="1:161" s="30" customFormat="1" x14ac:dyDescent="0.25">
      <c r="A195" s="101">
        <v>101</v>
      </c>
      <c r="B195" s="92" t="s">
        <v>302</v>
      </c>
      <c r="D195" s="92">
        <v>2006</v>
      </c>
      <c r="F195" s="92" t="s">
        <v>382</v>
      </c>
      <c r="G195" s="92" t="s">
        <v>832</v>
      </c>
      <c r="J195" s="92">
        <v>16</v>
      </c>
      <c r="K195" s="92">
        <v>18.100000000000001</v>
      </c>
      <c r="M195" s="92">
        <v>1258</v>
      </c>
      <c r="P195" s="92">
        <v>3</v>
      </c>
      <c r="Q195" s="36"/>
      <c r="R195" s="36"/>
      <c r="S195" s="92" t="s">
        <v>615</v>
      </c>
      <c r="T195" s="90"/>
      <c r="V195" s="92">
        <v>65</v>
      </c>
      <c r="W195" s="92">
        <v>25</v>
      </c>
      <c r="AB195" s="92" t="s">
        <v>840</v>
      </c>
      <c r="AC195" s="93" t="s">
        <v>728</v>
      </c>
      <c r="AD195" s="94"/>
      <c r="AE195" s="93" t="s">
        <v>842</v>
      </c>
      <c r="AF195" s="66"/>
      <c r="AL195" s="93" t="s">
        <v>848</v>
      </c>
      <c r="AO195" s="93" t="s">
        <v>844</v>
      </c>
      <c r="AQ195" s="92" t="s">
        <v>841</v>
      </c>
      <c r="AR195" s="92" t="s">
        <v>841</v>
      </c>
      <c r="BB195" s="93" t="s">
        <v>725</v>
      </c>
      <c r="BC195" s="93"/>
      <c r="BE195" s="95">
        <v>1.55</v>
      </c>
      <c r="BF195" s="95">
        <v>1.55</v>
      </c>
      <c r="BH195" s="30">
        <v>0.42258064516129029</v>
      </c>
      <c r="BI195" s="30">
        <v>0.44193548387096776</v>
      </c>
      <c r="FA195" s="93" t="s">
        <v>830</v>
      </c>
      <c r="FD195" s="36"/>
      <c r="FE195" s="92">
        <v>20</v>
      </c>
    </row>
    <row r="196" spans="1:161" s="30" customFormat="1" x14ac:dyDescent="0.25">
      <c r="A196" s="101">
        <v>101</v>
      </c>
      <c r="B196" s="92" t="s">
        <v>302</v>
      </c>
      <c r="D196" s="92">
        <v>2006</v>
      </c>
      <c r="F196" s="92" t="s">
        <v>382</v>
      </c>
      <c r="G196" s="92" t="s">
        <v>832</v>
      </c>
      <c r="J196" s="92">
        <v>16</v>
      </c>
      <c r="K196" s="92">
        <v>18.100000000000001</v>
      </c>
      <c r="M196" s="92">
        <v>1258</v>
      </c>
      <c r="P196" s="92">
        <v>3</v>
      </c>
      <c r="Q196" s="36"/>
      <c r="R196" s="36"/>
      <c r="S196" s="92" t="s">
        <v>607</v>
      </c>
      <c r="T196" s="90"/>
      <c r="V196" s="92">
        <v>65</v>
      </c>
      <c r="W196" s="92">
        <v>25</v>
      </c>
      <c r="AB196" s="92" t="s">
        <v>840</v>
      </c>
      <c r="AC196" s="93"/>
      <c r="AD196" s="94"/>
      <c r="AE196" s="93"/>
      <c r="AF196" s="66"/>
      <c r="AL196" s="93"/>
      <c r="AO196" s="93"/>
      <c r="AQ196" s="92" t="s">
        <v>841</v>
      </c>
      <c r="AR196" s="92" t="s">
        <v>841</v>
      </c>
      <c r="BB196" s="93"/>
      <c r="BC196" s="93"/>
      <c r="BE196" s="95"/>
      <c r="BF196" s="95"/>
      <c r="FA196" s="93"/>
      <c r="FD196" s="36"/>
      <c r="FE196" s="92">
        <v>30</v>
      </c>
    </row>
    <row r="197" spans="1:161" s="30" customFormat="1" x14ac:dyDescent="0.25">
      <c r="A197" s="101">
        <v>101</v>
      </c>
      <c r="B197" s="92" t="s">
        <v>302</v>
      </c>
      <c r="D197" s="92">
        <v>2006</v>
      </c>
      <c r="F197" s="92" t="s">
        <v>382</v>
      </c>
      <c r="G197" s="92" t="s">
        <v>832</v>
      </c>
      <c r="J197" s="92">
        <v>16</v>
      </c>
      <c r="K197" s="92">
        <v>18.100000000000001</v>
      </c>
      <c r="M197" s="92">
        <v>1258</v>
      </c>
      <c r="P197" s="92">
        <v>3</v>
      </c>
      <c r="Q197" s="36"/>
      <c r="R197" s="36"/>
      <c r="S197" s="92" t="s">
        <v>613</v>
      </c>
      <c r="T197" s="90"/>
      <c r="V197" s="92">
        <v>65</v>
      </c>
      <c r="W197" s="92">
        <v>25</v>
      </c>
      <c r="AB197" s="92" t="s">
        <v>840</v>
      </c>
      <c r="AC197" s="93" t="s">
        <v>728</v>
      </c>
      <c r="AD197" s="94"/>
      <c r="AE197" s="93" t="s">
        <v>842</v>
      </c>
      <c r="AF197" s="66"/>
      <c r="AL197" s="93" t="s">
        <v>848</v>
      </c>
      <c r="AO197" s="93" t="s">
        <v>844</v>
      </c>
      <c r="AQ197" s="92" t="s">
        <v>841</v>
      </c>
      <c r="AR197" s="92" t="s">
        <v>841</v>
      </c>
      <c r="BB197" s="93" t="s">
        <v>725</v>
      </c>
      <c r="BC197" s="93"/>
      <c r="BE197" s="95">
        <v>1.4</v>
      </c>
      <c r="BF197" s="95">
        <v>1.4</v>
      </c>
      <c r="BH197" s="30">
        <v>0.23333333333333336</v>
      </c>
      <c r="BI197" s="30">
        <v>0.21666666666666665</v>
      </c>
      <c r="FA197" s="93" t="s">
        <v>830</v>
      </c>
      <c r="FD197" s="36"/>
      <c r="FE197" s="92">
        <v>30</v>
      </c>
    </row>
    <row r="198" spans="1:161" s="30" customFormat="1" x14ac:dyDescent="0.25">
      <c r="A198" s="101">
        <v>101</v>
      </c>
      <c r="B198" s="92" t="s">
        <v>302</v>
      </c>
      <c r="D198" s="92">
        <v>2006</v>
      </c>
      <c r="F198" s="92" t="s">
        <v>382</v>
      </c>
      <c r="G198" s="92" t="s">
        <v>832</v>
      </c>
      <c r="J198" s="92">
        <v>16</v>
      </c>
      <c r="K198" s="92">
        <v>18.100000000000001</v>
      </c>
      <c r="M198" s="92">
        <v>1258</v>
      </c>
      <c r="P198" s="92">
        <v>3</v>
      </c>
      <c r="Q198" s="36"/>
      <c r="R198" s="36"/>
      <c r="S198" s="92" t="s">
        <v>614</v>
      </c>
      <c r="T198" s="90"/>
      <c r="V198" s="92">
        <v>65</v>
      </c>
      <c r="W198" s="92">
        <v>25</v>
      </c>
      <c r="AB198" s="92" t="s">
        <v>840</v>
      </c>
      <c r="AC198" s="93" t="s">
        <v>728</v>
      </c>
      <c r="AD198" s="94"/>
      <c r="AE198" s="93" t="s">
        <v>842</v>
      </c>
      <c r="AF198" s="66"/>
      <c r="AL198" s="93" t="s">
        <v>848</v>
      </c>
      <c r="AO198" s="93" t="s">
        <v>844</v>
      </c>
      <c r="AQ198" s="92" t="s">
        <v>841</v>
      </c>
      <c r="AR198" s="92" t="s">
        <v>841</v>
      </c>
      <c r="BB198" s="93" t="s">
        <v>725</v>
      </c>
      <c r="BC198" s="93"/>
      <c r="BE198" s="95">
        <v>1.57</v>
      </c>
      <c r="BF198" s="95">
        <v>1.57</v>
      </c>
      <c r="BH198" s="30">
        <v>0.14225053078556263</v>
      </c>
      <c r="BI198" s="30">
        <v>0.15074309978768577</v>
      </c>
      <c r="FA198" s="93" t="s">
        <v>830</v>
      </c>
      <c r="FD198" s="36"/>
      <c r="FE198" s="92">
        <v>30</v>
      </c>
    </row>
    <row r="199" spans="1:161" s="30" customFormat="1" x14ac:dyDescent="0.25">
      <c r="A199" s="101">
        <v>101</v>
      </c>
      <c r="B199" s="92" t="s">
        <v>302</v>
      </c>
      <c r="D199" s="92">
        <v>2006</v>
      </c>
      <c r="F199" s="92" t="s">
        <v>382</v>
      </c>
      <c r="G199" s="92" t="s">
        <v>832</v>
      </c>
      <c r="J199" s="92">
        <v>16</v>
      </c>
      <c r="K199" s="92">
        <v>18.100000000000001</v>
      </c>
      <c r="M199" s="92">
        <v>1258</v>
      </c>
      <c r="P199" s="92">
        <v>3</v>
      </c>
      <c r="Q199" s="36"/>
      <c r="R199" s="36"/>
      <c r="S199" s="92" t="s">
        <v>618</v>
      </c>
      <c r="T199" s="90"/>
      <c r="V199" s="92">
        <v>65</v>
      </c>
      <c r="W199" s="92">
        <v>25</v>
      </c>
      <c r="AB199" s="92" t="s">
        <v>840</v>
      </c>
      <c r="AC199" s="93" t="s">
        <v>728</v>
      </c>
      <c r="AD199" s="94"/>
      <c r="AE199" s="93" t="s">
        <v>842</v>
      </c>
      <c r="AF199" s="66"/>
      <c r="AL199" s="93" t="s">
        <v>848</v>
      </c>
      <c r="AO199" s="93" t="s">
        <v>844</v>
      </c>
      <c r="AQ199" s="92" t="s">
        <v>841</v>
      </c>
      <c r="AR199" s="92" t="s">
        <v>841</v>
      </c>
      <c r="BB199" s="93" t="s">
        <v>725</v>
      </c>
      <c r="BC199" s="93"/>
      <c r="BE199" s="95">
        <v>1.59</v>
      </c>
      <c r="BF199" s="95">
        <v>1.59</v>
      </c>
      <c r="BH199" s="30">
        <v>9.4339622641509441E-2</v>
      </c>
      <c r="BI199" s="30">
        <v>0.12159329140461217</v>
      </c>
      <c r="FA199" s="93" t="s">
        <v>830</v>
      </c>
      <c r="FD199" s="36"/>
      <c r="FE199" s="92">
        <v>30</v>
      </c>
    </row>
    <row r="200" spans="1:161" s="30" customFormat="1" x14ac:dyDescent="0.25">
      <c r="A200" s="101">
        <v>101</v>
      </c>
      <c r="B200" s="92" t="s">
        <v>302</v>
      </c>
      <c r="D200" s="92">
        <v>2006</v>
      </c>
      <c r="F200" s="92" t="s">
        <v>382</v>
      </c>
      <c r="G200" s="92" t="s">
        <v>832</v>
      </c>
      <c r="J200" s="92">
        <v>16</v>
      </c>
      <c r="K200" s="92">
        <v>18.100000000000001</v>
      </c>
      <c r="M200" s="92">
        <v>1258</v>
      </c>
      <c r="P200" s="92">
        <v>3</v>
      </c>
      <c r="Q200" s="36"/>
      <c r="R200" s="36"/>
      <c r="S200" s="92" t="s">
        <v>866</v>
      </c>
      <c r="T200" s="90"/>
      <c r="V200" s="92">
        <v>65</v>
      </c>
      <c r="W200" s="92">
        <v>25</v>
      </c>
      <c r="AB200" s="92" t="s">
        <v>840</v>
      </c>
      <c r="AC200" s="93"/>
      <c r="AD200" s="94"/>
      <c r="AE200" s="93"/>
      <c r="AF200" s="66"/>
      <c r="AL200" s="93"/>
      <c r="AO200" s="93"/>
      <c r="AQ200" s="92" t="s">
        <v>841</v>
      </c>
      <c r="AR200" s="92" t="s">
        <v>841</v>
      </c>
      <c r="BB200" s="93"/>
      <c r="BC200" s="93"/>
      <c r="BE200" s="95"/>
      <c r="BF200" s="95"/>
      <c r="FA200" s="93"/>
      <c r="FD200" s="36"/>
      <c r="FE200" s="92">
        <v>90</v>
      </c>
    </row>
    <row r="201" spans="1:161" s="30" customFormat="1" x14ac:dyDescent="0.25">
      <c r="A201" s="101">
        <v>101</v>
      </c>
      <c r="B201" s="92" t="s">
        <v>302</v>
      </c>
      <c r="D201" s="92">
        <v>2006</v>
      </c>
      <c r="F201" s="92" t="s">
        <v>382</v>
      </c>
      <c r="G201" s="92" t="s">
        <v>832</v>
      </c>
      <c r="J201" s="92">
        <v>16</v>
      </c>
      <c r="K201" s="92">
        <v>18.100000000000001</v>
      </c>
      <c r="M201" s="92">
        <v>1258</v>
      </c>
      <c r="P201" s="92">
        <v>3</v>
      </c>
      <c r="Q201" s="36"/>
      <c r="R201" s="36"/>
      <c r="S201" s="92" t="s">
        <v>606</v>
      </c>
      <c r="T201" s="90"/>
      <c r="V201" s="92">
        <v>65</v>
      </c>
      <c r="W201" s="92">
        <v>25</v>
      </c>
      <c r="AB201" s="92" t="s">
        <v>840</v>
      </c>
      <c r="AC201" s="93" t="s">
        <v>728</v>
      </c>
      <c r="AD201" s="94"/>
      <c r="AE201" s="93" t="s">
        <v>842</v>
      </c>
      <c r="AF201" s="66"/>
      <c r="AL201" s="93" t="s">
        <v>848</v>
      </c>
      <c r="AO201" s="93" t="s">
        <v>846</v>
      </c>
      <c r="AQ201" s="92" t="s">
        <v>841</v>
      </c>
      <c r="AR201" s="92" t="s">
        <v>841</v>
      </c>
      <c r="BB201" s="93" t="s">
        <v>725</v>
      </c>
      <c r="BC201" s="93"/>
      <c r="BE201" s="95">
        <v>1.42</v>
      </c>
      <c r="BF201" s="95">
        <v>1.42</v>
      </c>
      <c r="BH201" s="30">
        <v>0.6619718309859155</v>
      </c>
      <c r="BI201" s="30">
        <v>0.64084507042253525</v>
      </c>
      <c r="FA201" s="93" t="s">
        <v>830</v>
      </c>
      <c r="FD201" s="36"/>
      <c r="FE201" s="92">
        <v>10</v>
      </c>
    </row>
    <row r="202" spans="1:161" s="30" customFormat="1" x14ac:dyDescent="0.25">
      <c r="A202" s="101">
        <v>101</v>
      </c>
      <c r="B202" s="92" t="s">
        <v>302</v>
      </c>
      <c r="D202" s="92">
        <v>2006</v>
      </c>
      <c r="F202" s="92" t="s">
        <v>382</v>
      </c>
      <c r="G202" s="92" t="s">
        <v>832</v>
      </c>
      <c r="J202" s="92">
        <v>16</v>
      </c>
      <c r="K202" s="92">
        <v>18.100000000000001</v>
      </c>
      <c r="M202" s="92">
        <v>1258</v>
      </c>
      <c r="P202" s="92">
        <v>3</v>
      </c>
      <c r="Q202" s="36"/>
      <c r="R202" s="36"/>
      <c r="S202" s="92" t="s">
        <v>615</v>
      </c>
      <c r="T202" s="90"/>
      <c r="V202" s="92">
        <v>65</v>
      </c>
      <c r="W202" s="92">
        <v>25</v>
      </c>
      <c r="AB202" s="92" t="s">
        <v>840</v>
      </c>
      <c r="AC202" s="93" t="s">
        <v>728</v>
      </c>
      <c r="AD202" s="94"/>
      <c r="AE202" s="93" t="s">
        <v>842</v>
      </c>
      <c r="AF202" s="66"/>
      <c r="AL202" s="93" t="s">
        <v>848</v>
      </c>
      <c r="AO202" s="93" t="s">
        <v>846</v>
      </c>
      <c r="AQ202" s="92" t="s">
        <v>841</v>
      </c>
      <c r="AR202" s="92" t="s">
        <v>841</v>
      </c>
      <c r="BB202" s="93" t="s">
        <v>725</v>
      </c>
      <c r="BC202" s="93"/>
      <c r="BE202" s="95">
        <v>1.55</v>
      </c>
      <c r="BF202" s="95">
        <v>1.55</v>
      </c>
      <c r="BH202" s="30">
        <v>0.42258064516129029</v>
      </c>
      <c r="BI202" s="30">
        <v>0.45161290322580649</v>
      </c>
      <c r="FA202" s="93" t="s">
        <v>830</v>
      </c>
      <c r="FD202" s="36"/>
      <c r="FE202" s="92">
        <v>20</v>
      </c>
    </row>
    <row r="203" spans="1:161" s="30" customFormat="1" x14ac:dyDescent="0.25">
      <c r="A203" s="101">
        <v>101</v>
      </c>
      <c r="B203" s="92" t="s">
        <v>302</v>
      </c>
      <c r="D203" s="92">
        <v>2006</v>
      </c>
      <c r="F203" s="92" t="s">
        <v>382</v>
      </c>
      <c r="G203" s="92" t="s">
        <v>832</v>
      </c>
      <c r="J203" s="92">
        <v>16</v>
      </c>
      <c r="K203" s="92">
        <v>18.100000000000001</v>
      </c>
      <c r="M203" s="92">
        <v>1258</v>
      </c>
      <c r="P203" s="92">
        <v>3</v>
      </c>
      <c r="Q203" s="36"/>
      <c r="R203" s="36"/>
      <c r="S203" s="92" t="s">
        <v>607</v>
      </c>
      <c r="T203" s="90"/>
      <c r="V203" s="92">
        <v>65</v>
      </c>
      <c r="W203" s="92">
        <v>25</v>
      </c>
      <c r="AB203" s="92" t="s">
        <v>840</v>
      </c>
      <c r="AC203" s="93"/>
      <c r="AD203" s="94"/>
      <c r="AE203" s="93"/>
      <c r="AF203" s="66"/>
      <c r="AL203" s="93"/>
      <c r="AO203" s="93"/>
      <c r="AQ203" s="92" t="s">
        <v>841</v>
      </c>
      <c r="AR203" s="92" t="s">
        <v>841</v>
      </c>
      <c r="BB203" s="93"/>
      <c r="BC203" s="93"/>
      <c r="BE203" s="95"/>
      <c r="BF203" s="95"/>
      <c r="FA203" s="93"/>
      <c r="FD203" s="36"/>
      <c r="FE203" s="92">
        <v>30</v>
      </c>
    </row>
    <row r="204" spans="1:161" s="30" customFormat="1" x14ac:dyDescent="0.25">
      <c r="A204" s="101">
        <v>101</v>
      </c>
      <c r="B204" s="92" t="s">
        <v>302</v>
      </c>
      <c r="D204" s="92">
        <v>2006</v>
      </c>
      <c r="F204" s="92" t="s">
        <v>382</v>
      </c>
      <c r="G204" s="92" t="s">
        <v>832</v>
      </c>
      <c r="J204" s="92">
        <v>16</v>
      </c>
      <c r="K204" s="92">
        <v>18.100000000000001</v>
      </c>
      <c r="M204" s="92">
        <v>1258</v>
      </c>
      <c r="P204" s="92">
        <v>3</v>
      </c>
      <c r="Q204" s="36"/>
      <c r="R204" s="36"/>
      <c r="S204" s="92" t="s">
        <v>613</v>
      </c>
      <c r="T204" s="90"/>
      <c r="V204" s="92">
        <v>65</v>
      </c>
      <c r="W204" s="92">
        <v>25</v>
      </c>
      <c r="AB204" s="92" t="s">
        <v>840</v>
      </c>
      <c r="AC204" s="93" t="s">
        <v>728</v>
      </c>
      <c r="AD204" s="94"/>
      <c r="AE204" s="93" t="s">
        <v>842</v>
      </c>
      <c r="AF204" s="66"/>
      <c r="AL204" s="93" t="s">
        <v>848</v>
      </c>
      <c r="AO204" s="93" t="s">
        <v>846</v>
      </c>
      <c r="AQ204" s="92" t="s">
        <v>841</v>
      </c>
      <c r="AR204" s="92" t="s">
        <v>841</v>
      </c>
      <c r="BB204" s="93" t="s">
        <v>725</v>
      </c>
      <c r="BC204" s="93"/>
      <c r="BE204" s="95">
        <v>1.4</v>
      </c>
      <c r="BF204" s="95">
        <v>1.4</v>
      </c>
      <c r="BH204" s="30">
        <v>0.22380952380952382</v>
      </c>
      <c r="BI204" s="30">
        <v>0.28809523809523807</v>
      </c>
      <c r="FA204" s="93" t="s">
        <v>830</v>
      </c>
      <c r="FD204" s="36"/>
      <c r="FE204" s="92">
        <v>30</v>
      </c>
    </row>
    <row r="205" spans="1:161" s="30" customFormat="1" x14ac:dyDescent="0.25">
      <c r="A205" s="101">
        <v>101</v>
      </c>
      <c r="B205" s="92" t="s">
        <v>302</v>
      </c>
      <c r="D205" s="92">
        <v>2006</v>
      </c>
      <c r="F205" s="92" t="s">
        <v>382</v>
      </c>
      <c r="G205" s="92" t="s">
        <v>832</v>
      </c>
      <c r="J205" s="92">
        <v>16</v>
      </c>
      <c r="K205" s="92">
        <v>18.100000000000001</v>
      </c>
      <c r="M205" s="92">
        <v>1258</v>
      </c>
      <c r="P205" s="92">
        <v>3</v>
      </c>
      <c r="Q205" s="36"/>
      <c r="R205" s="36"/>
      <c r="S205" s="92" t="s">
        <v>614</v>
      </c>
      <c r="T205" s="90"/>
      <c r="V205" s="92">
        <v>65</v>
      </c>
      <c r="W205" s="92">
        <v>25</v>
      </c>
      <c r="AB205" s="92" t="s">
        <v>840</v>
      </c>
      <c r="AC205" s="93" t="s">
        <v>728</v>
      </c>
      <c r="AD205" s="94"/>
      <c r="AE205" s="93" t="s">
        <v>842</v>
      </c>
      <c r="AF205" s="66"/>
      <c r="AL205" s="93" t="s">
        <v>848</v>
      </c>
      <c r="AO205" s="93" t="s">
        <v>846</v>
      </c>
      <c r="AQ205" s="92" t="s">
        <v>841</v>
      </c>
      <c r="AR205" s="92" t="s">
        <v>841</v>
      </c>
      <c r="BB205" s="93" t="s">
        <v>725</v>
      </c>
      <c r="BC205" s="93"/>
      <c r="BE205" s="95">
        <v>1.57</v>
      </c>
      <c r="BF205" s="95">
        <v>1.57</v>
      </c>
      <c r="BH205" s="30">
        <v>0.16772823779193205</v>
      </c>
      <c r="BI205" s="30">
        <v>0.17197452229299362</v>
      </c>
      <c r="FA205" s="93" t="s">
        <v>830</v>
      </c>
      <c r="FD205" s="36"/>
      <c r="FE205" s="92">
        <v>30</v>
      </c>
    </row>
    <row r="206" spans="1:161" s="30" customFormat="1" x14ac:dyDescent="0.25">
      <c r="A206" s="101">
        <v>101</v>
      </c>
      <c r="B206" s="92" t="s">
        <v>302</v>
      </c>
      <c r="D206" s="92">
        <v>2006</v>
      </c>
      <c r="F206" s="92" t="s">
        <v>382</v>
      </c>
      <c r="G206" s="92" t="s">
        <v>832</v>
      </c>
      <c r="J206" s="92">
        <v>16</v>
      </c>
      <c r="K206" s="92">
        <v>18.100000000000001</v>
      </c>
      <c r="M206" s="92">
        <v>1258</v>
      </c>
      <c r="P206" s="92">
        <v>3</v>
      </c>
      <c r="Q206" s="36"/>
      <c r="R206" s="36"/>
      <c r="S206" s="92" t="s">
        <v>618</v>
      </c>
      <c r="T206" s="90"/>
      <c r="V206" s="92">
        <v>65</v>
      </c>
      <c r="W206" s="92">
        <v>25</v>
      </c>
      <c r="AB206" s="92" t="s">
        <v>840</v>
      </c>
      <c r="AC206" s="93" t="s">
        <v>728</v>
      </c>
      <c r="AD206" s="94"/>
      <c r="AE206" s="93" t="s">
        <v>842</v>
      </c>
      <c r="AF206" s="66"/>
      <c r="AL206" s="93" t="s">
        <v>848</v>
      </c>
      <c r="AO206" s="93" t="s">
        <v>846</v>
      </c>
      <c r="AQ206" s="92" t="s">
        <v>841</v>
      </c>
      <c r="AR206" s="92" t="s">
        <v>841</v>
      </c>
      <c r="BB206" s="93" t="s">
        <v>725</v>
      </c>
      <c r="BC206" s="93"/>
      <c r="BE206" s="95">
        <v>1.59</v>
      </c>
      <c r="BF206" s="95">
        <v>1.59</v>
      </c>
      <c r="BH206" s="30">
        <v>0.12997903563941302</v>
      </c>
      <c r="BI206" s="30">
        <v>0.12368972746331237</v>
      </c>
      <c r="FA206" s="93" t="s">
        <v>830</v>
      </c>
      <c r="FD206" s="36"/>
      <c r="FE206" s="92">
        <v>30</v>
      </c>
    </row>
    <row r="207" spans="1:161" s="30" customFormat="1" x14ac:dyDescent="0.25">
      <c r="A207" s="101">
        <v>101</v>
      </c>
      <c r="B207" s="92" t="s">
        <v>302</v>
      </c>
      <c r="D207" s="92">
        <v>2006</v>
      </c>
      <c r="F207" s="92" t="s">
        <v>382</v>
      </c>
      <c r="G207" s="92" t="s">
        <v>832</v>
      </c>
      <c r="J207" s="92">
        <v>16</v>
      </c>
      <c r="K207" s="92">
        <v>18.100000000000001</v>
      </c>
      <c r="M207" s="92">
        <v>1258</v>
      </c>
      <c r="P207" s="92">
        <v>3</v>
      </c>
      <c r="Q207" s="36"/>
      <c r="R207" s="36"/>
      <c r="S207" s="92" t="s">
        <v>866</v>
      </c>
      <c r="T207" s="90"/>
      <c r="V207" s="92">
        <v>65</v>
      </c>
      <c r="W207" s="92">
        <v>25</v>
      </c>
      <c r="AB207" s="92" t="s">
        <v>840</v>
      </c>
      <c r="AC207" s="93"/>
      <c r="AD207" s="94"/>
      <c r="AE207" s="93"/>
      <c r="AF207" s="66"/>
      <c r="AL207" s="93"/>
      <c r="AO207" s="93"/>
      <c r="AQ207" s="92" t="s">
        <v>841</v>
      </c>
      <c r="AR207" s="92" t="s">
        <v>841</v>
      </c>
      <c r="BB207" s="93"/>
      <c r="BC207" s="93"/>
      <c r="BE207" s="95"/>
      <c r="BF207" s="95"/>
      <c r="FA207" s="93"/>
      <c r="FD207" s="36"/>
      <c r="FE207" s="92">
        <v>90</v>
      </c>
    </row>
    <row r="208" spans="1:161" s="30" customFormat="1" x14ac:dyDescent="0.25">
      <c r="A208" s="101">
        <v>101</v>
      </c>
      <c r="B208" s="92" t="s">
        <v>302</v>
      </c>
      <c r="D208" s="92">
        <v>2006</v>
      </c>
      <c r="F208" s="92" t="s">
        <v>382</v>
      </c>
      <c r="G208" s="92" t="s">
        <v>832</v>
      </c>
      <c r="J208" s="92">
        <v>16</v>
      </c>
      <c r="K208" s="92">
        <v>18.100000000000001</v>
      </c>
      <c r="M208" s="92">
        <v>1258</v>
      </c>
      <c r="P208" s="92">
        <v>3</v>
      </c>
      <c r="Q208" s="36"/>
      <c r="R208" s="36"/>
      <c r="S208" s="92" t="s">
        <v>606</v>
      </c>
      <c r="T208" s="90"/>
      <c r="V208" s="92">
        <v>65</v>
      </c>
      <c r="W208" s="92">
        <v>25</v>
      </c>
      <c r="AB208" s="92" t="s">
        <v>840</v>
      </c>
      <c r="AC208" s="93" t="s">
        <v>831</v>
      </c>
      <c r="AD208" s="94"/>
      <c r="AE208" s="93" t="s">
        <v>842</v>
      </c>
      <c r="AF208" s="66"/>
      <c r="AL208" s="93" t="s">
        <v>400</v>
      </c>
      <c r="AO208" s="93" t="s">
        <v>843</v>
      </c>
      <c r="AQ208" s="92" t="s">
        <v>841</v>
      </c>
      <c r="AR208" s="92" t="s">
        <v>841</v>
      </c>
      <c r="BB208" s="93" t="s">
        <v>725</v>
      </c>
      <c r="BC208" s="93"/>
      <c r="BE208" s="95">
        <v>1.42</v>
      </c>
      <c r="BF208" s="95">
        <v>1.42</v>
      </c>
      <c r="BH208" s="30">
        <v>0.74647887323943651</v>
      </c>
      <c r="BI208" s="30">
        <v>0.83098591549295775</v>
      </c>
      <c r="FA208" s="93" t="s">
        <v>830</v>
      </c>
      <c r="FD208" s="36"/>
      <c r="FE208" s="92">
        <v>10</v>
      </c>
    </row>
    <row r="209" spans="1:161" s="30" customFormat="1" x14ac:dyDescent="0.25">
      <c r="A209" s="101">
        <v>101</v>
      </c>
      <c r="B209" s="92" t="s">
        <v>302</v>
      </c>
      <c r="D209" s="92">
        <v>2006</v>
      </c>
      <c r="F209" s="92" t="s">
        <v>382</v>
      </c>
      <c r="G209" s="92" t="s">
        <v>832</v>
      </c>
      <c r="J209" s="92">
        <v>16</v>
      </c>
      <c r="K209" s="92">
        <v>18.100000000000001</v>
      </c>
      <c r="M209" s="92">
        <v>1258</v>
      </c>
      <c r="P209" s="92">
        <v>3</v>
      </c>
      <c r="Q209" s="36"/>
      <c r="R209" s="36"/>
      <c r="S209" s="92" t="s">
        <v>615</v>
      </c>
      <c r="T209" s="90"/>
      <c r="V209" s="92">
        <v>65</v>
      </c>
      <c r="W209" s="92">
        <v>25</v>
      </c>
      <c r="AB209" s="92" t="s">
        <v>840</v>
      </c>
      <c r="AC209" s="93" t="s">
        <v>831</v>
      </c>
      <c r="AD209" s="94"/>
      <c r="AE209" s="93" t="s">
        <v>842</v>
      </c>
      <c r="AF209" s="66"/>
      <c r="AL209" s="93" t="s">
        <v>400</v>
      </c>
      <c r="AO209" s="93" t="s">
        <v>843</v>
      </c>
      <c r="AQ209" s="92" t="s">
        <v>841</v>
      </c>
      <c r="AR209" s="92" t="s">
        <v>841</v>
      </c>
      <c r="BB209" s="93" t="s">
        <v>725</v>
      </c>
      <c r="BC209" s="93"/>
      <c r="BE209" s="95">
        <v>1.55</v>
      </c>
      <c r="BF209" s="95">
        <v>1.55</v>
      </c>
      <c r="BH209" s="30">
        <v>0.45161290322580649</v>
      </c>
      <c r="BI209" s="30">
        <v>0.46451612903225814</v>
      </c>
      <c r="FA209" s="93" t="s">
        <v>830</v>
      </c>
      <c r="FD209" s="36"/>
      <c r="FE209" s="92">
        <v>20</v>
      </c>
    </row>
    <row r="210" spans="1:161" s="30" customFormat="1" x14ac:dyDescent="0.25">
      <c r="A210" s="101">
        <v>101</v>
      </c>
      <c r="B210" s="92" t="s">
        <v>302</v>
      </c>
      <c r="D210" s="92">
        <v>2006</v>
      </c>
      <c r="F210" s="92" t="s">
        <v>382</v>
      </c>
      <c r="G210" s="92" t="s">
        <v>832</v>
      </c>
      <c r="J210" s="92">
        <v>16</v>
      </c>
      <c r="K210" s="92">
        <v>18.100000000000001</v>
      </c>
      <c r="M210" s="92">
        <v>1258</v>
      </c>
      <c r="P210" s="92">
        <v>3</v>
      </c>
      <c r="Q210" s="36"/>
      <c r="R210" s="36"/>
      <c r="S210" s="92" t="s">
        <v>607</v>
      </c>
      <c r="T210" s="90"/>
      <c r="V210" s="92">
        <v>65</v>
      </c>
      <c r="W210" s="92">
        <v>25</v>
      </c>
      <c r="AB210" s="92" t="s">
        <v>840</v>
      </c>
      <c r="AC210" s="93"/>
      <c r="AD210" s="94"/>
      <c r="AE210" s="93"/>
      <c r="AF210" s="66"/>
      <c r="AL210" s="93"/>
      <c r="AO210" s="93"/>
      <c r="AQ210" s="92" t="s">
        <v>841</v>
      </c>
      <c r="AR210" s="92" t="s">
        <v>841</v>
      </c>
      <c r="BB210" s="93"/>
      <c r="BC210" s="93"/>
      <c r="BE210" s="95"/>
      <c r="BF210" s="95"/>
      <c r="FA210" s="93"/>
      <c r="FD210" s="36"/>
      <c r="FE210" s="92">
        <v>30</v>
      </c>
    </row>
    <row r="211" spans="1:161" s="30" customFormat="1" x14ac:dyDescent="0.25">
      <c r="A211" s="101">
        <v>101</v>
      </c>
      <c r="B211" s="92" t="s">
        <v>302</v>
      </c>
      <c r="D211" s="92">
        <v>2006</v>
      </c>
      <c r="F211" s="92" t="s">
        <v>382</v>
      </c>
      <c r="G211" s="92" t="s">
        <v>832</v>
      </c>
      <c r="J211" s="92">
        <v>16</v>
      </c>
      <c r="K211" s="92">
        <v>18.100000000000001</v>
      </c>
      <c r="M211" s="92">
        <v>1258</v>
      </c>
      <c r="P211" s="92">
        <v>3</v>
      </c>
      <c r="Q211" s="36"/>
      <c r="R211" s="36"/>
      <c r="S211" s="92" t="s">
        <v>613</v>
      </c>
      <c r="T211" s="90"/>
      <c r="V211" s="92">
        <v>65</v>
      </c>
      <c r="W211" s="92">
        <v>25</v>
      </c>
      <c r="AB211" s="92" t="s">
        <v>840</v>
      </c>
      <c r="AC211" s="93" t="s">
        <v>831</v>
      </c>
      <c r="AD211" s="94"/>
      <c r="AE211" s="93" t="s">
        <v>842</v>
      </c>
      <c r="AF211" s="66"/>
      <c r="AL211" s="93" t="s">
        <v>400</v>
      </c>
      <c r="AO211" s="93" t="s">
        <v>843</v>
      </c>
      <c r="AQ211" s="92" t="s">
        <v>841</v>
      </c>
      <c r="AR211" s="92" t="s">
        <v>841</v>
      </c>
      <c r="BB211" s="93" t="s">
        <v>725</v>
      </c>
      <c r="BC211" s="93"/>
      <c r="BE211" s="95">
        <v>1.4</v>
      </c>
      <c r="BF211" s="95">
        <v>1.4</v>
      </c>
      <c r="BH211" s="30">
        <v>0.24047619047619048</v>
      </c>
      <c r="BI211" s="30">
        <v>0.27857142857142853</v>
      </c>
      <c r="FA211" s="93" t="s">
        <v>830</v>
      </c>
      <c r="FD211" s="36"/>
      <c r="FE211" s="92">
        <v>30</v>
      </c>
    </row>
    <row r="212" spans="1:161" s="30" customFormat="1" x14ac:dyDescent="0.25">
      <c r="A212" s="101">
        <v>101</v>
      </c>
      <c r="B212" s="92" t="s">
        <v>302</v>
      </c>
      <c r="D212" s="92">
        <v>2006</v>
      </c>
      <c r="F212" s="92" t="s">
        <v>382</v>
      </c>
      <c r="G212" s="92" t="s">
        <v>832</v>
      </c>
      <c r="J212" s="92">
        <v>16</v>
      </c>
      <c r="K212" s="92">
        <v>18.100000000000001</v>
      </c>
      <c r="M212" s="92">
        <v>1258</v>
      </c>
      <c r="P212" s="92">
        <v>3</v>
      </c>
      <c r="Q212" s="36"/>
      <c r="R212" s="36"/>
      <c r="S212" s="92" t="s">
        <v>614</v>
      </c>
      <c r="T212" s="90"/>
      <c r="V212" s="92">
        <v>65</v>
      </c>
      <c r="W212" s="92">
        <v>25</v>
      </c>
      <c r="AB212" s="92" t="s">
        <v>840</v>
      </c>
      <c r="AC212" s="93" t="s">
        <v>831</v>
      </c>
      <c r="AD212" s="94"/>
      <c r="AE212" s="93" t="s">
        <v>842</v>
      </c>
      <c r="AF212" s="66"/>
      <c r="AL212" s="93" t="s">
        <v>400</v>
      </c>
      <c r="AO212" s="93" t="s">
        <v>843</v>
      </c>
      <c r="AQ212" s="92" t="s">
        <v>841</v>
      </c>
      <c r="AR212" s="92" t="s">
        <v>841</v>
      </c>
      <c r="BB212" s="93" t="s">
        <v>725</v>
      </c>
      <c r="BC212" s="93"/>
      <c r="BE212" s="95">
        <v>1.6</v>
      </c>
      <c r="BF212" s="95">
        <v>1.6</v>
      </c>
      <c r="BH212" s="30">
        <v>0.17500000000000002</v>
      </c>
      <c r="BI212" s="30">
        <v>0.19375000000000003</v>
      </c>
      <c r="FA212" s="93" t="s">
        <v>830</v>
      </c>
      <c r="FD212" s="36"/>
      <c r="FE212" s="92">
        <v>30</v>
      </c>
    </row>
    <row r="213" spans="1:161" s="30" customFormat="1" x14ac:dyDescent="0.25">
      <c r="A213" s="101">
        <v>101</v>
      </c>
      <c r="B213" s="92" t="s">
        <v>302</v>
      </c>
      <c r="D213" s="92">
        <v>2006</v>
      </c>
      <c r="F213" s="92" t="s">
        <v>382</v>
      </c>
      <c r="G213" s="92" t="s">
        <v>832</v>
      </c>
      <c r="J213" s="92">
        <v>16</v>
      </c>
      <c r="K213" s="92">
        <v>18.100000000000001</v>
      </c>
      <c r="M213" s="92">
        <v>1258</v>
      </c>
      <c r="P213" s="92">
        <v>3</v>
      </c>
      <c r="Q213" s="36"/>
      <c r="R213" s="36"/>
      <c r="S213" s="92" t="s">
        <v>618</v>
      </c>
      <c r="T213" s="90"/>
      <c r="V213" s="92">
        <v>65</v>
      </c>
      <c r="W213" s="92">
        <v>25</v>
      </c>
      <c r="AB213" s="92" t="s">
        <v>840</v>
      </c>
      <c r="AC213" s="93" t="s">
        <v>831</v>
      </c>
      <c r="AD213" s="94"/>
      <c r="AE213" s="93" t="s">
        <v>842</v>
      </c>
      <c r="AF213" s="66"/>
      <c r="AL213" s="93" t="s">
        <v>400</v>
      </c>
      <c r="AO213" s="93" t="s">
        <v>843</v>
      </c>
      <c r="AQ213" s="92" t="s">
        <v>841</v>
      </c>
      <c r="AR213" s="92" t="s">
        <v>841</v>
      </c>
      <c r="BB213" s="93" t="s">
        <v>725</v>
      </c>
      <c r="BC213" s="93"/>
      <c r="BE213" s="95">
        <v>1.6</v>
      </c>
      <c r="BF213" s="95">
        <v>1.6</v>
      </c>
      <c r="BH213" s="30">
        <v>0.14583333333333334</v>
      </c>
      <c r="BI213" s="30">
        <v>0.125</v>
      </c>
      <c r="FA213" s="93" t="s">
        <v>830</v>
      </c>
      <c r="FD213" s="36"/>
      <c r="FE213" s="92">
        <v>30</v>
      </c>
    </row>
    <row r="214" spans="1:161" s="30" customFormat="1" x14ac:dyDescent="0.25">
      <c r="A214" s="101">
        <v>101</v>
      </c>
      <c r="B214" s="92" t="s">
        <v>302</v>
      </c>
      <c r="D214" s="92">
        <v>2006</v>
      </c>
      <c r="F214" s="92" t="s">
        <v>382</v>
      </c>
      <c r="G214" s="92" t="s">
        <v>832</v>
      </c>
      <c r="J214" s="92">
        <v>16</v>
      </c>
      <c r="K214" s="92">
        <v>18.100000000000001</v>
      </c>
      <c r="M214" s="92">
        <v>1258</v>
      </c>
      <c r="P214" s="92">
        <v>3</v>
      </c>
      <c r="Q214" s="36"/>
      <c r="R214" s="36"/>
      <c r="S214" s="92" t="s">
        <v>866</v>
      </c>
      <c r="T214" s="90"/>
      <c r="V214" s="92">
        <v>65</v>
      </c>
      <c r="W214" s="92">
        <v>25</v>
      </c>
      <c r="AB214" s="92" t="s">
        <v>840</v>
      </c>
      <c r="AC214" s="93"/>
      <c r="AD214" s="94"/>
      <c r="AE214" s="93"/>
      <c r="AF214" s="66"/>
      <c r="AL214" s="93"/>
      <c r="AO214" s="93"/>
      <c r="AQ214" s="92" t="s">
        <v>841</v>
      </c>
      <c r="AR214" s="92" t="s">
        <v>841</v>
      </c>
      <c r="BB214" s="93"/>
      <c r="BC214" s="93"/>
      <c r="BE214" s="95"/>
      <c r="BF214" s="95"/>
      <c r="FA214" s="93"/>
      <c r="FD214" s="36"/>
      <c r="FE214" s="92">
        <v>90</v>
      </c>
    </row>
    <row r="215" spans="1:161" s="30" customFormat="1" x14ac:dyDescent="0.25">
      <c r="A215" s="101">
        <v>101</v>
      </c>
      <c r="B215" s="92" t="s">
        <v>302</v>
      </c>
      <c r="D215" s="92">
        <v>2006</v>
      </c>
      <c r="F215" s="92" t="s">
        <v>382</v>
      </c>
      <c r="G215" s="92" t="s">
        <v>832</v>
      </c>
      <c r="J215" s="92">
        <v>16</v>
      </c>
      <c r="K215" s="92">
        <v>18.100000000000001</v>
      </c>
      <c r="M215" s="92">
        <v>1258</v>
      </c>
      <c r="P215" s="92">
        <v>3</v>
      </c>
      <c r="Q215" s="36"/>
      <c r="R215" s="36"/>
      <c r="S215" s="92" t="s">
        <v>606</v>
      </c>
      <c r="T215" s="90"/>
      <c r="V215" s="92">
        <v>65</v>
      </c>
      <c r="W215" s="92">
        <v>25</v>
      </c>
      <c r="AB215" s="92" t="s">
        <v>840</v>
      </c>
      <c r="AC215" s="93" t="s">
        <v>831</v>
      </c>
      <c r="AD215" s="94"/>
      <c r="AE215" s="93" t="s">
        <v>842</v>
      </c>
      <c r="AF215" s="66"/>
      <c r="AL215" s="93" t="s">
        <v>400</v>
      </c>
      <c r="AO215" s="93" t="s">
        <v>844</v>
      </c>
      <c r="AQ215" s="92" t="s">
        <v>841</v>
      </c>
      <c r="AR215" s="92" t="s">
        <v>841</v>
      </c>
      <c r="BB215" s="93" t="s">
        <v>725</v>
      </c>
      <c r="BC215" s="93"/>
      <c r="BE215" s="95">
        <v>1.42</v>
      </c>
      <c r="BF215" s="95">
        <v>1.42</v>
      </c>
      <c r="BH215" s="30">
        <v>0.74647887323943651</v>
      </c>
      <c r="BI215" s="30">
        <v>0.78873239436619713</v>
      </c>
      <c r="FA215" s="93" t="s">
        <v>830</v>
      </c>
      <c r="FD215" s="36"/>
      <c r="FE215" s="92">
        <v>10</v>
      </c>
    </row>
    <row r="216" spans="1:161" s="30" customFormat="1" x14ac:dyDescent="0.25">
      <c r="A216" s="101">
        <v>101</v>
      </c>
      <c r="B216" s="92" t="s">
        <v>302</v>
      </c>
      <c r="D216" s="92">
        <v>2006</v>
      </c>
      <c r="F216" s="92" t="s">
        <v>382</v>
      </c>
      <c r="G216" s="92" t="s">
        <v>832</v>
      </c>
      <c r="J216" s="92">
        <v>16</v>
      </c>
      <c r="K216" s="92">
        <v>18.100000000000001</v>
      </c>
      <c r="M216" s="92">
        <v>1258</v>
      </c>
      <c r="P216" s="92">
        <v>3</v>
      </c>
      <c r="Q216" s="36"/>
      <c r="R216" s="36"/>
      <c r="S216" s="92" t="s">
        <v>615</v>
      </c>
      <c r="T216" s="90"/>
      <c r="V216" s="92">
        <v>65</v>
      </c>
      <c r="W216" s="92">
        <v>25</v>
      </c>
      <c r="AB216" s="92" t="s">
        <v>840</v>
      </c>
      <c r="AC216" s="93" t="s">
        <v>831</v>
      </c>
      <c r="AD216" s="94"/>
      <c r="AE216" s="93" t="s">
        <v>842</v>
      </c>
      <c r="AF216" s="66"/>
      <c r="AL216" s="93" t="s">
        <v>400</v>
      </c>
      <c r="AO216" s="93" t="s">
        <v>844</v>
      </c>
      <c r="AQ216" s="92" t="s">
        <v>841</v>
      </c>
      <c r="AR216" s="92" t="s">
        <v>841</v>
      </c>
      <c r="BB216" s="93" t="s">
        <v>725</v>
      </c>
      <c r="BC216" s="93"/>
      <c r="BE216" s="95">
        <v>1.55</v>
      </c>
      <c r="BF216" s="95">
        <v>1.55</v>
      </c>
      <c r="BH216" s="30">
        <v>0.44516129032258062</v>
      </c>
      <c r="BI216" s="30">
        <v>0.51935483870967747</v>
      </c>
      <c r="FA216" s="93" t="s">
        <v>830</v>
      </c>
      <c r="FD216" s="36"/>
      <c r="FE216" s="92">
        <v>20</v>
      </c>
    </row>
    <row r="217" spans="1:161" s="30" customFormat="1" x14ac:dyDescent="0.25">
      <c r="A217" s="101">
        <v>101</v>
      </c>
      <c r="B217" s="92" t="s">
        <v>302</v>
      </c>
      <c r="D217" s="92">
        <v>2006</v>
      </c>
      <c r="F217" s="92" t="s">
        <v>382</v>
      </c>
      <c r="G217" s="92" t="s">
        <v>832</v>
      </c>
      <c r="J217" s="92">
        <v>16</v>
      </c>
      <c r="K217" s="92">
        <v>18.100000000000001</v>
      </c>
      <c r="M217" s="92">
        <v>1258</v>
      </c>
      <c r="P217" s="92">
        <v>3</v>
      </c>
      <c r="Q217" s="36"/>
      <c r="R217" s="36"/>
      <c r="S217" s="92" t="s">
        <v>607</v>
      </c>
      <c r="T217" s="90"/>
      <c r="V217" s="92">
        <v>65</v>
      </c>
      <c r="W217" s="92">
        <v>25</v>
      </c>
      <c r="AB217" s="92" t="s">
        <v>840</v>
      </c>
      <c r="AC217" s="93"/>
      <c r="AD217" s="94"/>
      <c r="AE217" s="93"/>
      <c r="AF217" s="66"/>
      <c r="AL217" s="93"/>
      <c r="AO217" s="93"/>
      <c r="AQ217" s="92" t="s">
        <v>841</v>
      </c>
      <c r="AR217" s="92" t="s">
        <v>841</v>
      </c>
      <c r="BB217" s="93"/>
      <c r="BC217" s="93"/>
      <c r="BE217" s="95"/>
      <c r="BF217" s="95"/>
      <c r="FA217" s="93"/>
      <c r="FD217" s="36"/>
      <c r="FE217" s="92">
        <v>30</v>
      </c>
    </row>
    <row r="218" spans="1:161" s="30" customFormat="1" x14ac:dyDescent="0.25">
      <c r="A218" s="101">
        <v>101</v>
      </c>
      <c r="B218" s="92" t="s">
        <v>302</v>
      </c>
      <c r="D218" s="92">
        <v>2006</v>
      </c>
      <c r="F218" s="92" t="s">
        <v>382</v>
      </c>
      <c r="G218" s="92" t="s">
        <v>832</v>
      </c>
      <c r="J218" s="92">
        <v>16</v>
      </c>
      <c r="K218" s="92">
        <v>18.100000000000001</v>
      </c>
      <c r="M218" s="92">
        <v>1258</v>
      </c>
      <c r="P218" s="92">
        <v>3</v>
      </c>
      <c r="Q218" s="36"/>
      <c r="R218" s="36"/>
      <c r="S218" s="92" t="s">
        <v>613</v>
      </c>
      <c r="T218" s="90"/>
      <c r="V218" s="92">
        <v>65</v>
      </c>
      <c r="W218" s="92">
        <v>25</v>
      </c>
      <c r="AB218" s="92" t="s">
        <v>840</v>
      </c>
      <c r="AC218" s="93" t="s">
        <v>831</v>
      </c>
      <c r="AD218" s="94"/>
      <c r="AE218" s="93" t="s">
        <v>842</v>
      </c>
      <c r="AF218" s="66"/>
      <c r="AL218" s="93" t="s">
        <v>400</v>
      </c>
      <c r="AO218" s="93" t="s">
        <v>844</v>
      </c>
      <c r="AQ218" s="92" t="s">
        <v>841</v>
      </c>
      <c r="AR218" s="92" t="s">
        <v>841</v>
      </c>
      <c r="BB218" s="93" t="s">
        <v>725</v>
      </c>
      <c r="BC218" s="93"/>
      <c r="BE218" s="95">
        <v>1.4</v>
      </c>
      <c r="BF218" s="95">
        <v>1.4</v>
      </c>
      <c r="BH218" s="30">
        <v>0.27857142857142853</v>
      </c>
      <c r="BI218" s="30">
        <v>0.30714285714285711</v>
      </c>
      <c r="FA218" s="93" t="s">
        <v>830</v>
      </c>
      <c r="FD218" s="36"/>
      <c r="FE218" s="92">
        <v>30</v>
      </c>
    </row>
    <row r="219" spans="1:161" s="30" customFormat="1" x14ac:dyDescent="0.25">
      <c r="A219" s="101">
        <v>101</v>
      </c>
      <c r="B219" s="92" t="s">
        <v>302</v>
      </c>
      <c r="D219" s="92">
        <v>2006</v>
      </c>
      <c r="F219" s="92" t="s">
        <v>382</v>
      </c>
      <c r="G219" s="92" t="s">
        <v>832</v>
      </c>
      <c r="J219" s="92">
        <v>16</v>
      </c>
      <c r="K219" s="92">
        <v>18.100000000000001</v>
      </c>
      <c r="M219" s="92">
        <v>1258</v>
      </c>
      <c r="P219" s="92">
        <v>3</v>
      </c>
      <c r="Q219" s="36"/>
      <c r="R219" s="36"/>
      <c r="S219" s="92" t="s">
        <v>614</v>
      </c>
      <c r="T219" s="90"/>
      <c r="V219" s="92">
        <v>65</v>
      </c>
      <c r="W219" s="92">
        <v>25</v>
      </c>
      <c r="AB219" s="92" t="s">
        <v>840</v>
      </c>
      <c r="AC219" s="93" t="s">
        <v>831</v>
      </c>
      <c r="AD219" s="94"/>
      <c r="AE219" s="93" t="s">
        <v>842</v>
      </c>
      <c r="AF219" s="66"/>
      <c r="AL219" s="93" t="s">
        <v>400</v>
      </c>
      <c r="AO219" s="93" t="s">
        <v>844</v>
      </c>
      <c r="AQ219" s="92" t="s">
        <v>841</v>
      </c>
      <c r="AR219" s="92" t="s">
        <v>841</v>
      </c>
      <c r="BB219" s="93" t="s">
        <v>725</v>
      </c>
      <c r="BC219" s="93"/>
      <c r="BE219" s="95">
        <v>1.6</v>
      </c>
      <c r="BF219" s="95">
        <v>1.6</v>
      </c>
      <c r="BH219" s="30">
        <v>0.19583333333333333</v>
      </c>
      <c r="BI219" s="30">
        <v>0.16875000000000001</v>
      </c>
      <c r="FA219" s="93" t="s">
        <v>830</v>
      </c>
      <c r="FD219" s="36"/>
      <c r="FE219" s="92">
        <v>30</v>
      </c>
    </row>
    <row r="220" spans="1:161" s="30" customFormat="1" x14ac:dyDescent="0.25">
      <c r="A220" s="101">
        <v>101</v>
      </c>
      <c r="B220" s="92" t="s">
        <v>302</v>
      </c>
      <c r="D220" s="92">
        <v>2006</v>
      </c>
      <c r="F220" s="92" t="s">
        <v>382</v>
      </c>
      <c r="G220" s="92" t="s">
        <v>832</v>
      </c>
      <c r="J220" s="92">
        <v>16</v>
      </c>
      <c r="K220" s="92">
        <v>18.100000000000001</v>
      </c>
      <c r="M220" s="92">
        <v>1258</v>
      </c>
      <c r="P220" s="92">
        <v>3</v>
      </c>
      <c r="Q220" s="36"/>
      <c r="R220" s="36"/>
      <c r="S220" s="92" t="s">
        <v>618</v>
      </c>
      <c r="T220" s="90"/>
      <c r="V220" s="92">
        <v>65</v>
      </c>
      <c r="W220" s="92">
        <v>25</v>
      </c>
      <c r="AB220" s="92" t="s">
        <v>840</v>
      </c>
      <c r="AC220" s="93" t="s">
        <v>831</v>
      </c>
      <c r="AD220" s="94"/>
      <c r="AE220" s="93" t="s">
        <v>842</v>
      </c>
      <c r="AF220" s="66"/>
      <c r="AL220" s="93" t="s">
        <v>400</v>
      </c>
      <c r="AO220" s="93" t="s">
        <v>844</v>
      </c>
      <c r="AQ220" s="92" t="s">
        <v>841</v>
      </c>
      <c r="AR220" s="92" t="s">
        <v>841</v>
      </c>
      <c r="BB220" s="93" t="s">
        <v>725</v>
      </c>
      <c r="BC220" s="93"/>
      <c r="BE220" s="95">
        <v>1.6</v>
      </c>
      <c r="BF220" s="95">
        <v>1.6</v>
      </c>
      <c r="BH220" s="30">
        <v>0.13333333333333336</v>
      </c>
      <c r="BI220" s="30">
        <v>0.13124999999999998</v>
      </c>
      <c r="FA220" s="93" t="s">
        <v>830</v>
      </c>
      <c r="FD220" s="36"/>
      <c r="FE220" s="92">
        <v>30</v>
      </c>
    </row>
    <row r="221" spans="1:161" s="30" customFormat="1" x14ac:dyDescent="0.25">
      <c r="A221" s="101">
        <v>101</v>
      </c>
      <c r="B221" s="92" t="s">
        <v>302</v>
      </c>
      <c r="D221" s="92">
        <v>2006</v>
      </c>
      <c r="F221" s="92" t="s">
        <v>382</v>
      </c>
      <c r="G221" s="92" t="s">
        <v>832</v>
      </c>
      <c r="J221" s="92">
        <v>16</v>
      </c>
      <c r="K221" s="92">
        <v>18.100000000000001</v>
      </c>
      <c r="M221" s="92">
        <v>1258</v>
      </c>
      <c r="P221" s="92">
        <v>3</v>
      </c>
      <c r="Q221" s="36"/>
      <c r="R221" s="36"/>
      <c r="S221" s="92" t="s">
        <v>866</v>
      </c>
      <c r="T221" s="90"/>
      <c r="V221" s="92">
        <v>65</v>
      </c>
      <c r="W221" s="92">
        <v>25</v>
      </c>
      <c r="AB221" s="92" t="s">
        <v>840</v>
      </c>
      <c r="AC221" s="93"/>
      <c r="AD221" s="94"/>
      <c r="AE221" s="93"/>
      <c r="AF221" s="66"/>
      <c r="AL221" s="93"/>
      <c r="AO221" s="93"/>
      <c r="AQ221" s="92" t="s">
        <v>841</v>
      </c>
      <c r="AR221" s="92" t="s">
        <v>841</v>
      </c>
      <c r="BB221" s="93"/>
      <c r="BC221" s="93"/>
      <c r="BE221" s="95"/>
      <c r="BF221" s="95"/>
      <c r="FA221" s="93"/>
      <c r="FD221" s="36"/>
      <c r="FE221" s="92">
        <v>90</v>
      </c>
    </row>
    <row r="222" spans="1:161" s="30" customFormat="1" x14ac:dyDescent="0.25">
      <c r="A222" s="101">
        <v>101</v>
      </c>
      <c r="B222" s="92" t="s">
        <v>302</v>
      </c>
      <c r="D222" s="92">
        <v>2006</v>
      </c>
      <c r="F222" s="92" t="s">
        <v>382</v>
      </c>
      <c r="G222" s="92" t="s">
        <v>832</v>
      </c>
      <c r="J222" s="92">
        <v>16</v>
      </c>
      <c r="K222" s="92">
        <v>18.100000000000001</v>
      </c>
      <c r="M222" s="92">
        <v>1258</v>
      </c>
      <c r="P222" s="92">
        <v>3</v>
      </c>
      <c r="Q222" s="36"/>
      <c r="R222" s="36"/>
      <c r="S222" s="92" t="s">
        <v>606</v>
      </c>
      <c r="T222" s="90"/>
      <c r="V222" s="92">
        <v>65</v>
      </c>
      <c r="W222" s="92">
        <v>25</v>
      </c>
      <c r="AB222" s="92" t="s">
        <v>840</v>
      </c>
      <c r="AC222" s="93" t="s">
        <v>831</v>
      </c>
      <c r="AD222" s="94"/>
      <c r="AE222" s="93" t="s">
        <v>842</v>
      </c>
      <c r="AF222" s="66"/>
      <c r="AL222" s="93" t="s">
        <v>400</v>
      </c>
      <c r="AO222" s="93" t="s">
        <v>846</v>
      </c>
      <c r="AQ222" s="92" t="s">
        <v>841</v>
      </c>
      <c r="AR222" s="92" t="s">
        <v>841</v>
      </c>
      <c r="BB222" s="93" t="s">
        <v>725</v>
      </c>
      <c r="BC222" s="93"/>
      <c r="BE222" s="95">
        <v>1.42</v>
      </c>
      <c r="BF222" s="95">
        <v>1.42</v>
      </c>
      <c r="BH222" s="30">
        <v>0.76760563380281699</v>
      </c>
      <c r="BI222" s="30">
        <v>0.80985915492957739</v>
      </c>
      <c r="FA222" s="93" t="s">
        <v>830</v>
      </c>
      <c r="FD222" s="36"/>
      <c r="FE222" s="92">
        <v>10</v>
      </c>
    </row>
    <row r="223" spans="1:161" s="30" customFormat="1" x14ac:dyDescent="0.25">
      <c r="A223" s="101">
        <v>101</v>
      </c>
      <c r="B223" s="92" t="s">
        <v>302</v>
      </c>
      <c r="D223" s="92">
        <v>2006</v>
      </c>
      <c r="F223" s="92" t="s">
        <v>382</v>
      </c>
      <c r="G223" s="92" t="s">
        <v>832</v>
      </c>
      <c r="J223" s="92">
        <v>16</v>
      </c>
      <c r="K223" s="92">
        <v>18.100000000000001</v>
      </c>
      <c r="M223" s="92">
        <v>1258</v>
      </c>
      <c r="P223" s="92">
        <v>3</v>
      </c>
      <c r="Q223" s="36"/>
      <c r="R223" s="36"/>
      <c r="S223" s="92" t="s">
        <v>615</v>
      </c>
      <c r="T223" s="90"/>
      <c r="V223" s="92">
        <v>65</v>
      </c>
      <c r="W223" s="92">
        <v>25</v>
      </c>
      <c r="AB223" s="92" t="s">
        <v>840</v>
      </c>
      <c r="AC223" s="93" t="s">
        <v>831</v>
      </c>
      <c r="AD223" s="94"/>
      <c r="AE223" s="93" t="s">
        <v>842</v>
      </c>
      <c r="AF223" s="66"/>
      <c r="AL223" s="93" t="s">
        <v>400</v>
      </c>
      <c r="AO223" s="93" t="s">
        <v>846</v>
      </c>
      <c r="AQ223" s="92" t="s">
        <v>841</v>
      </c>
      <c r="AR223" s="92" t="s">
        <v>841</v>
      </c>
      <c r="BB223" s="93" t="s">
        <v>725</v>
      </c>
      <c r="BC223" s="93"/>
      <c r="BE223" s="95">
        <v>1.55</v>
      </c>
      <c r="BF223" s="95">
        <v>1.55</v>
      </c>
      <c r="BH223" s="30">
        <v>0.42903225806451611</v>
      </c>
      <c r="BI223" s="30">
        <v>0.45161290322580649</v>
      </c>
      <c r="FA223" s="93" t="s">
        <v>830</v>
      </c>
      <c r="FD223" s="36"/>
      <c r="FE223" s="92">
        <v>20</v>
      </c>
    </row>
    <row r="224" spans="1:161" s="30" customFormat="1" x14ac:dyDescent="0.25">
      <c r="A224" s="101">
        <v>101</v>
      </c>
      <c r="B224" s="92" t="s">
        <v>302</v>
      </c>
      <c r="D224" s="92">
        <v>2006</v>
      </c>
      <c r="F224" s="92" t="s">
        <v>382</v>
      </c>
      <c r="G224" s="92" t="s">
        <v>832</v>
      </c>
      <c r="J224" s="92">
        <v>16</v>
      </c>
      <c r="K224" s="92">
        <v>18.100000000000001</v>
      </c>
      <c r="M224" s="92">
        <v>1258</v>
      </c>
      <c r="P224" s="92">
        <v>3</v>
      </c>
      <c r="Q224" s="36"/>
      <c r="R224" s="36"/>
      <c r="S224" s="92" t="s">
        <v>607</v>
      </c>
      <c r="T224" s="90"/>
      <c r="V224" s="92">
        <v>65</v>
      </c>
      <c r="W224" s="92">
        <v>25</v>
      </c>
      <c r="AB224" s="92" t="s">
        <v>840</v>
      </c>
      <c r="AC224" s="93"/>
      <c r="AD224" s="94"/>
      <c r="AE224" s="93"/>
      <c r="AF224" s="66"/>
      <c r="AL224" s="93"/>
      <c r="AO224" s="93"/>
      <c r="AQ224" s="92" t="s">
        <v>841</v>
      </c>
      <c r="AR224" s="92" t="s">
        <v>841</v>
      </c>
      <c r="BB224" s="93"/>
      <c r="BC224" s="93"/>
      <c r="BE224" s="95"/>
      <c r="BF224" s="95"/>
      <c r="FA224" s="93"/>
      <c r="FD224" s="36"/>
      <c r="FE224" s="92">
        <v>30</v>
      </c>
    </row>
    <row r="225" spans="1:161" s="30" customFormat="1" x14ac:dyDescent="0.25">
      <c r="A225" s="101">
        <v>101</v>
      </c>
      <c r="B225" s="92" t="s">
        <v>302</v>
      </c>
      <c r="D225" s="92">
        <v>2006</v>
      </c>
      <c r="F225" s="92" t="s">
        <v>382</v>
      </c>
      <c r="G225" s="92" t="s">
        <v>832</v>
      </c>
      <c r="J225" s="92">
        <v>16</v>
      </c>
      <c r="K225" s="92">
        <v>18.100000000000001</v>
      </c>
      <c r="M225" s="92">
        <v>1258</v>
      </c>
      <c r="P225" s="92">
        <v>3</v>
      </c>
      <c r="Q225" s="36"/>
      <c r="R225" s="36"/>
      <c r="S225" s="92" t="s">
        <v>613</v>
      </c>
      <c r="T225" s="90"/>
      <c r="V225" s="92">
        <v>65</v>
      </c>
      <c r="W225" s="92">
        <v>25</v>
      </c>
      <c r="AB225" s="92" t="s">
        <v>840</v>
      </c>
      <c r="AC225" s="93" t="s">
        <v>831</v>
      </c>
      <c r="AD225" s="94"/>
      <c r="AE225" s="93" t="s">
        <v>842</v>
      </c>
      <c r="AF225" s="66"/>
      <c r="AL225" s="93" t="s">
        <v>400</v>
      </c>
      <c r="AO225" s="93" t="s">
        <v>846</v>
      </c>
      <c r="AQ225" s="92" t="s">
        <v>841</v>
      </c>
      <c r="AR225" s="92" t="s">
        <v>841</v>
      </c>
      <c r="BB225" s="93" t="s">
        <v>725</v>
      </c>
      <c r="BC225" s="93"/>
      <c r="BE225" s="95">
        <v>1.4</v>
      </c>
      <c r="BF225" s="95">
        <v>1.4</v>
      </c>
      <c r="BH225" s="30">
        <v>0.25</v>
      </c>
      <c r="BI225" s="30">
        <v>0.28333333333333333</v>
      </c>
      <c r="FA225" s="93" t="s">
        <v>830</v>
      </c>
      <c r="FD225" s="36"/>
      <c r="FE225" s="92">
        <v>30</v>
      </c>
    </row>
    <row r="226" spans="1:161" s="30" customFormat="1" x14ac:dyDescent="0.25">
      <c r="A226" s="101">
        <v>101</v>
      </c>
      <c r="B226" s="92" t="s">
        <v>302</v>
      </c>
      <c r="D226" s="92">
        <v>2006</v>
      </c>
      <c r="F226" s="92" t="s">
        <v>382</v>
      </c>
      <c r="G226" s="92" t="s">
        <v>832</v>
      </c>
      <c r="J226" s="92">
        <v>16</v>
      </c>
      <c r="K226" s="92">
        <v>18.100000000000001</v>
      </c>
      <c r="M226" s="92">
        <v>1258</v>
      </c>
      <c r="P226" s="92">
        <v>3</v>
      </c>
      <c r="Q226" s="36"/>
      <c r="R226" s="36"/>
      <c r="S226" s="92" t="s">
        <v>614</v>
      </c>
      <c r="T226" s="90"/>
      <c r="V226" s="92">
        <v>65</v>
      </c>
      <c r="W226" s="92">
        <v>25</v>
      </c>
      <c r="AB226" s="92" t="s">
        <v>840</v>
      </c>
      <c r="AC226" s="93" t="s">
        <v>831</v>
      </c>
      <c r="AD226" s="94"/>
      <c r="AE226" s="93" t="s">
        <v>842</v>
      </c>
      <c r="AF226" s="66"/>
      <c r="AL226" s="93" t="s">
        <v>400</v>
      </c>
      <c r="AO226" s="93" t="s">
        <v>846</v>
      </c>
      <c r="AQ226" s="92" t="s">
        <v>841</v>
      </c>
      <c r="AR226" s="92" t="s">
        <v>841</v>
      </c>
      <c r="BB226" s="93" t="s">
        <v>725</v>
      </c>
      <c r="BC226" s="93"/>
      <c r="BE226" s="95">
        <v>1.6</v>
      </c>
      <c r="BF226" s="95">
        <v>1.6</v>
      </c>
      <c r="BH226" s="30">
        <v>0.14583333333333334</v>
      </c>
      <c r="BI226" s="30">
        <v>0.18333333333333335</v>
      </c>
      <c r="FA226" s="93" t="s">
        <v>830</v>
      </c>
      <c r="FD226" s="36"/>
      <c r="FE226" s="92">
        <v>30</v>
      </c>
    </row>
    <row r="227" spans="1:161" s="30" customFormat="1" x14ac:dyDescent="0.25">
      <c r="A227" s="101">
        <v>101</v>
      </c>
      <c r="B227" s="92" t="s">
        <v>302</v>
      </c>
      <c r="D227" s="92">
        <v>2006</v>
      </c>
      <c r="F227" s="92" t="s">
        <v>382</v>
      </c>
      <c r="G227" s="92" t="s">
        <v>832</v>
      </c>
      <c r="J227" s="92">
        <v>16</v>
      </c>
      <c r="K227" s="92">
        <v>18.100000000000001</v>
      </c>
      <c r="M227" s="92">
        <v>1258</v>
      </c>
      <c r="P227" s="92">
        <v>3</v>
      </c>
      <c r="Q227" s="36"/>
      <c r="R227" s="36"/>
      <c r="S227" s="92" t="s">
        <v>618</v>
      </c>
      <c r="T227" s="90"/>
      <c r="V227" s="92">
        <v>65</v>
      </c>
      <c r="W227" s="92">
        <v>25</v>
      </c>
      <c r="AB227" s="92" t="s">
        <v>840</v>
      </c>
      <c r="AC227" s="93" t="s">
        <v>831</v>
      </c>
      <c r="AD227" s="94"/>
      <c r="AE227" s="93" t="s">
        <v>842</v>
      </c>
      <c r="AF227" s="66"/>
      <c r="AL227" s="93" t="s">
        <v>400</v>
      </c>
      <c r="AO227" s="93" t="s">
        <v>846</v>
      </c>
      <c r="AQ227" s="92" t="s">
        <v>841</v>
      </c>
      <c r="AR227" s="92" t="s">
        <v>841</v>
      </c>
      <c r="BB227" s="93" t="s">
        <v>725</v>
      </c>
      <c r="BC227" s="93"/>
      <c r="BE227" s="95">
        <v>1.6</v>
      </c>
      <c r="BF227" s="95">
        <v>1.6</v>
      </c>
      <c r="BH227" s="30">
        <v>0.11666666666666665</v>
      </c>
      <c r="BI227" s="30">
        <v>0.12916666666666665</v>
      </c>
      <c r="FA227" s="93" t="s">
        <v>830</v>
      </c>
      <c r="FD227" s="36"/>
      <c r="FE227" s="92">
        <v>30</v>
      </c>
    </row>
    <row r="228" spans="1:161" s="30" customFormat="1" x14ac:dyDescent="0.25">
      <c r="A228" s="101">
        <v>101</v>
      </c>
      <c r="B228" s="92" t="s">
        <v>302</v>
      </c>
      <c r="D228" s="92">
        <v>2006</v>
      </c>
      <c r="F228" s="92" t="s">
        <v>382</v>
      </c>
      <c r="G228" s="92" t="s">
        <v>832</v>
      </c>
      <c r="J228" s="92">
        <v>16</v>
      </c>
      <c r="K228" s="92">
        <v>18.100000000000001</v>
      </c>
      <c r="M228" s="92">
        <v>1258</v>
      </c>
      <c r="P228" s="92">
        <v>3</v>
      </c>
      <c r="Q228" s="36"/>
      <c r="R228" s="36"/>
      <c r="S228" s="92" t="s">
        <v>866</v>
      </c>
      <c r="T228" s="90"/>
      <c r="V228" s="92">
        <v>65</v>
      </c>
      <c r="W228" s="92">
        <v>25</v>
      </c>
      <c r="AB228" s="92" t="s">
        <v>840</v>
      </c>
      <c r="AC228" s="93"/>
      <c r="AD228" s="94"/>
      <c r="AE228" s="93"/>
      <c r="AF228" s="66"/>
      <c r="AL228" s="93"/>
      <c r="AO228" s="93"/>
      <c r="AQ228" s="92" t="s">
        <v>841</v>
      </c>
      <c r="AR228" s="92" t="s">
        <v>841</v>
      </c>
      <c r="BB228" s="93"/>
      <c r="BC228" s="93"/>
      <c r="BE228" s="95"/>
      <c r="BF228" s="95"/>
      <c r="FA228" s="93"/>
      <c r="FD228" s="36"/>
      <c r="FE228" s="92">
        <v>90</v>
      </c>
    </row>
    <row r="229" spans="1:161" s="30" customFormat="1" x14ac:dyDescent="0.25">
      <c r="A229" s="101">
        <v>101</v>
      </c>
      <c r="B229" s="92" t="s">
        <v>302</v>
      </c>
      <c r="D229" s="92">
        <v>2006</v>
      </c>
      <c r="F229" s="92" t="s">
        <v>382</v>
      </c>
      <c r="G229" s="92" t="s">
        <v>832</v>
      </c>
      <c r="J229" s="92">
        <v>16</v>
      </c>
      <c r="K229" s="92">
        <v>18.100000000000001</v>
      </c>
      <c r="M229" s="92">
        <v>1258</v>
      </c>
      <c r="P229" s="92">
        <v>3</v>
      </c>
      <c r="Q229" s="36"/>
      <c r="R229" s="36"/>
      <c r="S229" s="92" t="s">
        <v>606</v>
      </c>
      <c r="T229" s="90"/>
      <c r="V229" s="92">
        <v>65</v>
      </c>
      <c r="W229" s="92">
        <v>25</v>
      </c>
      <c r="AB229" s="92" t="s">
        <v>840</v>
      </c>
      <c r="AC229" s="93" t="s">
        <v>831</v>
      </c>
      <c r="AD229" s="94"/>
      <c r="AE229" s="93" t="s">
        <v>842</v>
      </c>
      <c r="AF229" s="66"/>
      <c r="AL229" s="93" t="s">
        <v>847</v>
      </c>
      <c r="AO229" s="93" t="s">
        <v>843</v>
      </c>
      <c r="AQ229" s="92" t="s">
        <v>841</v>
      </c>
      <c r="AR229" s="92" t="s">
        <v>841</v>
      </c>
      <c r="BB229" s="93" t="s">
        <v>725</v>
      </c>
      <c r="BC229" s="93"/>
      <c r="BE229" s="95">
        <v>1.5</v>
      </c>
      <c r="BF229" s="95">
        <v>1.5</v>
      </c>
      <c r="BH229" s="30">
        <v>0.64666666666666661</v>
      </c>
      <c r="BI229" s="30">
        <v>0.66666666666666674</v>
      </c>
      <c r="FA229" s="93" t="s">
        <v>830</v>
      </c>
      <c r="FD229" s="36"/>
      <c r="FE229" s="92">
        <v>10</v>
      </c>
    </row>
    <row r="230" spans="1:161" s="30" customFormat="1" x14ac:dyDescent="0.25">
      <c r="A230" s="101">
        <v>101</v>
      </c>
      <c r="B230" s="92" t="s">
        <v>302</v>
      </c>
      <c r="D230" s="92">
        <v>2006</v>
      </c>
      <c r="F230" s="92" t="s">
        <v>382</v>
      </c>
      <c r="G230" s="92" t="s">
        <v>832</v>
      </c>
      <c r="J230" s="92">
        <v>16</v>
      </c>
      <c r="K230" s="92">
        <v>18.100000000000001</v>
      </c>
      <c r="M230" s="92">
        <v>1258</v>
      </c>
      <c r="P230" s="92">
        <v>3</v>
      </c>
      <c r="Q230" s="36"/>
      <c r="R230" s="36"/>
      <c r="S230" s="92" t="s">
        <v>615</v>
      </c>
      <c r="T230" s="90"/>
      <c r="V230" s="92">
        <v>65</v>
      </c>
      <c r="W230" s="92">
        <v>25</v>
      </c>
      <c r="AB230" s="92" t="s">
        <v>840</v>
      </c>
      <c r="AC230" s="93" t="s">
        <v>831</v>
      </c>
      <c r="AD230" s="94"/>
      <c r="AE230" s="93" t="s">
        <v>842</v>
      </c>
      <c r="AF230" s="66"/>
      <c r="AL230" s="93" t="s">
        <v>847</v>
      </c>
      <c r="AO230" s="93" t="s">
        <v>843</v>
      </c>
      <c r="AQ230" s="92" t="s">
        <v>841</v>
      </c>
      <c r="AR230" s="92" t="s">
        <v>841</v>
      </c>
      <c r="BB230" s="93" t="s">
        <v>725</v>
      </c>
      <c r="BC230" s="93"/>
      <c r="BE230" s="95">
        <v>1.5</v>
      </c>
      <c r="BF230" s="95">
        <v>1.5</v>
      </c>
      <c r="BH230" s="30">
        <v>0.45666666666666667</v>
      </c>
      <c r="BI230" s="30">
        <v>0.47666666666666674</v>
      </c>
      <c r="FA230" s="93" t="s">
        <v>830</v>
      </c>
      <c r="FD230" s="36"/>
      <c r="FE230" s="92">
        <v>20</v>
      </c>
    </row>
    <row r="231" spans="1:161" s="30" customFormat="1" x14ac:dyDescent="0.25">
      <c r="A231" s="101">
        <v>101</v>
      </c>
      <c r="B231" s="92" t="s">
        <v>302</v>
      </c>
      <c r="D231" s="92">
        <v>2006</v>
      </c>
      <c r="F231" s="92" t="s">
        <v>382</v>
      </c>
      <c r="G231" s="92" t="s">
        <v>832</v>
      </c>
      <c r="J231" s="92">
        <v>16</v>
      </c>
      <c r="K231" s="92">
        <v>18.100000000000001</v>
      </c>
      <c r="M231" s="92">
        <v>1258</v>
      </c>
      <c r="P231" s="92">
        <v>3</v>
      </c>
      <c r="Q231" s="36"/>
      <c r="R231" s="36"/>
      <c r="S231" s="92" t="s">
        <v>607</v>
      </c>
      <c r="T231" s="90"/>
      <c r="V231" s="92">
        <v>65</v>
      </c>
      <c r="W231" s="92">
        <v>25</v>
      </c>
      <c r="AB231" s="92" t="s">
        <v>840</v>
      </c>
      <c r="AC231" s="93"/>
      <c r="AD231" s="94"/>
      <c r="AE231" s="93"/>
      <c r="AF231" s="66"/>
      <c r="AL231" s="93"/>
      <c r="AO231" s="93"/>
      <c r="AQ231" s="92" t="s">
        <v>841</v>
      </c>
      <c r="AR231" s="92" t="s">
        <v>841</v>
      </c>
      <c r="BB231" s="93"/>
      <c r="BC231" s="93"/>
      <c r="BE231" s="95"/>
      <c r="BF231" s="95"/>
      <c r="FA231" s="93"/>
      <c r="FD231" s="36"/>
      <c r="FE231" s="92">
        <v>30</v>
      </c>
    </row>
    <row r="232" spans="1:161" s="30" customFormat="1" x14ac:dyDescent="0.25">
      <c r="A232" s="101">
        <v>101</v>
      </c>
      <c r="B232" s="92" t="s">
        <v>302</v>
      </c>
      <c r="D232" s="92">
        <v>2006</v>
      </c>
      <c r="F232" s="92" t="s">
        <v>382</v>
      </c>
      <c r="G232" s="92" t="s">
        <v>832</v>
      </c>
      <c r="J232" s="92">
        <v>16</v>
      </c>
      <c r="K232" s="92">
        <v>18.100000000000001</v>
      </c>
      <c r="M232" s="92">
        <v>1258</v>
      </c>
      <c r="P232" s="92">
        <v>3</v>
      </c>
      <c r="Q232" s="36"/>
      <c r="R232" s="36"/>
      <c r="S232" s="92" t="s">
        <v>613</v>
      </c>
      <c r="T232" s="90"/>
      <c r="V232" s="92">
        <v>65</v>
      </c>
      <c r="W232" s="92">
        <v>25</v>
      </c>
      <c r="AB232" s="92" t="s">
        <v>840</v>
      </c>
      <c r="AC232" s="93" t="s">
        <v>831</v>
      </c>
      <c r="AD232" s="94"/>
      <c r="AE232" s="93" t="s">
        <v>842</v>
      </c>
      <c r="AF232" s="66"/>
      <c r="AL232" s="93" t="s">
        <v>847</v>
      </c>
      <c r="AO232" s="93" t="s">
        <v>843</v>
      </c>
      <c r="AQ232" s="92" t="s">
        <v>841</v>
      </c>
      <c r="AR232" s="92" t="s">
        <v>841</v>
      </c>
      <c r="BB232" s="93" t="s">
        <v>725</v>
      </c>
      <c r="BC232" s="93"/>
      <c r="BE232" s="95">
        <v>1.42</v>
      </c>
      <c r="BF232" s="95">
        <v>1.42</v>
      </c>
      <c r="BH232" s="30">
        <v>0.23239436619718312</v>
      </c>
      <c r="BI232" s="30">
        <v>0.22769953051643191</v>
      </c>
      <c r="FA232" s="93" t="s">
        <v>830</v>
      </c>
      <c r="FD232" s="36"/>
      <c r="FE232" s="92">
        <v>30</v>
      </c>
    </row>
    <row r="233" spans="1:161" s="30" customFormat="1" x14ac:dyDescent="0.25">
      <c r="A233" s="101">
        <v>101</v>
      </c>
      <c r="B233" s="92" t="s">
        <v>302</v>
      </c>
      <c r="D233" s="92">
        <v>2006</v>
      </c>
      <c r="F233" s="92" t="s">
        <v>382</v>
      </c>
      <c r="G233" s="92" t="s">
        <v>832</v>
      </c>
      <c r="J233" s="92">
        <v>16</v>
      </c>
      <c r="K233" s="92">
        <v>18.100000000000001</v>
      </c>
      <c r="M233" s="92">
        <v>1258</v>
      </c>
      <c r="P233" s="92">
        <v>3</v>
      </c>
      <c r="Q233" s="36"/>
      <c r="R233" s="36"/>
      <c r="S233" s="92" t="s">
        <v>614</v>
      </c>
      <c r="T233" s="90"/>
      <c r="V233" s="92">
        <v>65</v>
      </c>
      <c r="W233" s="92">
        <v>25</v>
      </c>
      <c r="AB233" s="92" t="s">
        <v>840</v>
      </c>
      <c r="AC233" s="93" t="s">
        <v>831</v>
      </c>
      <c r="AD233" s="94"/>
      <c r="AE233" s="93" t="s">
        <v>842</v>
      </c>
      <c r="AF233" s="66"/>
      <c r="AL233" s="93" t="s">
        <v>847</v>
      </c>
      <c r="AO233" s="93" t="s">
        <v>843</v>
      </c>
      <c r="AQ233" s="92" t="s">
        <v>841</v>
      </c>
      <c r="AR233" s="92" t="s">
        <v>841</v>
      </c>
      <c r="BB233" s="93" t="s">
        <v>725</v>
      </c>
      <c r="BC233" s="93"/>
      <c r="BE233" s="95">
        <v>1.6</v>
      </c>
      <c r="BF233" s="95">
        <v>1.6</v>
      </c>
      <c r="BH233" s="30">
        <v>0.14374999999999999</v>
      </c>
      <c r="BI233" s="30">
        <v>0.13541666666666669</v>
      </c>
      <c r="FA233" s="93" t="s">
        <v>830</v>
      </c>
      <c r="FD233" s="36"/>
      <c r="FE233" s="92">
        <v>30</v>
      </c>
    </row>
    <row r="234" spans="1:161" s="30" customFormat="1" x14ac:dyDescent="0.25">
      <c r="A234" s="101">
        <v>101</v>
      </c>
      <c r="B234" s="92" t="s">
        <v>302</v>
      </c>
      <c r="D234" s="92">
        <v>2006</v>
      </c>
      <c r="F234" s="92" t="s">
        <v>382</v>
      </c>
      <c r="G234" s="92" t="s">
        <v>832</v>
      </c>
      <c r="J234" s="92">
        <v>16</v>
      </c>
      <c r="K234" s="92">
        <v>18.100000000000001</v>
      </c>
      <c r="M234" s="92">
        <v>1258</v>
      </c>
      <c r="P234" s="92">
        <v>3</v>
      </c>
      <c r="Q234" s="36"/>
      <c r="R234" s="36"/>
      <c r="S234" s="92" t="s">
        <v>618</v>
      </c>
      <c r="T234" s="90"/>
      <c r="V234" s="92">
        <v>65</v>
      </c>
      <c r="W234" s="92">
        <v>25</v>
      </c>
      <c r="AB234" s="92" t="s">
        <v>840</v>
      </c>
      <c r="AC234" s="93" t="s">
        <v>831</v>
      </c>
      <c r="AD234" s="94"/>
      <c r="AE234" s="93" t="s">
        <v>842</v>
      </c>
      <c r="AF234" s="66"/>
      <c r="AL234" s="93" t="s">
        <v>847</v>
      </c>
      <c r="AO234" s="93" t="s">
        <v>843</v>
      </c>
      <c r="AQ234" s="92" t="s">
        <v>841</v>
      </c>
      <c r="AR234" s="92" t="s">
        <v>841</v>
      </c>
      <c r="BB234" s="93" t="s">
        <v>725</v>
      </c>
      <c r="BC234" s="93"/>
      <c r="BE234" s="95">
        <v>1.6</v>
      </c>
      <c r="BF234" s="95">
        <v>1.6</v>
      </c>
      <c r="BH234" s="30">
        <v>0.12708333333333333</v>
      </c>
      <c r="BI234" s="30">
        <v>0.12083333333333333</v>
      </c>
      <c r="FA234" s="93" t="s">
        <v>830</v>
      </c>
      <c r="FD234" s="36"/>
      <c r="FE234" s="92">
        <v>30</v>
      </c>
    </row>
    <row r="235" spans="1:161" s="30" customFormat="1" x14ac:dyDescent="0.25">
      <c r="A235" s="101">
        <v>101</v>
      </c>
      <c r="B235" s="92" t="s">
        <v>302</v>
      </c>
      <c r="D235" s="92">
        <v>2006</v>
      </c>
      <c r="F235" s="92" t="s">
        <v>382</v>
      </c>
      <c r="G235" s="92" t="s">
        <v>832</v>
      </c>
      <c r="J235" s="92">
        <v>16</v>
      </c>
      <c r="K235" s="92">
        <v>18.100000000000001</v>
      </c>
      <c r="M235" s="92">
        <v>1258</v>
      </c>
      <c r="P235" s="92">
        <v>3</v>
      </c>
      <c r="Q235" s="36"/>
      <c r="R235" s="36"/>
      <c r="S235" s="92" t="s">
        <v>866</v>
      </c>
      <c r="T235" s="90"/>
      <c r="V235" s="92">
        <v>65</v>
      </c>
      <c r="W235" s="92">
        <v>25</v>
      </c>
      <c r="AB235" s="92" t="s">
        <v>840</v>
      </c>
      <c r="AC235" s="93"/>
      <c r="AD235" s="94"/>
      <c r="AE235" s="93"/>
      <c r="AF235" s="66"/>
      <c r="AL235" s="93"/>
      <c r="AO235" s="93"/>
      <c r="AQ235" s="92" t="s">
        <v>841</v>
      </c>
      <c r="AR235" s="92" t="s">
        <v>841</v>
      </c>
      <c r="BB235" s="93"/>
      <c r="BC235" s="93"/>
      <c r="BE235" s="95"/>
      <c r="BF235" s="95"/>
      <c r="FA235" s="93"/>
      <c r="FD235" s="36"/>
      <c r="FE235" s="92">
        <v>90</v>
      </c>
    </row>
    <row r="236" spans="1:161" s="30" customFormat="1" x14ac:dyDescent="0.25">
      <c r="A236" s="101">
        <v>101</v>
      </c>
      <c r="B236" s="92" t="s">
        <v>302</v>
      </c>
      <c r="D236" s="92">
        <v>2006</v>
      </c>
      <c r="F236" s="92" t="s">
        <v>382</v>
      </c>
      <c r="G236" s="92" t="s">
        <v>832</v>
      </c>
      <c r="J236" s="92">
        <v>16</v>
      </c>
      <c r="K236" s="92">
        <v>18.100000000000001</v>
      </c>
      <c r="M236" s="92">
        <v>1258</v>
      </c>
      <c r="P236" s="92">
        <v>3</v>
      </c>
      <c r="Q236" s="36"/>
      <c r="R236" s="36"/>
      <c r="S236" s="92" t="s">
        <v>606</v>
      </c>
      <c r="T236" s="90"/>
      <c r="V236" s="92">
        <v>65</v>
      </c>
      <c r="W236" s="92">
        <v>25</v>
      </c>
      <c r="AB236" s="92" t="s">
        <v>840</v>
      </c>
      <c r="AC236" s="93" t="s">
        <v>831</v>
      </c>
      <c r="AD236" s="94"/>
      <c r="AE236" s="93" t="s">
        <v>842</v>
      </c>
      <c r="AF236" s="66"/>
      <c r="AL236" s="93" t="s">
        <v>847</v>
      </c>
      <c r="AO236" s="93" t="s">
        <v>844</v>
      </c>
      <c r="AQ236" s="92" t="s">
        <v>841</v>
      </c>
      <c r="AR236" s="92" t="s">
        <v>841</v>
      </c>
      <c r="BB236" s="93" t="s">
        <v>725</v>
      </c>
      <c r="BC236" s="93"/>
      <c r="BE236" s="95">
        <v>1.5</v>
      </c>
      <c r="BF236" s="95">
        <v>1.5</v>
      </c>
      <c r="BH236" s="30">
        <v>0.58666666666666667</v>
      </c>
      <c r="BI236" s="30">
        <v>0.66</v>
      </c>
      <c r="FA236" s="93" t="s">
        <v>830</v>
      </c>
      <c r="FD236" s="36"/>
      <c r="FE236" s="92">
        <v>10</v>
      </c>
    </row>
    <row r="237" spans="1:161" s="30" customFormat="1" x14ac:dyDescent="0.25">
      <c r="A237" s="101">
        <v>101</v>
      </c>
      <c r="B237" s="92" t="s">
        <v>302</v>
      </c>
      <c r="D237" s="92">
        <v>2006</v>
      </c>
      <c r="F237" s="92" t="s">
        <v>382</v>
      </c>
      <c r="G237" s="92" t="s">
        <v>832</v>
      </c>
      <c r="J237" s="92">
        <v>16</v>
      </c>
      <c r="K237" s="92">
        <v>18.100000000000001</v>
      </c>
      <c r="M237" s="92">
        <v>1258</v>
      </c>
      <c r="P237" s="92">
        <v>3</v>
      </c>
      <c r="Q237" s="36"/>
      <c r="R237" s="36"/>
      <c r="S237" s="92" t="s">
        <v>615</v>
      </c>
      <c r="T237" s="90"/>
      <c r="V237" s="92">
        <v>65</v>
      </c>
      <c r="W237" s="92">
        <v>25</v>
      </c>
      <c r="AB237" s="92" t="s">
        <v>840</v>
      </c>
      <c r="AC237" s="93" t="s">
        <v>831</v>
      </c>
      <c r="AD237" s="94"/>
      <c r="AE237" s="93" t="s">
        <v>842</v>
      </c>
      <c r="AF237" s="66"/>
      <c r="AL237" s="93" t="s">
        <v>847</v>
      </c>
      <c r="AO237" s="93" t="s">
        <v>844</v>
      </c>
      <c r="AQ237" s="92" t="s">
        <v>841</v>
      </c>
      <c r="AR237" s="92" t="s">
        <v>841</v>
      </c>
      <c r="BB237" s="93" t="s">
        <v>725</v>
      </c>
      <c r="BC237" s="93"/>
      <c r="BE237" s="95">
        <v>1.5</v>
      </c>
      <c r="BF237" s="95">
        <v>1.5</v>
      </c>
      <c r="BH237" s="30">
        <v>0.46666666666666673</v>
      </c>
      <c r="BI237" s="30">
        <v>0.48333333333333334</v>
      </c>
      <c r="FA237" s="93" t="s">
        <v>830</v>
      </c>
      <c r="FD237" s="36"/>
      <c r="FE237" s="92">
        <v>20</v>
      </c>
    </row>
    <row r="238" spans="1:161" s="30" customFormat="1" x14ac:dyDescent="0.25">
      <c r="A238" s="101">
        <v>101</v>
      </c>
      <c r="B238" s="92" t="s">
        <v>302</v>
      </c>
      <c r="D238" s="92">
        <v>2006</v>
      </c>
      <c r="F238" s="92" t="s">
        <v>382</v>
      </c>
      <c r="G238" s="92" t="s">
        <v>832</v>
      </c>
      <c r="J238" s="92">
        <v>16</v>
      </c>
      <c r="K238" s="92">
        <v>18.100000000000001</v>
      </c>
      <c r="M238" s="92">
        <v>1258</v>
      </c>
      <c r="P238" s="92">
        <v>3</v>
      </c>
      <c r="Q238" s="36"/>
      <c r="R238" s="36"/>
      <c r="S238" s="92" t="s">
        <v>607</v>
      </c>
      <c r="T238" s="90"/>
      <c r="V238" s="92">
        <v>65</v>
      </c>
      <c r="W238" s="92">
        <v>25</v>
      </c>
      <c r="AB238" s="92" t="s">
        <v>840</v>
      </c>
      <c r="AC238" s="93"/>
      <c r="AD238" s="94"/>
      <c r="AE238" s="93"/>
      <c r="AF238" s="66"/>
      <c r="AL238" s="93"/>
      <c r="AO238" s="93"/>
      <c r="AQ238" s="92" t="s">
        <v>841</v>
      </c>
      <c r="AR238" s="92" t="s">
        <v>841</v>
      </c>
      <c r="BB238" s="93"/>
      <c r="BC238" s="93"/>
      <c r="BE238" s="95"/>
      <c r="BF238" s="95"/>
      <c r="FA238" s="93"/>
      <c r="FD238" s="36"/>
      <c r="FE238" s="92">
        <v>30</v>
      </c>
    </row>
    <row r="239" spans="1:161" s="30" customFormat="1" x14ac:dyDescent="0.25">
      <c r="A239" s="101">
        <v>101</v>
      </c>
      <c r="B239" s="92" t="s">
        <v>302</v>
      </c>
      <c r="D239" s="92">
        <v>2006</v>
      </c>
      <c r="F239" s="92" t="s">
        <v>382</v>
      </c>
      <c r="G239" s="92" t="s">
        <v>832</v>
      </c>
      <c r="J239" s="92">
        <v>16</v>
      </c>
      <c r="K239" s="92">
        <v>18.100000000000001</v>
      </c>
      <c r="M239" s="92">
        <v>1258</v>
      </c>
      <c r="P239" s="92">
        <v>3</v>
      </c>
      <c r="Q239" s="36"/>
      <c r="R239" s="36"/>
      <c r="S239" s="92" t="s">
        <v>613</v>
      </c>
      <c r="T239" s="90"/>
      <c r="V239" s="92">
        <v>65</v>
      </c>
      <c r="W239" s="92">
        <v>25</v>
      </c>
      <c r="AB239" s="92" t="s">
        <v>840</v>
      </c>
      <c r="AC239" s="93" t="s">
        <v>831</v>
      </c>
      <c r="AD239" s="94"/>
      <c r="AE239" s="93" t="s">
        <v>842</v>
      </c>
      <c r="AF239" s="66"/>
      <c r="AL239" s="93" t="s">
        <v>847</v>
      </c>
      <c r="AO239" s="93" t="s">
        <v>844</v>
      </c>
      <c r="AQ239" s="92" t="s">
        <v>841</v>
      </c>
      <c r="AR239" s="92" t="s">
        <v>841</v>
      </c>
      <c r="BB239" s="93" t="s">
        <v>725</v>
      </c>
      <c r="BC239" s="93"/>
      <c r="BE239" s="95">
        <v>1.42</v>
      </c>
      <c r="BF239" s="95">
        <v>1.42</v>
      </c>
      <c r="BH239" s="30">
        <v>0.23708920187793425</v>
      </c>
      <c r="BI239" s="30">
        <v>0.21596244131455397</v>
      </c>
      <c r="FA239" s="93" t="s">
        <v>830</v>
      </c>
      <c r="FD239" s="36"/>
      <c r="FE239" s="92">
        <v>30</v>
      </c>
    </row>
    <row r="240" spans="1:161" s="30" customFormat="1" x14ac:dyDescent="0.25">
      <c r="A240" s="101">
        <v>101</v>
      </c>
      <c r="B240" s="92" t="s">
        <v>302</v>
      </c>
      <c r="D240" s="92">
        <v>2006</v>
      </c>
      <c r="F240" s="92" t="s">
        <v>382</v>
      </c>
      <c r="G240" s="92" t="s">
        <v>832</v>
      </c>
      <c r="J240" s="92">
        <v>16</v>
      </c>
      <c r="K240" s="92">
        <v>18.100000000000001</v>
      </c>
      <c r="M240" s="92">
        <v>1258</v>
      </c>
      <c r="P240" s="92">
        <v>3</v>
      </c>
      <c r="Q240" s="36"/>
      <c r="R240" s="36"/>
      <c r="S240" s="92" t="s">
        <v>614</v>
      </c>
      <c r="T240" s="90"/>
      <c r="V240" s="92">
        <v>65</v>
      </c>
      <c r="W240" s="92">
        <v>25</v>
      </c>
      <c r="AB240" s="92" t="s">
        <v>840</v>
      </c>
      <c r="AC240" s="93" t="s">
        <v>831</v>
      </c>
      <c r="AD240" s="94"/>
      <c r="AE240" s="93" t="s">
        <v>842</v>
      </c>
      <c r="AF240" s="66"/>
      <c r="AL240" s="93" t="s">
        <v>847</v>
      </c>
      <c r="AO240" s="93" t="s">
        <v>844</v>
      </c>
      <c r="AQ240" s="92" t="s">
        <v>841</v>
      </c>
      <c r="AR240" s="92" t="s">
        <v>841</v>
      </c>
      <c r="BB240" s="93" t="s">
        <v>725</v>
      </c>
      <c r="BC240" s="93"/>
      <c r="BE240" s="95">
        <v>1.6</v>
      </c>
      <c r="BF240" s="95">
        <v>1.6</v>
      </c>
      <c r="BH240" s="30">
        <v>0.16666666666666669</v>
      </c>
      <c r="BI240" s="30">
        <v>0.13541666666666669</v>
      </c>
      <c r="FA240" s="93" t="s">
        <v>830</v>
      </c>
      <c r="FD240" s="36"/>
      <c r="FE240" s="92">
        <v>30</v>
      </c>
    </row>
    <row r="241" spans="1:161" s="30" customFormat="1" x14ac:dyDescent="0.25">
      <c r="A241" s="101">
        <v>101</v>
      </c>
      <c r="B241" s="92" t="s">
        <v>302</v>
      </c>
      <c r="D241" s="92">
        <v>2006</v>
      </c>
      <c r="F241" s="92" t="s">
        <v>382</v>
      </c>
      <c r="G241" s="92" t="s">
        <v>832</v>
      </c>
      <c r="J241" s="92">
        <v>16</v>
      </c>
      <c r="K241" s="92">
        <v>18.100000000000001</v>
      </c>
      <c r="M241" s="92">
        <v>1258</v>
      </c>
      <c r="P241" s="92">
        <v>3</v>
      </c>
      <c r="Q241" s="36"/>
      <c r="R241" s="36"/>
      <c r="S241" s="92" t="s">
        <v>618</v>
      </c>
      <c r="T241" s="90"/>
      <c r="V241" s="92">
        <v>65</v>
      </c>
      <c r="W241" s="92">
        <v>25</v>
      </c>
      <c r="AB241" s="92" t="s">
        <v>840</v>
      </c>
      <c r="AC241" s="93" t="s">
        <v>831</v>
      </c>
      <c r="AD241" s="94"/>
      <c r="AE241" s="93" t="s">
        <v>842</v>
      </c>
      <c r="AF241" s="66"/>
      <c r="AL241" s="93" t="s">
        <v>847</v>
      </c>
      <c r="AO241" s="93" t="s">
        <v>844</v>
      </c>
      <c r="AQ241" s="92" t="s">
        <v>841</v>
      </c>
      <c r="AR241" s="92" t="s">
        <v>841</v>
      </c>
      <c r="BB241" s="93" t="s">
        <v>725</v>
      </c>
      <c r="BC241" s="93"/>
      <c r="BE241" s="95">
        <v>1.6</v>
      </c>
      <c r="BF241" s="95">
        <v>1.6</v>
      </c>
      <c r="BH241" s="30">
        <v>0.11666666666666665</v>
      </c>
      <c r="BI241" s="30">
        <v>0.11874999999999999</v>
      </c>
      <c r="FA241" s="93" t="s">
        <v>830</v>
      </c>
      <c r="FD241" s="36"/>
      <c r="FE241" s="92">
        <v>30</v>
      </c>
    </row>
    <row r="242" spans="1:161" s="30" customFormat="1" x14ac:dyDescent="0.25">
      <c r="A242" s="101">
        <v>101</v>
      </c>
      <c r="B242" s="92" t="s">
        <v>302</v>
      </c>
      <c r="D242" s="92">
        <v>2006</v>
      </c>
      <c r="F242" s="92" t="s">
        <v>382</v>
      </c>
      <c r="G242" s="92" t="s">
        <v>832</v>
      </c>
      <c r="J242" s="92">
        <v>16</v>
      </c>
      <c r="K242" s="92">
        <v>18.100000000000001</v>
      </c>
      <c r="M242" s="92">
        <v>1258</v>
      </c>
      <c r="P242" s="92">
        <v>3</v>
      </c>
      <c r="Q242" s="36"/>
      <c r="R242" s="36"/>
      <c r="S242" s="92" t="s">
        <v>866</v>
      </c>
      <c r="T242" s="90"/>
      <c r="V242" s="92">
        <v>65</v>
      </c>
      <c r="W242" s="92">
        <v>25</v>
      </c>
      <c r="AB242" s="92" t="s">
        <v>840</v>
      </c>
      <c r="AC242" s="93"/>
      <c r="AD242" s="94"/>
      <c r="AE242" s="93"/>
      <c r="AF242" s="66"/>
      <c r="AL242" s="93"/>
      <c r="AO242" s="93"/>
      <c r="AQ242" s="92" t="s">
        <v>841</v>
      </c>
      <c r="AR242" s="92" t="s">
        <v>841</v>
      </c>
      <c r="BB242" s="93"/>
      <c r="BC242" s="93"/>
      <c r="BE242" s="95"/>
      <c r="BF242" s="95"/>
      <c r="FA242" s="93"/>
      <c r="FD242" s="36"/>
      <c r="FE242" s="92">
        <v>90</v>
      </c>
    </row>
    <row r="243" spans="1:161" s="30" customFormat="1" x14ac:dyDescent="0.25">
      <c r="A243" s="101">
        <v>101</v>
      </c>
      <c r="B243" s="92" t="s">
        <v>302</v>
      </c>
      <c r="D243" s="92">
        <v>2006</v>
      </c>
      <c r="F243" s="92" t="s">
        <v>382</v>
      </c>
      <c r="G243" s="92" t="s">
        <v>832</v>
      </c>
      <c r="J243" s="92">
        <v>16</v>
      </c>
      <c r="K243" s="92">
        <v>18.100000000000001</v>
      </c>
      <c r="M243" s="92">
        <v>1258</v>
      </c>
      <c r="P243" s="92">
        <v>3</v>
      </c>
      <c r="Q243" s="36"/>
      <c r="R243" s="36"/>
      <c r="S243" s="92" t="s">
        <v>606</v>
      </c>
      <c r="T243" s="90"/>
      <c r="V243" s="92">
        <v>65</v>
      </c>
      <c r="W243" s="92">
        <v>25</v>
      </c>
      <c r="AB243" s="92" t="s">
        <v>840</v>
      </c>
      <c r="AC243" s="93" t="s">
        <v>831</v>
      </c>
      <c r="AD243" s="94"/>
      <c r="AE243" s="93" t="s">
        <v>842</v>
      </c>
      <c r="AF243" s="66"/>
      <c r="AL243" s="93" t="s">
        <v>847</v>
      </c>
      <c r="AO243" s="93" t="s">
        <v>846</v>
      </c>
      <c r="AQ243" s="92" t="s">
        <v>841</v>
      </c>
      <c r="AR243" s="92" t="s">
        <v>841</v>
      </c>
      <c r="BB243" s="93" t="s">
        <v>725</v>
      </c>
      <c r="BC243" s="93"/>
      <c r="BE243" s="95">
        <v>1.5</v>
      </c>
      <c r="BF243" s="95">
        <v>1.5</v>
      </c>
      <c r="BH243" s="30">
        <v>0.67999999999999994</v>
      </c>
      <c r="BI243" s="30">
        <v>0.68666666666666665</v>
      </c>
      <c r="FA243" s="93" t="s">
        <v>830</v>
      </c>
      <c r="FD243" s="36"/>
      <c r="FE243" s="92">
        <v>10</v>
      </c>
    </row>
    <row r="244" spans="1:161" s="30" customFormat="1" x14ac:dyDescent="0.25">
      <c r="A244" s="101">
        <v>101</v>
      </c>
      <c r="B244" s="92" t="s">
        <v>302</v>
      </c>
      <c r="D244" s="92">
        <v>2006</v>
      </c>
      <c r="F244" s="92" t="s">
        <v>382</v>
      </c>
      <c r="G244" s="92" t="s">
        <v>832</v>
      </c>
      <c r="J244" s="92">
        <v>16</v>
      </c>
      <c r="K244" s="92">
        <v>18.100000000000001</v>
      </c>
      <c r="M244" s="92">
        <v>1258</v>
      </c>
      <c r="P244" s="92">
        <v>3</v>
      </c>
      <c r="Q244" s="36"/>
      <c r="R244" s="36"/>
      <c r="S244" s="92" t="s">
        <v>615</v>
      </c>
      <c r="T244" s="90"/>
      <c r="V244" s="92">
        <v>65</v>
      </c>
      <c r="W244" s="92">
        <v>25</v>
      </c>
      <c r="AB244" s="92" t="s">
        <v>840</v>
      </c>
      <c r="AC244" s="93" t="s">
        <v>831</v>
      </c>
      <c r="AD244" s="94"/>
      <c r="AE244" s="93" t="s">
        <v>842</v>
      </c>
      <c r="AF244" s="66"/>
      <c r="AL244" s="93" t="s">
        <v>847</v>
      </c>
      <c r="AO244" s="93" t="s">
        <v>846</v>
      </c>
      <c r="AQ244" s="92" t="s">
        <v>841</v>
      </c>
      <c r="AR244" s="92" t="s">
        <v>841</v>
      </c>
      <c r="BB244" s="93" t="s">
        <v>725</v>
      </c>
      <c r="BC244" s="93"/>
      <c r="BE244" s="95">
        <v>1.5</v>
      </c>
      <c r="BF244" s="95">
        <v>1.5</v>
      </c>
      <c r="BH244" s="30">
        <v>0.51666666666666661</v>
      </c>
      <c r="BI244" s="30">
        <v>0.53</v>
      </c>
      <c r="FA244" s="93" t="s">
        <v>830</v>
      </c>
      <c r="FD244" s="36"/>
      <c r="FE244" s="92">
        <v>20</v>
      </c>
    </row>
    <row r="245" spans="1:161" s="30" customFormat="1" x14ac:dyDescent="0.25">
      <c r="A245" s="101">
        <v>101</v>
      </c>
      <c r="B245" s="92" t="s">
        <v>302</v>
      </c>
      <c r="D245" s="92">
        <v>2006</v>
      </c>
      <c r="F245" s="92" t="s">
        <v>382</v>
      </c>
      <c r="G245" s="92" t="s">
        <v>832</v>
      </c>
      <c r="J245" s="92">
        <v>16</v>
      </c>
      <c r="K245" s="92">
        <v>18.100000000000001</v>
      </c>
      <c r="M245" s="92">
        <v>1258</v>
      </c>
      <c r="P245" s="92">
        <v>3</v>
      </c>
      <c r="Q245" s="36"/>
      <c r="R245" s="36"/>
      <c r="S245" s="92" t="s">
        <v>607</v>
      </c>
      <c r="T245" s="90"/>
      <c r="V245" s="92">
        <v>65</v>
      </c>
      <c r="W245" s="92">
        <v>25</v>
      </c>
      <c r="AB245" s="92" t="s">
        <v>840</v>
      </c>
      <c r="AC245" s="93"/>
      <c r="AD245" s="94"/>
      <c r="AE245" s="93"/>
      <c r="AF245" s="66"/>
      <c r="AL245" s="93"/>
      <c r="AO245" s="93"/>
      <c r="AQ245" s="92" t="s">
        <v>841</v>
      </c>
      <c r="AR245" s="92" t="s">
        <v>841</v>
      </c>
      <c r="BB245" s="93"/>
      <c r="BC245" s="93"/>
      <c r="BE245" s="95"/>
      <c r="BF245" s="95"/>
      <c r="FA245" s="93"/>
      <c r="FD245" s="36"/>
      <c r="FE245" s="92">
        <v>30</v>
      </c>
    </row>
    <row r="246" spans="1:161" s="30" customFormat="1" x14ac:dyDescent="0.25">
      <c r="A246" s="101">
        <v>101</v>
      </c>
      <c r="B246" s="92" t="s">
        <v>302</v>
      </c>
      <c r="D246" s="92">
        <v>2006</v>
      </c>
      <c r="F246" s="92" t="s">
        <v>382</v>
      </c>
      <c r="G246" s="92" t="s">
        <v>832</v>
      </c>
      <c r="J246" s="92">
        <v>16</v>
      </c>
      <c r="K246" s="92">
        <v>18.100000000000001</v>
      </c>
      <c r="M246" s="92">
        <v>1258</v>
      </c>
      <c r="P246" s="92">
        <v>3</v>
      </c>
      <c r="Q246" s="36"/>
      <c r="R246" s="36"/>
      <c r="S246" s="92" t="s">
        <v>613</v>
      </c>
      <c r="T246" s="90"/>
      <c r="V246" s="92">
        <v>65</v>
      </c>
      <c r="W246" s="92">
        <v>25</v>
      </c>
      <c r="AB246" s="92" t="s">
        <v>840</v>
      </c>
      <c r="AC246" s="93" t="s">
        <v>831</v>
      </c>
      <c r="AD246" s="94"/>
      <c r="AE246" s="93" t="s">
        <v>842</v>
      </c>
      <c r="AF246" s="66"/>
      <c r="AL246" s="93" t="s">
        <v>847</v>
      </c>
      <c r="AO246" s="93" t="s">
        <v>846</v>
      </c>
      <c r="AQ246" s="92" t="s">
        <v>841</v>
      </c>
      <c r="AR246" s="92" t="s">
        <v>841</v>
      </c>
      <c r="BB246" s="93" t="s">
        <v>725</v>
      </c>
      <c r="BC246" s="93"/>
      <c r="BE246" s="95">
        <v>1.42</v>
      </c>
      <c r="BF246" s="95">
        <v>1.42</v>
      </c>
      <c r="BH246" s="30">
        <v>0.22065727699530518</v>
      </c>
      <c r="BI246" s="30">
        <v>0.21126760563380279</v>
      </c>
      <c r="FA246" s="93" t="s">
        <v>830</v>
      </c>
      <c r="FD246" s="36"/>
      <c r="FE246" s="92">
        <v>30</v>
      </c>
    </row>
    <row r="247" spans="1:161" s="30" customFormat="1" x14ac:dyDescent="0.25">
      <c r="A247" s="101">
        <v>101</v>
      </c>
      <c r="B247" s="92" t="s">
        <v>302</v>
      </c>
      <c r="D247" s="92">
        <v>2006</v>
      </c>
      <c r="F247" s="92" t="s">
        <v>382</v>
      </c>
      <c r="G247" s="92" t="s">
        <v>832</v>
      </c>
      <c r="J247" s="92">
        <v>16</v>
      </c>
      <c r="K247" s="92">
        <v>18.100000000000001</v>
      </c>
      <c r="M247" s="92">
        <v>1258</v>
      </c>
      <c r="P247" s="92">
        <v>3</v>
      </c>
      <c r="Q247" s="36"/>
      <c r="R247" s="36"/>
      <c r="S247" s="92" t="s">
        <v>614</v>
      </c>
      <c r="T247" s="90"/>
      <c r="V247" s="92">
        <v>65</v>
      </c>
      <c r="W247" s="92">
        <v>25</v>
      </c>
      <c r="AB247" s="92" t="s">
        <v>840</v>
      </c>
      <c r="AC247" s="93" t="s">
        <v>831</v>
      </c>
      <c r="AD247" s="94"/>
      <c r="AE247" s="93" t="s">
        <v>842</v>
      </c>
      <c r="AF247" s="66"/>
      <c r="AL247" s="93" t="s">
        <v>847</v>
      </c>
      <c r="AO247" s="93" t="s">
        <v>846</v>
      </c>
      <c r="AQ247" s="92" t="s">
        <v>841</v>
      </c>
      <c r="AR247" s="92" t="s">
        <v>841</v>
      </c>
      <c r="BB247" s="93" t="s">
        <v>725</v>
      </c>
      <c r="BC247" s="93"/>
      <c r="BE247" s="95">
        <v>1.6</v>
      </c>
      <c r="BF247" s="95">
        <v>1.6</v>
      </c>
      <c r="BH247" s="30">
        <v>0.17291666666666669</v>
      </c>
      <c r="BI247" s="30">
        <v>0.13333333333333336</v>
      </c>
      <c r="FA247" s="93" t="s">
        <v>830</v>
      </c>
      <c r="FD247" s="36"/>
      <c r="FE247" s="92">
        <v>30</v>
      </c>
    </row>
    <row r="248" spans="1:161" s="30" customFormat="1" x14ac:dyDescent="0.25">
      <c r="A248" s="101">
        <v>101</v>
      </c>
      <c r="B248" s="92" t="s">
        <v>302</v>
      </c>
      <c r="D248" s="92">
        <v>2006</v>
      </c>
      <c r="F248" s="92" t="s">
        <v>382</v>
      </c>
      <c r="G248" s="92" t="s">
        <v>832</v>
      </c>
      <c r="J248" s="92">
        <v>16</v>
      </c>
      <c r="K248" s="92">
        <v>18.100000000000001</v>
      </c>
      <c r="M248" s="92">
        <v>1258</v>
      </c>
      <c r="P248" s="92">
        <v>3</v>
      </c>
      <c r="Q248" s="36"/>
      <c r="R248" s="36"/>
      <c r="S248" s="92" t="s">
        <v>618</v>
      </c>
      <c r="T248" s="90"/>
      <c r="V248" s="92">
        <v>65</v>
      </c>
      <c r="W248" s="92">
        <v>25</v>
      </c>
      <c r="AB248" s="92" t="s">
        <v>840</v>
      </c>
      <c r="AC248" s="93" t="s">
        <v>831</v>
      </c>
      <c r="AD248" s="94"/>
      <c r="AE248" s="93" t="s">
        <v>842</v>
      </c>
      <c r="AF248" s="66"/>
      <c r="AL248" s="93" t="s">
        <v>847</v>
      </c>
      <c r="AO248" s="93" t="s">
        <v>846</v>
      </c>
      <c r="AQ248" s="92" t="s">
        <v>841</v>
      </c>
      <c r="AR248" s="92" t="s">
        <v>841</v>
      </c>
      <c r="BB248" s="93" t="s">
        <v>725</v>
      </c>
      <c r="BC248" s="93"/>
      <c r="BE248" s="95">
        <v>1.6</v>
      </c>
      <c r="BF248" s="95">
        <v>1.6</v>
      </c>
      <c r="BH248" s="30">
        <v>0.11666666666666665</v>
      </c>
      <c r="BI248" s="30">
        <v>0.11458333333333333</v>
      </c>
      <c r="FA248" s="93" t="s">
        <v>830</v>
      </c>
      <c r="FD248" s="36"/>
      <c r="FE248" s="92">
        <v>30</v>
      </c>
    </row>
    <row r="249" spans="1:161" s="30" customFormat="1" x14ac:dyDescent="0.25">
      <c r="A249" s="101">
        <v>101</v>
      </c>
      <c r="B249" s="92" t="s">
        <v>302</v>
      </c>
      <c r="D249" s="92">
        <v>2006</v>
      </c>
      <c r="F249" s="92" t="s">
        <v>382</v>
      </c>
      <c r="G249" s="92" t="s">
        <v>832</v>
      </c>
      <c r="J249" s="92">
        <v>16</v>
      </c>
      <c r="K249" s="92">
        <v>18.100000000000001</v>
      </c>
      <c r="M249" s="92">
        <v>1258</v>
      </c>
      <c r="P249" s="92">
        <v>3</v>
      </c>
      <c r="Q249" s="36"/>
      <c r="R249" s="36"/>
      <c r="S249" s="92" t="s">
        <v>866</v>
      </c>
      <c r="T249" s="90"/>
      <c r="V249" s="92">
        <v>65</v>
      </c>
      <c r="W249" s="92">
        <v>25</v>
      </c>
      <c r="AB249" s="92" t="s">
        <v>840</v>
      </c>
      <c r="AC249" s="93"/>
      <c r="AD249" s="94"/>
      <c r="AE249" s="93"/>
      <c r="AF249" s="66"/>
      <c r="AL249" s="93"/>
      <c r="AO249" s="93"/>
      <c r="AQ249" s="92" t="s">
        <v>841</v>
      </c>
      <c r="AR249" s="92" t="s">
        <v>841</v>
      </c>
      <c r="BB249" s="93"/>
      <c r="BC249" s="93"/>
      <c r="BE249" s="95"/>
      <c r="BF249" s="95"/>
      <c r="FA249" s="93"/>
      <c r="FD249" s="36"/>
      <c r="FE249" s="92">
        <v>90</v>
      </c>
    </row>
    <row r="250" spans="1:161" s="30" customFormat="1" x14ac:dyDescent="0.25">
      <c r="A250" s="101">
        <v>101</v>
      </c>
      <c r="B250" s="92" t="s">
        <v>302</v>
      </c>
      <c r="D250" s="92">
        <v>2006</v>
      </c>
      <c r="F250" s="92" t="s">
        <v>382</v>
      </c>
      <c r="G250" s="92" t="s">
        <v>832</v>
      </c>
      <c r="J250" s="92">
        <v>16</v>
      </c>
      <c r="K250" s="92">
        <v>18.100000000000001</v>
      </c>
      <c r="M250" s="92">
        <v>1258</v>
      </c>
      <c r="P250" s="92">
        <v>3</v>
      </c>
      <c r="Q250" s="36"/>
      <c r="R250" s="36"/>
      <c r="S250" s="92" t="s">
        <v>606</v>
      </c>
      <c r="T250" s="90"/>
      <c r="V250" s="92">
        <v>65</v>
      </c>
      <c r="W250" s="92">
        <v>25</v>
      </c>
      <c r="AB250" s="92" t="s">
        <v>840</v>
      </c>
      <c r="AC250" s="93" t="s">
        <v>831</v>
      </c>
      <c r="AD250" s="94"/>
      <c r="AE250" s="93" t="s">
        <v>842</v>
      </c>
      <c r="AF250" s="66"/>
      <c r="AL250" s="93" t="s">
        <v>848</v>
      </c>
      <c r="AO250" s="93" t="s">
        <v>843</v>
      </c>
      <c r="AQ250" s="92" t="s">
        <v>841</v>
      </c>
      <c r="AR250" s="92" t="s">
        <v>841</v>
      </c>
      <c r="BB250" s="93" t="s">
        <v>725</v>
      </c>
      <c r="BC250" s="93"/>
      <c r="BE250" s="95">
        <v>1.42</v>
      </c>
      <c r="BF250" s="95">
        <v>1.42</v>
      </c>
      <c r="BH250" s="30">
        <v>0.56338028169014087</v>
      </c>
      <c r="BI250" s="30">
        <v>0.64084507042253525</v>
      </c>
      <c r="FA250" s="93" t="s">
        <v>830</v>
      </c>
      <c r="FD250" s="36"/>
      <c r="FE250" s="92">
        <v>10</v>
      </c>
    </row>
    <row r="251" spans="1:161" s="30" customFormat="1" x14ac:dyDescent="0.25">
      <c r="A251" s="101">
        <v>101</v>
      </c>
      <c r="B251" s="92" t="s">
        <v>302</v>
      </c>
      <c r="D251" s="92">
        <v>2006</v>
      </c>
      <c r="F251" s="92" t="s">
        <v>382</v>
      </c>
      <c r="G251" s="92" t="s">
        <v>832</v>
      </c>
      <c r="J251" s="92">
        <v>16</v>
      </c>
      <c r="K251" s="92">
        <v>18.100000000000001</v>
      </c>
      <c r="M251" s="92">
        <v>1258</v>
      </c>
      <c r="P251" s="92">
        <v>3</v>
      </c>
      <c r="Q251" s="36"/>
      <c r="R251" s="36"/>
      <c r="S251" s="92" t="s">
        <v>615</v>
      </c>
      <c r="T251" s="90"/>
      <c r="V251" s="92">
        <v>65</v>
      </c>
      <c r="W251" s="92">
        <v>25</v>
      </c>
      <c r="AB251" s="92" t="s">
        <v>840</v>
      </c>
      <c r="AC251" s="93" t="s">
        <v>831</v>
      </c>
      <c r="AD251" s="94"/>
      <c r="AE251" s="93" t="s">
        <v>842</v>
      </c>
      <c r="AF251" s="66"/>
      <c r="AL251" s="93" t="s">
        <v>848</v>
      </c>
      <c r="AO251" s="93" t="s">
        <v>843</v>
      </c>
      <c r="AQ251" s="92" t="s">
        <v>841</v>
      </c>
      <c r="AR251" s="92" t="s">
        <v>841</v>
      </c>
      <c r="BB251" s="93" t="s">
        <v>725</v>
      </c>
      <c r="BC251" s="93"/>
      <c r="BE251" s="95">
        <v>1.55</v>
      </c>
      <c r="BF251" s="95">
        <v>1.55</v>
      </c>
      <c r="BH251" s="30">
        <v>0.4</v>
      </c>
      <c r="BI251" s="30">
        <v>0.44838709677419353</v>
      </c>
      <c r="FA251" s="93" t="s">
        <v>830</v>
      </c>
      <c r="FD251" s="36"/>
      <c r="FE251" s="92">
        <v>20</v>
      </c>
    </row>
    <row r="252" spans="1:161" s="30" customFormat="1" x14ac:dyDescent="0.25">
      <c r="A252" s="101">
        <v>101</v>
      </c>
      <c r="B252" s="92" t="s">
        <v>302</v>
      </c>
      <c r="D252" s="92">
        <v>2006</v>
      </c>
      <c r="F252" s="92" t="s">
        <v>382</v>
      </c>
      <c r="G252" s="92" t="s">
        <v>832</v>
      </c>
      <c r="J252" s="92">
        <v>16</v>
      </c>
      <c r="K252" s="92">
        <v>18.100000000000001</v>
      </c>
      <c r="M252" s="92">
        <v>1258</v>
      </c>
      <c r="P252" s="92">
        <v>3</v>
      </c>
      <c r="Q252" s="36"/>
      <c r="R252" s="36"/>
      <c r="S252" s="92" t="s">
        <v>607</v>
      </c>
      <c r="T252" s="90"/>
      <c r="V252" s="92">
        <v>65</v>
      </c>
      <c r="W252" s="92">
        <v>25</v>
      </c>
      <c r="AB252" s="92" t="s">
        <v>840</v>
      </c>
      <c r="AC252" s="93"/>
      <c r="AD252" s="94"/>
      <c r="AE252" s="93"/>
      <c r="AF252" s="66"/>
      <c r="AL252" s="93"/>
      <c r="AO252" s="93"/>
      <c r="AQ252" s="92" t="s">
        <v>841</v>
      </c>
      <c r="AR252" s="92" t="s">
        <v>841</v>
      </c>
      <c r="BB252" s="93"/>
      <c r="BC252" s="93"/>
      <c r="BE252" s="95"/>
      <c r="BF252" s="95"/>
      <c r="FA252" s="93"/>
      <c r="FD252" s="36"/>
      <c r="FE252" s="92">
        <v>30</v>
      </c>
    </row>
    <row r="253" spans="1:161" s="30" customFormat="1" x14ac:dyDescent="0.25">
      <c r="A253" s="101">
        <v>101</v>
      </c>
      <c r="B253" s="92" t="s">
        <v>302</v>
      </c>
      <c r="D253" s="92">
        <v>2006</v>
      </c>
      <c r="F253" s="92" t="s">
        <v>382</v>
      </c>
      <c r="G253" s="92" t="s">
        <v>832</v>
      </c>
      <c r="J253" s="92">
        <v>16</v>
      </c>
      <c r="K253" s="92">
        <v>18.100000000000001</v>
      </c>
      <c r="M253" s="92">
        <v>1258</v>
      </c>
      <c r="P253" s="92">
        <v>3</v>
      </c>
      <c r="Q253" s="36"/>
      <c r="R253" s="36"/>
      <c r="S253" s="92" t="s">
        <v>613</v>
      </c>
      <c r="T253" s="90"/>
      <c r="V253" s="92">
        <v>65</v>
      </c>
      <c r="W253" s="92">
        <v>25</v>
      </c>
      <c r="AB253" s="92" t="s">
        <v>840</v>
      </c>
      <c r="AC253" s="93" t="s">
        <v>831</v>
      </c>
      <c r="AD253" s="94"/>
      <c r="AE253" s="93" t="s">
        <v>842</v>
      </c>
      <c r="AF253" s="66"/>
      <c r="AL253" s="93" t="s">
        <v>848</v>
      </c>
      <c r="AO253" s="93" t="s">
        <v>843</v>
      </c>
      <c r="AQ253" s="92" t="s">
        <v>841</v>
      </c>
      <c r="AR253" s="92" t="s">
        <v>841</v>
      </c>
      <c r="BB253" s="93" t="s">
        <v>725</v>
      </c>
      <c r="BC253" s="93"/>
      <c r="BE253" s="95">
        <v>1.4</v>
      </c>
      <c r="BF253" s="95">
        <v>1.4</v>
      </c>
      <c r="BH253" s="30">
        <v>0.21904761904761902</v>
      </c>
      <c r="BI253" s="30">
        <v>0.25952380952380955</v>
      </c>
      <c r="FA253" s="93" t="s">
        <v>830</v>
      </c>
      <c r="FD253" s="36"/>
      <c r="FE253" s="92">
        <v>30</v>
      </c>
    </row>
    <row r="254" spans="1:161" s="30" customFormat="1" x14ac:dyDescent="0.25">
      <c r="A254" s="101">
        <v>101</v>
      </c>
      <c r="B254" s="92" t="s">
        <v>302</v>
      </c>
      <c r="D254" s="92">
        <v>2006</v>
      </c>
      <c r="F254" s="92" t="s">
        <v>382</v>
      </c>
      <c r="G254" s="92" t="s">
        <v>832</v>
      </c>
      <c r="J254" s="92">
        <v>16</v>
      </c>
      <c r="K254" s="92">
        <v>18.100000000000001</v>
      </c>
      <c r="M254" s="92">
        <v>1258</v>
      </c>
      <c r="P254" s="92">
        <v>3</v>
      </c>
      <c r="Q254" s="36"/>
      <c r="R254" s="36"/>
      <c r="S254" s="92" t="s">
        <v>614</v>
      </c>
      <c r="T254" s="90"/>
      <c r="V254" s="92">
        <v>65</v>
      </c>
      <c r="W254" s="92">
        <v>25</v>
      </c>
      <c r="AB254" s="92" t="s">
        <v>840</v>
      </c>
      <c r="AC254" s="93" t="s">
        <v>831</v>
      </c>
      <c r="AD254" s="94"/>
      <c r="AE254" s="93" t="s">
        <v>842</v>
      </c>
      <c r="AF254" s="66"/>
      <c r="AL254" s="93" t="s">
        <v>848</v>
      </c>
      <c r="AO254" s="93" t="s">
        <v>843</v>
      </c>
      <c r="AQ254" s="92" t="s">
        <v>841</v>
      </c>
      <c r="AR254" s="92" t="s">
        <v>841</v>
      </c>
      <c r="BB254" s="93" t="s">
        <v>725</v>
      </c>
      <c r="BC254" s="93"/>
      <c r="BE254" s="95">
        <v>1.57</v>
      </c>
      <c r="BF254" s="95">
        <v>1.57</v>
      </c>
      <c r="BH254" s="30">
        <v>0.15074309978768577</v>
      </c>
      <c r="BI254" s="30">
        <v>0.13588110403397027</v>
      </c>
      <c r="FA254" s="93" t="s">
        <v>830</v>
      </c>
      <c r="FD254" s="36"/>
      <c r="FE254" s="92">
        <v>30</v>
      </c>
    </row>
    <row r="255" spans="1:161" s="30" customFormat="1" x14ac:dyDescent="0.25">
      <c r="A255" s="101">
        <v>101</v>
      </c>
      <c r="B255" s="92" t="s">
        <v>302</v>
      </c>
      <c r="D255" s="92">
        <v>2006</v>
      </c>
      <c r="F255" s="92" t="s">
        <v>382</v>
      </c>
      <c r="G255" s="92" t="s">
        <v>832</v>
      </c>
      <c r="J255" s="92">
        <v>16</v>
      </c>
      <c r="K255" s="92">
        <v>18.100000000000001</v>
      </c>
      <c r="M255" s="92">
        <v>1258</v>
      </c>
      <c r="P255" s="92">
        <v>3</v>
      </c>
      <c r="Q255" s="36"/>
      <c r="R255" s="36"/>
      <c r="S255" s="92" t="s">
        <v>618</v>
      </c>
      <c r="T255" s="90"/>
      <c r="V255" s="92">
        <v>65</v>
      </c>
      <c r="W255" s="92">
        <v>25</v>
      </c>
      <c r="AB255" s="92" t="s">
        <v>840</v>
      </c>
      <c r="AC255" s="93" t="s">
        <v>831</v>
      </c>
      <c r="AD255" s="94"/>
      <c r="AE255" s="93" t="s">
        <v>842</v>
      </c>
      <c r="AF255" s="66"/>
      <c r="AL255" s="93" t="s">
        <v>848</v>
      </c>
      <c r="AO255" s="93" t="s">
        <v>843</v>
      </c>
      <c r="AQ255" s="92" t="s">
        <v>841</v>
      </c>
      <c r="AR255" s="92" t="s">
        <v>841</v>
      </c>
      <c r="BB255" s="93" t="s">
        <v>725</v>
      </c>
      <c r="BC255" s="93"/>
      <c r="BE255" s="95">
        <v>1.59</v>
      </c>
      <c r="BF255" s="95">
        <v>1.59</v>
      </c>
      <c r="BH255" s="30">
        <v>0.11530398322851154</v>
      </c>
      <c r="BI255" s="30">
        <v>0.12578616352201258</v>
      </c>
      <c r="FA255" s="93" t="s">
        <v>830</v>
      </c>
      <c r="FD255" s="36"/>
      <c r="FE255" s="92">
        <v>30</v>
      </c>
    </row>
    <row r="256" spans="1:161" s="30" customFormat="1" x14ac:dyDescent="0.25">
      <c r="A256" s="101">
        <v>101</v>
      </c>
      <c r="B256" s="92" t="s">
        <v>302</v>
      </c>
      <c r="D256" s="92">
        <v>2006</v>
      </c>
      <c r="F256" s="92" t="s">
        <v>382</v>
      </c>
      <c r="G256" s="92" t="s">
        <v>832</v>
      </c>
      <c r="J256" s="92">
        <v>16</v>
      </c>
      <c r="K256" s="92">
        <v>18.100000000000001</v>
      </c>
      <c r="M256" s="92">
        <v>1258</v>
      </c>
      <c r="P256" s="92">
        <v>3</v>
      </c>
      <c r="Q256" s="36"/>
      <c r="R256" s="36"/>
      <c r="S256" s="92" t="s">
        <v>866</v>
      </c>
      <c r="T256" s="90"/>
      <c r="V256" s="92">
        <v>65</v>
      </c>
      <c r="W256" s="92">
        <v>25</v>
      </c>
      <c r="AB256" s="92" t="s">
        <v>840</v>
      </c>
      <c r="AC256" s="93"/>
      <c r="AD256" s="94"/>
      <c r="AE256" s="93"/>
      <c r="AF256" s="66"/>
      <c r="AL256" s="93"/>
      <c r="AO256" s="93"/>
      <c r="AQ256" s="92" t="s">
        <v>841</v>
      </c>
      <c r="AR256" s="92" t="s">
        <v>841</v>
      </c>
      <c r="BB256" s="93"/>
      <c r="BC256" s="93"/>
      <c r="BE256" s="95"/>
      <c r="BF256" s="95"/>
      <c r="FA256" s="93"/>
      <c r="FD256" s="36"/>
      <c r="FE256" s="92">
        <v>90</v>
      </c>
    </row>
    <row r="257" spans="1:161" s="30" customFormat="1" x14ac:dyDescent="0.25">
      <c r="A257" s="101">
        <v>101</v>
      </c>
      <c r="B257" s="92" t="s">
        <v>302</v>
      </c>
      <c r="D257" s="92">
        <v>2006</v>
      </c>
      <c r="F257" s="92" t="s">
        <v>382</v>
      </c>
      <c r="G257" s="92" t="s">
        <v>832</v>
      </c>
      <c r="J257" s="92">
        <v>16</v>
      </c>
      <c r="K257" s="92">
        <v>18.100000000000001</v>
      </c>
      <c r="M257" s="92">
        <v>1258</v>
      </c>
      <c r="P257" s="92">
        <v>3</v>
      </c>
      <c r="Q257" s="36"/>
      <c r="R257" s="36"/>
      <c r="S257" s="92" t="s">
        <v>606</v>
      </c>
      <c r="T257" s="90"/>
      <c r="V257" s="92">
        <v>65</v>
      </c>
      <c r="W257" s="92">
        <v>25</v>
      </c>
      <c r="AB257" s="92" t="s">
        <v>840</v>
      </c>
      <c r="AC257" s="93" t="s">
        <v>831</v>
      </c>
      <c r="AD257" s="94"/>
      <c r="AE257" s="93" t="s">
        <v>842</v>
      </c>
      <c r="AF257" s="66"/>
      <c r="AL257" s="93" t="s">
        <v>848</v>
      </c>
      <c r="AO257" s="93" t="s">
        <v>844</v>
      </c>
      <c r="AQ257" s="92" t="s">
        <v>841</v>
      </c>
      <c r="AR257" s="92" t="s">
        <v>841</v>
      </c>
      <c r="BB257" s="93" t="s">
        <v>725</v>
      </c>
      <c r="BC257" s="93"/>
      <c r="BE257" s="95">
        <v>1.42</v>
      </c>
      <c r="BF257" s="95">
        <v>1.42</v>
      </c>
      <c r="BH257" s="30">
        <v>0.647887323943662</v>
      </c>
      <c r="BI257" s="30">
        <v>0.64084507042253525</v>
      </c>
      <c r="FA257" s="93" t="s">
        <v>830</v>
      </c>
      <c r="FD257" s="36"/>
      <c r="FE257" s="92">
        <v>10</v>
      </c>
    </row>
    <row r="258" spans="1:161" s="30" customFormat="1" x14ac:dyDescent="0.25">
      <c r="A258" s="101">
        <v>101</v>
      </c>
      <c r="B258" s="92" t="s">
        <v>302</v>
      </c>
      <c r="D258" s="92">
        <v>2006</v>
      </c>
      <c r="F258" s="92" t="s">
        <v>382</v>
      </c>
      <c r="G258" s="92" t="s">
        <v>832</v>
      </c>
      <c r="J258" s="92">
        <v>16</v>
      </c>
      <c r="K258" s="92">
        <v>18.100000000000001</v>
      </c>
      <c r="M258" s="92">
        <v>1258</v>
      </c>
      <c r="P258" s="92">
        <v>3</v>
      </c>
      <c r="Q258" s="36"/>
      <c r="R258" s="36"/>
      <c r="S258" s="92" t="s">
        <v>615</v>
      </c>
      <c r="T258" s="90"/>
      <c r="V258" s="92">
        <v>65</v>
      </c>
      <c r="W258" s="92">
        <v>25</v>
      </c>
      <c r="AB258" s="92" t="s">
        <v>840</v>
      </c>
      <c r="AC258" s="93" t="s">
        <v>831</v>
      </c>
      <c r="AD258" s="94"/>
      <c r="AE258" s="93" t="s">
        <v>842</v>
      </c>
      <c r="AF258" s="66"/>
      <c r="AL258" s="93" t="s">
        <v>848</v>
      </c>
      <c r="AO258" s="93" t="s">
        <v>844</v>
      </c>
      <c r="AQ258" s="92" t="s">
        <v>841</v>
      </c>
      <c r="AR258" s="92" t="s">
        <v>841</v>
      </c>
      <c r="BB258" s="93" t="s">
        <v>725</v>
      </c>
      <c r="BC258" s="93"/>
      <c r="BE258" s="95">
        <v>1.55</v>
      </c>
      <c r="BF258" s="95">
        <v>1.55</v>
      </c>
      <c r="BH258" s="30">
        <v>0.42258064516129029</v>
      </c>
      <c r="BI258" s="30">
        <v>0.43870967741935479</v>
      </c>
      <c r="FA258" s="93" t="s">
        <v>830</v>
      </c>
      <c r="FD258" s="36"/>
      <c r="FE258" s="92">
        <v>20</v>
      </c>
    </row>
    <row r="259" spans="1:161" s="30" customFormat="1" x14ac:dyDescent="0.25">
      <c r="A259" s="101">
        <v>101</v>
      </c>
      <c r="B259" s="92" t="s">
        <v>302</v>
      </c>
      <c r="D259" s="92">
        <v>2006</v>
      </c>
      <c r="F259" s="92" t="s">
        <v>382</v>
      </c>
      <c r="G259" s="92" t="s">
        <v>832</v>
      </c>
      <c r="J259" s="92">
        <v>16</v>
      </c>
      <c r="K259" s="92">
        <v>18.100000000000001</v>
      </c>
      <c r="M259" s="92">
        <v>1258</v>
      </c>
      <c r="P259" s="92">
        <v>3</v>
      </c>
      <c r="Q259" s="36"/>
      <c r="R259" s="36"/>
      <c r="S259" s="92" t="s">
        <v>607</v>
      </c>
      <c r="T259" s="90"/>
      <c r="V259" s="92">
        <v>65</v>
      </c>
      <c r="W259" s="92">
        <v>25</v>
      </c>
      <c r="AB259" s="92" t="s">
        <v>840</v>
      </c>
      <c r="AC259" s="93"/>
      <c r="AD259" s="94"/>
      <c r="AE259" s="93"/>
      <c r="AF259" s="66"/>
      <c r="AL259" s="93"/>
      <c r="AO259" s="93"/>
      <c r="AQ259" s="92" t="s">
        <v>841</v>
      </c>
      <c r="AR259" s="92" t="s">
        <v>841</v>
      </c>
      <c r="BB259" s="93"/>
      <c r="BC259" s="93"/>
      <c r="BE259" s="95"/>
      <c r="BF259" s="95"/>
      <c r="FA259" s="93"/>
      <c r="FD259" s="36"/>
      <c r="FE259" s="92">
        <v>30</v>
      </c>
    </row>
    <row r="260" spans="1:161" s="30" customFormat="1" x14ac:dyDescent="0.25">
      <c r="A260" s="101">
        <v>101</v>
      </c>
      <c r="B260" s="92" t="s">
        <v>302</v>
      </c>
      <c r="D260" s="92">
        <v>2006</v>
      </c>
      <c r="F260" s="92" t="s">
        <v>382</v>
      </c>
      <c r="G260" s="92" t="s">
        <v>832</v>
      </c>
      <c r="J260" s="92">
        <v>16</v>
      </c>
      <c r="K260" s="92">
        <v>18.100000000000001</v>
      </c>
      <c r="M260" s="92">
        <v>1258</v>
      </c>
      <c r="P260" s="92">
        <v>3</v>
      </c>
      <c r="Q260" s="36"/>
      <c r="R260" s="36"/>
      <c r="S260" s="92" t="s">
        <v>613</v>
      </c>
      <c r="T260" s="90"/>
      <c r="V260" s="92">
        <v>65</v>
      </c>
      <c r="W260" s="92">
        <v>25</v>
      </c>
      <c r="AB260" s="92" t="s">
        <v>840</v>
      </c>
      <c r="AC260" s="93" t="s">
        <v>831</v>
      </c>
      <c r="AD260" s="94"/>
      <c r="AE260" s="93" t="s">
        <v>842</v>
      </c>
      <c r="AF260" s="66"/>
      <c r="AL260" s="93" t="s">
        <v>848</v>
      </c>
      <c r="AO260" s="93" t="s">
        <v>844</v>
      </c>
      <c r="AQ260" s="92" t="s">
        <v>841</v>
      </c>
      <c r="AR260" s="92" t="s">
        <v>841</v>
      </c>
      <c r="BB260" s="93" t="s">
        <v>725</v>
      </c>
      <c r="BC260" s="93"/>
      <c r="BE260" s="95">
        <v>1.4</v>
      </c>
      <c r="BF260" s="95">
        <v>1.4</v>
      </c>
      <c r="BH260" s="30">
        <v>0.23333333333333336</v>
      </c>
      <c r="BI260" s="30">
        <v>0.24523809523809526</v>
      </c>
      <c r="FA260" s="93" t="s">
        <v>830</v>
      </c>
      <c r="FD260" s="36"/>
      <c r="FE260" s="92">
        <v>30</v>
      </c>
    </row>
    <row r="261" spans="1:161" s="30" customFormat="1" x14ac:dyDescent="0.25">
      <c r="A261" s="101">
        <v>101</v>
      </c>
      <c r="B261" s="92" t="s">
        <v>302</v>
      </c>
      <c r="D261" s="92">
        <v>2006</v>
      </c>
      <c r="F261" s="92" t="s">
        <v>382</v>
      </c>
      <c r="G261" s="92" t="s">
        <v>832</v>
      </c>
      <c r="J261" s="92">
        <v>16</v>
      </c>
      <c r="K261" s="92">
        <v>18.100000000000001</v>
      </c>
      <c r="M261" s="92">
        <v>1258</v>
      </c>
      <c r="P261" s="92">
        <v>3</v>
      </c>
      <c r="Q261" s="36"/>
      <c r="R261" s="36"/>
      <c r="S261" s="92" t="s">
        <v>614</v>
      </c>
      <c r="T261" s="90"/>
      <c r="V261" s="92">
        <v>65</v>
      </c>
      <c r="W261" s="92">
        <v>25</v>
      </c>
      <c r="AB261" s="92" t="s">
        <v>840</v>
      </c>
      <c r="AC261" s="93" t="s">
        <v>831</v>
      </c>
      <c r="AD261" s="94"/>
      <c r="AE261" s="93" t="s">
        <v>842</v>
      </c>
      <c r="AF261" s="66"/>
      <c r="AL261" s="93" t="s">
        <v>848</v>
      </c>
      <c r="AO261" s="93" t="s">
        <v>844</v>
      </c>
      <c r="AQ261" s="92" t="s">
        <v>841</v>
      </c>
      <c r="AR261" s="92" t="s">
        <v>841</v>
      </c>
      <c r="BB261" s="93" t="s">
        <v>725</v>
      </c>
      <c r="BC261" s="93"/>
      <c r="BE261" s="95">
        <v>1.57</v>
      </c>
      <c r="BF261" s="95">
        <v>1.57</v>
      </c>
      <c r="BH261" s="30">
        <v>0.14225053078556263</v>
      </c>
      <c r="BI261" s="30">
        <v>0.14861995753715501</v>
      </c>
      <c r="FA261" s="93" t="s">
        <v>830</v>
      </c>
      <c r="FD261" s="36"/>
      <c r="FE261" s="92">
        <v>30</v>
      </c>
    </row>
    <row r="262" spans="1:161" s="30" customFormat="1" x14ac:dyDescent="0.25">
      <c r="A262" s="101">
        <v>101</v>
      </c>
      <c r="B262" s="92" t="s">
        <v>302</v>
      </c>
      <c r="D262" s="92">
        <v>2006</v>
      </c>
      <c r="F262" s="92" t="s">
        <v>382</v>
      </c>
      <c r="G262" s="92" t="s">
        <v>832</v>
      </c>
      <c r="J262" s="92">
        <v>16</v>
      </c>
      <c r="K262" s="92">
        <v>18.100000000000001</v>
      </c>
      <c r="M262" s="92">
        <v>1258</v>
      </c>
      <c r="P262" s="92">
        <v>3</v>
      </c>
      <c r="Q262" s="36"/>
      <c r="R262" s="36"/>
      <c r="S262" s="92" t="s">
        <v>618</v>
      </c>
      <c r="T262" s="90"/>
      <c r="V262" s="92">
        <v>65</v>
      </c>
      <c r="W262" s="92">
        <v>25</v>
      </c>
      <c r="AB262" s="92" t="s">
        <v>840</v>
      </c>
      <c r="AC262" s="93" t="s">
        <v>831</v>
      </c>
      <c r="AD262" s="94"/>
      <c r="AE262" s="93" t="s">
        <v>842</v>
      </c>
      <c r="AF262" s="66"/>
      <c r="AL262" s="93" t="s">
        <v>848</v>
      </c>
      <c r="AO262" s="93" t="s">
        <v>844</v>
      </c>
      <c r="AQ262" s="92" t="s">
        <v>841</v>
      </c>
      <c r="AR262" s="92" t="s">
        <v>841</v>
      </c>
      <c r="BB262" s="93" t="s">
        <v>725</v>
      </c>
      <c r="BC262" s="93"/>
      <c r="BE262" s="95">
        <v>1.59</v>
      </c>
      <c r="BF262" s="95">
        <v>1.59</v>
      </c>
      <c r="BH262" s="30">
        <v>9.4339622641509441E-2</v>
      </c>
      <c r="BI262" s="30">
        <v>0.12578616352201258</v>
      </c>
      <c r="FA262" s="93" t="s">
        <v>830</v>
      </c>
      <c r="FD262" s="36"/>
      <c r="FE262" s="92">
        <v>30</v>
      </c>
    </row>
    <row r="263" spans="1:161" s="30" customFormat="1" x14ac:dyDescent="0.25">
      <c r="A263" s="101">
        <v>101</v>
      </c>
      <c r="B263" s="92" t="s">
        <v>302</v>
      </c>
      <c r="D263" s="92">
        <v>2006</v>
      </c>
      <c r="F263" s="92" t="s">
        <v>382</v>
      </c>
      <c r="G263" s="92" t="s">
        <v>832</v>
      </c>
      <c r="J263" s="92">
        <v>16</v>
      </c>
      <c r="K263" s="92">
        <v>18.100000000000001</v>
      </c>
      <c r="M263" s="92">
        <v>1258</v>
      </c>
      <c r="P263" s="92">
        <v>3</v>
      </c>
      <c r="Q263" s="36"/>
      <c r="R263" s="36"/>
      <c r="S263" s="92" t="s">
        <v>866</v>
      </c>
      <c r="T263" s="90"/>
      <c r="V263" s="92">
        <v>65</v>
      </c>
      <c r="W263" s="92">
        <v>25</v>
      </c>
      <c r="AB263" s="92" t="s">
        <v>840</v>
      </c>
      <c r="AC263" s="93"/>
      <c r="AD263" s="94"/>
      <c r="AE263" s="93"/>
      <c r="AF263" s="66"/>
      <c r="AL263" s="93"/>
      <c r="AO263" s="93"/>
      <c r="AQ263" s="92" t="s">
        <v>841</v>
      </c>
      <c r="AR263" s="92" t="s">
        <v>841</v>
      </c>
      <c r="BB263" s="93"/>
      <c r="BC263" s="93"/>
      <c r="BE263" s="95"/>
      <c r="BF263" s="95"/>
      <c r="FA263" s="93"/>
      <c r="FD263" s="36"/>
      <c r="FE263" s="92">
        <v>90</v>
      </c>
    </row>
    <row r="264" spans="1:161" s="30" customFormat="1" x14ac:dyDescent="0.25">
      <c r="A264" s="101">
        <v>101</v>
      </c>
      <c r="B264" s="92" t="s">
        <v>302</v>
      </c>
      <c r="D264" s="92">
        <v>2006</v>
      </c>
      <c r="F264" s="92" t="s">
        <v>382</v>
      </c>
      <c r="G264" s="92" t="s">
        <v>832</v>
      </c>
      <c r="J264" s="92">
        <v>16</v>
      </c>
      <c r="K264" s="92">
        <v>18.100000000000001</v>
      </c>
      <c r="M264" s="92">
        <v>1258</v>
      </c>
      <c r="P264" s="92">
        <v>3</v>
      </c>
      <c r="Q264" s="36"/>
      <c r="R264" s="36"/>
      <c r="S264" s="92" t="s">
        <v>606</v>
      </c>
      <c r="T264" s="90"/>
      <c r="V264" s="92">
        <v>65</v>
      </c>
      <c r="W264" s="92">
        <v>25</v>
      </c>
      <c r="AB264" s="92" t="s">
        <v>840</v>
      </c>
      <c r="AC264" s="93" t="s">
        <v>831</v>
      </c>
      <c r="AD264" s="94"/>
      <c r="AE264" s="93" t="s">
        <v>842</v>
      </c>
      <c r="AF264" s="66"/>
      <c r="AL264" s="93" t="s">
        <v>848</v>
      </c>
      <c r="AO264" s="93" t="s">
        <v>846</v>
      </c>
      <c r="AQ264" s="92" t="s">
        <v>841</v>
      </c>
      <c r="AR264" s="92" t="s">
        <v>841</v>
      </c>
      <c r="BB264" s="93" t="s">
        <v>725</v>
      </c>
      <c r="BC264" s="93"/>
      <c r="BE264" s="95">
        <v>1.42</v>
      </c>
      <c r="BF264" s="95">
        <v>1.42</v>
      </c>
      <c r="BH264" s="30">
        <v>0.6619718309859155</v>
      </c>
      <c r="BI264" s="30">
        <v>0.66901408450704225</v>
      </c>
      <c r="FA264" s="93" t="s">
        <v>830</v>
      </c>
      <c r="FD264" s="36"/>
      <c r="FE264" s="92">
        <v>10</v>
      </c>
    </row>
    <row r="265" spans="1:161" s="30" customFormat="1" x14ac:dyDescent="0.25">
      <c r="A265" s="101">
        <v>101</v>
      </c>
      <c r="B265" s="92" t="s">
        <v>302</v>
      </c>
      <c r="D265" s="92">
        <v>2006</v>
      </c>
      <c r="F265" s="92" t="s">
        <v>382</v>
      </c>
      <c r="G265" s="92" t="s">
        <v>832</v>
      </c>
      <c r="J265" s="92">
        <v>16</v>
      </c>
      <c r="K265" s="92">
        <v>18.100000000000001</v>
      </c>
      <c r="M265" s="92">
        <v>1258</v>
      </c>
      <c r="P265" s="92">
        <v>3</v>
      </c>
      <c r="Q265" s="36"/>
      <c r="R265" s="36"/>
      <c r="S265" s="92" t="s">
        <v>615</v>
      </c>
      <c r="T265" s="90"/>
      <c r="V265" s="92">
        <v>65</v>
      </c>
      <c r="W265" s="92">
        <v>25</v>
      </c>
      <c r="AB265" s="92" t="s">
        <v>840</v>
      </c>
      <c r="AC265" s="93" t="s">
        <v>831</v>
      </c>
      <c r="AD265" s="94"/>
      <c r="AE265" s="93" t="s">
        <v>842</v>
      </c>
      <c r="AF265" s="66"/>
      <c r="AL265" s="93" t="s">
        <v>848</v>
      </c>
      <c r="AO265" s="93" t="s">
        <v>846</v>
      </c>
      <c r="AQ265" s="92" t="s">
        <v>841</v>
      </c>
      <c r="AR265" s="92" t="s">
        <v>841</v>
      </c>
      <c r="BB265" s="93" t="s">
        <v>725</v>
      </c>
      <c r="BC265" s="93"/>
      <c r="BE265" s="95">
        <v>1.55</v>
      </c>
      <c r="BF265" s="95">
        <v>1.55</v>
      </c>
      <c r="BH265" s="30">
        <v>0.42258064516129029</v>
      </c>
      <c r="BI265" s="30">
        <v>0.47096774193548391</v>
      </c>
      <c r="FA265" s="93" t="s">
        <v>830</v>
      </c>
      <c r="FD265" s="36"/>
      <c r="FE265" s="92">
        <v>20</v>
      </c>
    </row>
    <row r="266" spans="1:161" s="30" customFormat="1" x14ac:dyDescent="0.25">
      <c r="A266" s="101">
        <v>101</v>
      </c>
      <c r="B266" s="92" t="s">
        <v>302</v>
      </c>
      <c r="D266" s="92">
        <v>2006</v>
      </c>
      <c r="F266" s="92" t="s">
        <v>382</v>
      </c>
      <c r="G266" s="92" t="s">
        <v>832</v>
      </c>
      <c r="J266" s="92">
        <v>16</v>
      </c>
      <c r="K266" s="92">
        <v>18.100000000000001</v>
      </c>
      <c r="M266" s="92">
        <v>1258</v>
      </c>
      <c r="P266" s="92">
        <v>3</v>
      </c>
      <c r="Q266" s="36"/>
      <c r="R266" s="36"/>
      <c r="S266" s="92" t="s">
        <v>607</v>
      </c>
      <c r="T266" s="90"/>
      <c r="V266" s="92">
        <v>65</v>
      </c>
      <c r="W266" s="92">
        <v>25</v>
      </c>
      <c r="AB266" s="92" t="s">
        <v>840</v>
      </c>
      <c r="AC266" s="93"/>
      <c r="AD266" s="94"/>
      <c r="AE266" s="93"/>
      <c r="AF266" s="66"/>
      <c r="AL266" s="93"/>
      <c r="AO266" s="93"/>
      <c r="AQ266" s="92" t="s">
        <v>841</v>
      </c>
      <c r="AR266" s="92" t="s">
        <v>841</v>
      </c>
      <c r="BB266" s="93"/>
      <c r="BC266" s="93"/>
      <c r="BE266" s="95"/>
      <c r="BF266" s="95"/>
      <c r="FA266" s="93"/>
      <c r="FD266" s="36"/>
      <c r="FE266" s="92">
        <v>30</v>
      </c>
    </row>
    <row r="267" spans="1:161" s="30" customFormat="1" x14ac:dyDescent="0.25">
      <c r="A267" s="101">
        <v>101</v>
      </c>
      <c r="B267" s="92" t="s">
        <v>302</v>
      </c>
      <c r="D267" s="92">
        <v>2006</v>
      </c>
      <c r="F267" s="92" t="s">
        <v>382</v>
      </c>
      <c r="G267" s="92" t="s">
        <v>832</v>
      </c>
      <c r="J267" s="92">
        <v>16</v>
      </c>
      <c r="K267" s="92">
        <v>18.100000000000001</v>
      </c>
      <c r="M267" s="92">
        <v>1258</v>
      </c>
      <c r="P267" s="92">
        <v>3</v>
      </c>
      <c r="Q267" s="36"/>
      <c r="R267" s="36"/>
      <c r="S267" s="92" t="s">
        <v>613</v>
      </c>
      <c r="T267" s="90"/>
      <c r="V267" s="92">
        <v>65</v>
      </c>
      <c r="W267" s="92">
        <v>25</v>
      </c>
      <c r="AB267" s="92" t="s">
        <v>840</v>
      </c>
      <c r="AC267" s="93" t="s">
        <v>831</v>
      </c>
      <c r="AD267" s="94"/>
      <c r="AE267" s="93" t="s">
        <v>842</v>
      </c>
      <c r="AF267" s="66"/>
      <c r="AL267" s="93" t="s">
        <v>848</v>
      </c>
      <c r="AO267" s="93" t="s">
        <v>846</v>
      </c>
      <c r="AQ267" s="92" t="s">
        <v>841</v>
      </c>
      <c r="AR267" s="92" t="s">
        <v>841</v>
      </c>
      <c r="BB267" s="93" t="s">
        <v>725</v>
      </c>
      <c r="BC267" s="93"/>
      <c r="BE267" s="95">
        <v>1.4</v>
      </c>
      <c r="BF267" s="95">
        <v>1.4</v>
      </c>
      <c r="BH267" s="30">
        <v>0.22380952380952382</v>
      </c>
      <c r="BI267" s="30">
        <v>0.28809523809523807</v>
      </c>
      <c r="FA267" s="93" t="s">
        <v>830</v>
      </c>
      <c r="FD267" s="36"/>
      <c r="FE267" s="92">
        <v>30</v>
      </c>
    </row>
    <row r="268" spans="1:161" s="30" customFormat="1" x14ac:dyDescent="0.25">
      <c r="A268" s="101">
        <v>101</v>
      </c>
      <c r="B268" s="92" t="s">
        <v>302</v>
      </c>
      <c r="D268" s="92">
        <v>2006</v>
      </c>
      <c r="F268" s="92" t="s">
        <v>382</v>
      </c>
      <c r="G268" s="92" t="s">
        <v>832</v>
      </c>
      <c r="J268" s="92">
        <v>16</v>
      </c>
      <c r="K268" s="92">
        <v>18.100000000000001</v>
      </c>
      <c r="M268" s="92">
        <v>1258</v>
      </c>
      <c r="P268" s="92">
        <v>3</v>
      </c>
      <c r="Q268" s="36"/>
      <c r="R268" s="36"/>
      <c r="S268" s="92" t="s">
        <v>614</v>
      </c>
      <c r="T268" s="90"/>
      <c r="V268" s="92">
        <v>65</v>
      </c>
      <c r="W268" s="92">
        <v>25</v>
      </c>
      <c r="AB268" s="92" t="s">
        <v>840</v>
      </c>
      <c r="AC268" s="93" t="s">
        <v>831</v>
      </c>
      <c r="AD268" s="94"/>
      <c r="AE268" s="93" t="s">
        <v>842</v>
      </c>
      <c r="AF268" s="66"/>
      <c r="AL268" s="93" t="s">
        <v>848</v>
      </c>
      <c r="AO268" s="93" t="s">
        <v>846</v>
      </c>
      <c r="AQ268" s="92" t="s">
        <v>841</v>
      </c>
      <c r="AR268" s="92" t="s">
        <v>841</v>
      </c>
      <c r="BB268" s="93" t="s">
        <v>725</v>
      </c>
      <c r="BC268" s="93"/>
      <c r="BE268" s="95">
        <v>1.57</v>
      </c>
      <c r="BF268" s="95">
        <v>1.57</v>
      </c>
      <c r="BH268" s="30">
        <v>0.16772823779193205</v>
      </c>
      <c r="BI268" s="30">
        <v>0.16985138004246286</v>
      </c>
      <c r="FA268" s="93" t="s">
        <v>830</v>
      </c>
      <c r="FD268" s="36"/>
      <c r="FE268" s="92">
        <v>30</v>
      </c>
    </row>
    <row r="269" spans="1:161" s="30" customFormat="1" x14ac:dyDescent="0.25">
      <c r="A269" s="101">
        <v>101</v>
      </c>
      <c r="B269" s="92" t="s">
        <v>302</v>
      </c>
      <c r="D269" s="92">
        <v>2006</v>
      </c>
      <c r="F269" s="92" t="s">
        <v>382</v>
      </c>
      <c r="G269" s="92" t="s">
        <v>832</v>
      </c>
      <c r="J269" s="92">
        <v>16</v>
      </c>
      <c r="K269" s="92">
        <v>18.100000000000001</v>
      </c>
      <c r="M269" s="92">
        <v>1258</v>
      </c>
      <c r="P269" s="92">
        <v>3</v>
      </c>
      <c r="Q269" s="36"/>
      <c r="R269" s="36"/>
      <c r="S269" s="92" t="s">
        <v>618</v>
      </c>
      <c r="T269" s="90"/>
      <c r="V269" s="92">
        <v>65</v>
      </c>
      <c r="W269" s="92">
        <v>25</v>
      </c>
      <c r="AB269" s="92" t="s">
        <v>840</v>
      </c>
      <c r="AC269" s="93" t="s">
        <v>831</v>
      </c>
      <c r="AD269" s="94"/>
      <c r="AE269" s="93" t="s">
        <v>842</v>
      </c>
      <c r="AF269" s="66"/>
      <c r="AL269" s="93" t="s">
        <v>848</v>
      </c>
      <c r="AO269" s="93" t="s">
        <v>846</v>
      </c>
      <c r="AQ269" s="92" t="s">
        <v>841</v>
      </c>
      <c r="AR269" s="92" t="s">
        <v>841</v>
      </c>
      <c r="BB269" s="93" t="s">
        <v>725</v>
      </c>
      <c r="BC269" s="93"/>
      <c r="BE269" s="95">
        <v>1.59</v>
      </c>
      <c r="BF269" s="95">
        <v>1.59</v>
      </c>
      <c r="BH269" s="30">
        <v>0.12997903563941302</v>
      </c>
      <c r="BI269" s="30">
        <v>0.13836477987421381</v>
      </c>
      <c r="FA269" s="93" t="s">
        <v>830</v>
      </c>
      <c r="FD269" s="36"/>
      <c r="FE269" s="92">
        <v>30</v>
      </c>
    </row>
    <row r="270" spans="1:161" s="30" customFormat="1" x14ac:dyDescent="0.25">
      <c r="A270" s="101">
        <v>101</v>
      </c>
      <c r="B270" s="92" t="s">
        <v>302</v>
      </c>
      <c r="D270" s="92">
        <v>2006</v>
      </c>
      <c r="F270" s="92" t="s">
        <v>382</v>
      </c>
      <c r="G270" s="92" t="s">
        <v>832</v>
      </c>
      <c r="J270" s="92">
        <v>16</v>
      </c>
      <c r="K270" s="92">
        <v>18.100000000000001</v>
      </c>
      <c r="M270" s="92">
        <v>1258</v>
      </c>
      <c r="P270" s="92">
        <v>3</v>
      </c>
      <c r="Q270" s="36"/>
      <c r="R270" s="36"/>
      <c r="S270" s="92" t="s">
        <v>866</v>
      </c>
      <c r="T270" s="90"/>
      <c r="V270" s="92">
        <v>65</v>
      </c>
      <c r="W270" s="92">
        <v>25</v>
      </c>
      <c r="AB270" s="92" t="s">
        <v>840</v>
      </c>
      <c r="AC270" s="93"/>
      <c r="AD270" s="94"/>
      <c r="AE270" s="93"/>
      <c r="AF270" s="66"/>
      <c r="AL270" s="93"/>
      <c r="AO270" s="93"/>
      <c r="AQ270" s="92" t="s">
        <v>841</v>
      </c>
      <c r="AR270" s="92" t="s">
        <v>841</v>
      </c>
      <c r="BB270" s="93"/>
      <c r="BC270" s="93"/>
      <c r="BE270" s="95"/>
      <c r="BF270" s="95"/>
      <c r="FA270" s="93"/>
      <c r="FD270" s="36"/>
      <c r="FE270" s="92">
        <v>90</v>
      </c>
    </row>
    <row r="271" spans="1:161" s="30" customFormat="1" x14ac:dyDescent="0.25">
      <c r="A271" s="101">
        <v>101</v>
      </c>
      <c r="B271" s="92" t="s">
        <v>302</v>
      </c>
      <c r="D271" s="92">
        <v>2006</v>
      </c>
      <c r="F271" s="92" t="s">
        <v>382</v>
      </c>
      <c r="G271" s="92" t="s">
        <v>832</v>
      </c>
      <c r="J271" s="92">
        <v>16</v>
      </c>
      <c r="K271" s="92">
        <v>18.100000000000001</v>
      </c>
      <c r="M271" s="92">
        <v>1258</v>
      </c>
      <c r="P271" s="92">
        <v>3</v>
      </c>
      <c r="Q271" s="36"/>
      <c r="R271" s="36"/>
      <c r="S271" s="92" t="s">
        <v>606</v>
      </c>
      <c r="T271" s="90"/>
      <c r="V271" s="92">
        <v>65</v>
      </c>
      <c r="W271" s="92">
        <v>25</v>
      </c>
      <c r="AB271" s="92" t="s">
        <v>840</v>
      </c>
      <c r="AC271" s="93" t="s">
        <v>849</v>
      </c>
      <c r="AD271" s="94"/>
      <c r="AE271" s="93" t="s">
        <v>842</v>
      </c>
      <c r="AF271" s="66"/>
      <c r="AL271" s="93" t="s">
        <v>400</v>
      </c>
      <c r="AO271" s="93" t="s">
        <v>843</v>
      </c>
      <c r="AQ271" s="92" t="s">
        <v>841</v>
      </c>
      <c r="AR271" s="92" t="s">
        <v>841</v>
      </c>
      <c r="BB271" s="93" t="s">
        <v>725</v>
      </c>
      <c r="BC271" s="93"/>
      <c r="BE271" s="95">
        <v>1.42</v>
      </c>
      <c r="BF271" s="95">
        <v>1.42</v>
      </c>
      <c r="BH271" s="30">
        <v>0.74647887323943651</v>
      </c>
      <c r="BI271" s="30">
        <v>0.74647887323943651</v>
      </c>
      <c r="FA271" s="93" t="s">
        <v>830</v>
      </c>
      <c r="FD271" s="36"/>
      <c r="FE271" s="92">
        <v>10</v>
      </c>
    </row>
    <row r="272" spans="1:161" s="30" customFormat="1" x14ac:dyDescent="0.25">
      <c r="A272" s="101">
        <v>101</v>
      </c>
      <c r="B272" s="92" t="s">
        <v>302</v>
      </c>
      <c r="D272" s="92">
        <v>2006</v>
      </c>
      <c r="F272" s="92" t="s">
        <v>382</v>
      </c>
      <c r="G272" s="92" t="s">
        <v>832</v>
      </c>
      <c r="J272" s="92">
        <v>16</v>
      </c>
      <c r="K272" s="92">
        <v>18.100000000000001</v>
      </c>
      <c r="M272" s="92">
        <v>1258</v>
      </c>
      <c r="P272" s="92">
        <v>3</v>
      </c>
      <c r="Q272" s="36"/>
      <c r="R272" s="36"/>
      <c r="S272" s="92" t="s">
        <v>615</v>
      </c>
      <c r="T272" s="90"/>
      <c r="V272" s="92">
        <v>65</v>
      </c>
      <c r="W272" s="92">
        <v>25</v>
      </c>
      <c r="AB272" s="92" t="s">
        <v>840</v>
      </c>
      <c r="AC272" s="93" t="s">
        <v>849</v>
      </c>
      <c r="AD272" s="94"/>
      <c r="AE272" s="93" t="s">
        <v>842</v>
      </c>
      <c r="AF272" s="66"/>
      <c r="AL272" s="93" t="s">
        <v>400</v>
      </c>
      <c r="AO272" s="93" t="s">
        <v>843</v>
      </c>
      <c r="AQ272" s="92" t="s">
        <v>841</v>
      </c>
      <c r="AR272" s="92" t="s">
        <v>841</v>
      </c>
      <c r="BB272" s="93" t="s">
        <v>725</v>
      </c>
      <c r="BC272" s="93"/>
      <c r="BE272" s="95">
        <v>1.55</v>
      </c>
      <c r="BF272" s="95">
        <v>1.55</v>
      </c>
      <c r="BH272" s="30">
        <v>0.45161290322580649</v>
      </c>
      <c r="BI272" s="30">
        <v>0.5</v>
      </c>
      <c r="FA272" s="93" t="s">
        <v>830</v>
      </c>
      <c r="FD272" s="36"/>
      <c r="FE272" s="92">
        <v>20</v>
      </c>
    </row>
    <row r="273" spans="1:161" s="30" customFormat="1" x14ac:dyDescent="0.25">
      <c r="A273" s="101">
        <v>101</v>
      </c>
      <c r="B273" s="92" t="s">
        <v>302</v>
      </c>
      <c r="D273" s="92">
        <v>2006</v>
      </c>
      <c r="F273" s="92" t="s">
        <v>382</v>
      </c>
      <c r="G273" s="92" t="s">
        <v>832</v>
      </c>
      <c r="J273" s="92">
        <v>16</v>
      </c>
      <c r="K273" s="92">
        <v>18.100000000000001</v>
      </c>
      <c r="M273" s="92">
        <v>1258</v>
      </c>
      <c r="P273" s="92">
        <v>3</v>
      </c>
      <c r="Q273" s="36"/>
      <c r="R273" s="36"/>
      <c r="S273" s="92" t="s">
        <v>607</v>
      </c>
      <c r="T273" s="90"/>
      <c r="V273" s="92">
        <v>65</v>
      </c>
      <c r="W273" s="92">
        <v>25</v>
      </c>
      <c r="AB273" s="92" t="s">
        <v>840</v>
      </c>
      <c r="AC273" s="93"/>
      <c r="AD273" s="94"/>
      <c r="AE273" s="93"/>
      <c r="AF273" s="66"/>
      <c r="AL273" s="93"/>
      <c r="AO273" s="93"/>
      <c r="AQ273" s="92" t="s">
        <v>841</v>
      </c>
      <c r="AR273" s="92" t="s">
        <v>841</v>
      </c>
      <c r="BB273" s="93"/>
      <c r="BC273" s="93"/>
      <c r="BE273" s="95"/>
      <c r="BF273" s="95"/>
      <c r="FA273" s="93"/>
      <c r="FD273" s="36"/>
      <c r="FE273" s="92">
        <v>30</v>
      </c>
    </row>
    <row r="274" spans="1:161" s="30" customFormat="1" x14ac:dyDescent="0.25">
      <c r="A274" s="101">
        <v>101</v>
      </c>
      <c r="B274" s="92" t="s">
        <v>302</v>
      </c>
      <c r="D274" s="92">
        <v>2006</v>
      </c>
      <c r="F274" s="92" t="s">
        <v>382</v>
      </c>
      <c r="G274" s="92" t="s">
        <v>832</v>
      </c>
      <c r="J274" s="92">
        <v>16</v>
      </c>
      <c r="K274" s="92">
        <v>18.100000000000001</v>
      </c>
      <c r="M274" s="92">
        <v>1258</v>
      </c>
      <c r="P274" s="92">
        <v>3</v>
      </c>
      <c r="Q274" s="36"/>
      <c r="R274" s="36"/>
      <c r="S274" s="92" t="s">
        <v>613</v>
      </c>
      <c r="T274" s="90"/>
      <c r="V274" s="92">
        <v>65</v>
      </c>
      <c r="W274" s="92">
        <v>25</v>
      </c>
      <c r="AB274" s="92" t="s">
        <v>840</v>
      </c>
      <c r="AC274" s="93" t="s">
        <v>849</v>
      </c>
      <c r="AD274" s="94"/>
      <c r="AE274" s="93" t="s">
        <v>842</v>
      </c>
      <c r="AF274" s="66"/>
      <c r="AL274" s="93" t="s">
        <v>400</v>
      </c>
      <c r="AO274" s="93" t="s">
        <v>843</v>
      </c>
      <c r="AQ274" s="92" t="s">
        <v>841</v>
      </c>
      <c r="AR274" s="92" t="s">
        <v>841</v>
      </c>
      <c r="BB274" s="93" t="s">
        <v>725</v>
      </c>
      <c r="BC274" s="93"/>
      <c r="BE274" s="95">
        <v>1.4</v>
      </c>
      <c r="BF274" s="95">
        <v>1.4</v>
      </c>
      <c r="BH274" s="30">
        <v>0.24047619047619048</v>
      </c>
      <c r="BI274" s="30">
        <v>0.27380952380952384</v>
      </c>
      <c r="FA274" s="93" t="s">
        <v>830</v>
      </c>
      <c r="FD274" s="36"/>
      <c r="FE274" s="92">
        <v>30</v>
      </c>
    </row>
    <row r="275" spans="1:161" s="30" customFormat="1" x14ac:dyDescent="0.25">
      <c r="A275" s="101">
        <v>101</v>
      </c>
      <c r="B275" s="92" t="s">
        <v>302</v>
      </c>
      <c r="D275" s="92">
        <v>2006</v>
      </c>
      <c r="F275" s="92" t="s">
        <v>382</v>
      </c>
      <c r="G275" s="92" t="s">
        <v>832</v>
      </c>
      <c r="J275" s="92">
        <v>16</v>
      </c>
      <c r="K275" s="92">
        <v>18.100000000000001</v>
      </c>
      <c r="M275" s="92">
        <v>1258</v>
      </c>
      <c r="P275" s="92">
        <v>3</v>
      </c>
      <c r="Q275" s="36"/>
      <c r="R275" s="36"/>
      <c r="S275" s="92" t="s">
        <v>614</v>
      </c>
      <c r="T275" s="90"/>
      <c r="V275" s="92">
        <v>65</v>
      </c>
      <c r="W275" s="92">
        <v>25</v>
      </c>
      <c r="AB275" s="92" t="s">
        <v>840</v>
      </c>
      <c r="AC275" s="93" t="s">
        <v>849</v>
      </c>
      <c r="AD275" s="94"/>
      <c r="AE275" s="93" t="s">
        <v>842</v>
      </c>
      <c r="AF275" s="66"/>
      <c r="AL275" s="93" t="s">
        <v>400</v>
      </c>
      <c r="AO275" s="93" t="s">
        <v>843</v>
      </c>
      <c r="AQ275" s="92" t="s">
        <v>841</v>
      </c>
      <c r="AR275" s="92" t="s">
        <v>841</v>
      </c>
      <c r="BB275" s="93" t="s">
        <v>725</v>
      </c>
      <c r="BC275" s="93"/>
      <c r="BE275" s="95">
        <v>1.6</v>
      </c>
      <c r="BF275" s="95">
        <v>1.6</v>
      </c>
      <c r="BH275" s="30">
        <v>0.17500000000000002</v>
      </c>
      <c r="BI275" s="30">
        <v>0.1875</v>
      </c>
      <c r="FA275" s="93" t="s">
        <v>830</v>
      </c>
      <c r="FD275" s="36"/>
      <c r="FE275" s="92">
        <v>30</v>
      </c>
    </row>
    <row r="276" spans="1:161" s="30" customFormat="1" x14ac:dyDescent="0.25">
      <c r="A276" s="101">
        <v>101</v>
      </c>
      <c r="B276" s="92" t="s">
        <v>302</v>
      </c>
      <c r="D276" s="92">
        <v>2006</v>
      </c>
      <c r="F276" s="92" t="s">
        <v>382</v>
      </c>
      <c r="G276" s="92" t="s">
        <v>832</v>
      </c>
      <c r="J276" s="92">
        <v>16</v>
      </c>
      <c r="K276" s="92">
        <v>18.100000000000001</v>
      </c>
      <c r="M276" s="92">
        <v>1258</v>
      </c>
      <c r="P276" s="92">
        <v>3</v>
      </c>
      <c r="Q276" s="36"/>
      <c r="R276" s="36"/>
      <c r="S276" s="92" t="s">
        <v>618</v>
      </c>
      <c r="T276" s="90"/>
      <c r="V276" s="92">
        <v>65</v>
      </c>
      <c r="W276" s="92">
        <v>25</v>
      </c>
      <c r="AB276" s="92" t="s">
        <v>840</v>
      </c>
      <c r="AC276" s="93" t="s">
        <v>849</v>
      </c>
      <c r="AD276" s="94"/>
      <c r="AE276" s="93" t="s">
        <v>842</v>
      </c>
      <c r="AF276" s="66"/>
      <c r="AL276" s="93" t="s">
        <v>400</v>
      </c>
      <c r="AO276" s="93" t="s">
        <v>843</v>
      </c>
      <c r="AQ276" s="92" t="s">
        <v>841</v>
      </c>
      <c r="AR276" s="92" t="s">
        <v>841</v>
      </c>
      <c r="BB276" s="93" t="s">
        <v>725</v>
      </c>
      <c r="BC276" s="93"/>
      <c r="BE276" s="95">
        <v>1.6</v>
      </c>
      <c r="BF276" s="95">
        <v>1.6</v>
      </c>
      <c r="BH276" s="30">
        <v>0.14583333333333334</v>
      </c>
      <c r="BI276" s="30">
        <v>0.13958333333333334</v>
      </c>
      <c r="FA276" s="93" t="s">
        <v>830</v>
      </c>
      <c r="FD276" s="36"/>
      <c r="FE276" s="92">
        <v>30</v>
      </c>
    </row>
    <row r="277" spans="1:161" s="30" customFormat="1" x14ac:dyDescent="0.25">
      <c r="A277" s="101">
        <v>101</v>
      </c>
      <c r="B277" s="92" t="s">
        <v>302</v>
      </c>
      <c r="D277" s="92">
        <v>2006</v>
      </c>
      <c r="F277" s="92" t="s">
        <v>382</v>
      </c>
      <c r="G277" s="92" t="s">
        <v>832</v>
      </c>
      <c r="J277" s="92">
        <v>16</v>
      </c>
      <c r="K277" s="92">
        <v>18.100000000000001</v>
      </c>
      <c r="M277" s="92">
        <v>1258</v>
      </c>
      <c r="P277" s="92">
        <v>3</v>
      </c>
      <c r="Q277" s="36"/>
      <c r="R277" s="36"/>
      <c r="S277" s="92" t="s">
        <v>866</v>
      </c>
      <c r="T277" s="90"/>
      <c r="V277" s="92">
        <v>65</v>
      </c>
      <c r="W277" s="92">
        <v>25</v>
      </c>
      <c r="AB277" s="92" t="s">
        <v>840</v>
      </c>
      <c r="AC277" s="93"/>
      <c r="AD277" s="94"/>
      <c r="AE277" s="93"/>
      <c r="AF277" s="66"/>
      <c r="AL277" s="93"/>
      <c r="AO277" s="93"/>
      <c r="AQ277" s="92" t="s">
        <v>841</v>
      </c>
      <c r="AR277" s="92" t="s">
        <v>841</v>
      </c>
      <c r="BB277" s="93"/>
      <c r="BC277" s="93"/>
      <c r="BE277" s="95"/>
      <c r="BF277" s="95"/>
      <c r="FA277" s="93"/>
      <c r="FD277" s="36"/>
      <c r="FE277" s="92">
        <v>90</v>
      </c>
    </row>
    <row r="278" spans="1:161" s="30" customFormat="1" x14ac:dyDescent="0.25">
      <c r="A278" s="101">
        <v>101</v>
      </c>
      <c r="B278" s="92" t="s">
        <v>302</v>
      </c>
      <c r="D278" s="92">
        <v>2006</v>
      </c>
      <c r="F278" s="92" t="s">
        <v>382</v>
      </c>
      <c r="G278" s="92" t="s">
        <v>832</v>
      </c>
      <c r="J278" s="92">
        <v>16</v>
      </c>
      <c r="K278" s="92">
        <v>18.100000000000001</v>
      </c>
      <c r="M278" s="92">
        <v>1258</v>
      </c>
      <c r="P278" s="92">
        <v>3</v>
      </c>
      <c r="Q278" s="36"/>
      <c r="R278" s="36"/>
      <c r="S278" s="92" t="s">
        <v>606</v>
      </c>
      <c r="T278" s="90"/>
      <c r="V278" s="92">
        <v>65</v>
      </c>
      <c r="W278" s="92">
        <v>25</v>
      </c>
      <c r="AB278" s="92" t="s">
        <v>840</v>
      </c>
      <c r="AC278" s="93" t="s">
        <v>849</v>
      </c>
      <c r="AD278" s="94"/>
      <c r="AE278" s="93" t="s">
        <v>842</v>
      </c>
      <c r="AF278" s="66"/>
      <c r="AL278" s="93" t="s">
        <v>400</v>
      </c>
      <c r="AO278" s="93" t="s">
        <v>844</v>
      </c>
      <c r="AQ278" s="92" t="s">
        <v>841</v>
      </c>
      <c r="AR278" s="92" t="s">
        <v>841</v>
      </c>
      <c r="BB278" s="93" t="s">
        <v>725</v>
      </c>
      <c r="BC278" s="93"/>
      <c r="BE278" s="95">
        <v>1.42</v>
      </c>
      <c r="BF278" s="95">
        <v>1.42</v>
      </c>
      <c r="BH278" s="30">
        <v>0.74647887323943651</v>
      </c>
      <c r="BI278" s="30">
        <v>0.76760563380281699</v>
      </c>
      <c r="FA278" s="93" t="s">
        <v>830</v>
      </c>
      <c r="FD278" s="36"/>
      <c r="FE278" s="92">
        <v>10</v>
      </c>
    </row>
    <row r="279" spans="1:161" s="30" customFormat="1" x14ac:dyDescent="0.25">
      <c r="A279" s="101">
        <v>101</v>
      </c>
      <c r="B279" s="92" t="s">
        <v>302</v>
      </c>
      <c r="D279" s="92">
        <v>2006</v>
      </c>
      <c r="F279" s="92" t="s">
        <v>382</v>
      </c>
      <c r="G279" s="92" t="s">
        <v>832</v>
      </c>
      <c r="J279" s="92">
        <v>16</v>
      </c>
      <c r="K279" s="92">
        <v>18.100000000000001</v>
      </c>
      <c r="M279" s="92">
        <v>1258</v>
      </c>
      <c r="P279" s="92">
        <v>3</v>
      </c>
      <c r="Q279" s="36"/>
      <c r="R279" s="36"/>
      <c r="S279" s="92" t="s">
        <v>615</v>
      </c>
      <c r="T279" s="90"/>
      <c r="V279" s="92">
        <v>65</v>
      </c>
      <c r="W279" s="92">
        <v>25</v>
      </c>
      <c r="AB279" s="92" t="s">
        <v>840</v>
      </c>
      <c r="AC279" s="93" t="s">
        <v>849</v>
      </c>
      <c r="AD279" s="94"/>
      <c r="AE279" s="93" t="s">
        <v>842</v>
      </c>
      <c r="AF279" s="66"/>
      <c r="AL279" s="93" t="s">
        <v>400</v>
      </c>
      <c r="AO279" s="93" t="s">
        <v>844</v>
      </c>
      <c r="AQ279" s="92" t="s">
        <v>841</v>
      </c>
      <c r="AR279" s="92" t="s">
        <v>841</v>
      </c>
      <c r="BB279" s="93" t="s">
        <v>725</v>
      </c>
      <c r="BC279" s="93"/>
      <c r="BE279" s="95">
        <v>1.55</v>
      </c>
      <c r="BF279" s="95">
        <v>1.55</v>
      </c>
      <c r="BH279" s="30">
        <v>0.44516129032258062</v>
      </c>
      <c r="BI279" s="30">
        <v>0.5161290322580645</v>
      </c>
      <c r="FA279" s="93" t="s">
        <v>830</v>
      </c>
      <c r="FD279" s="36"/>
      <c r="FE279" s="92">
        <v>20</v>
      </c>
    </row>
    <row r="280" spans="1:161" s="30" customFormat="1" x14ac:dyDescent="0.25">
      <c r="A280" s="101">
        <v>101</v>
      </c>
      <c r="B280" s="92" t="s">
        <v>302</v>
      </c>
      <c r="D280" s="92">
        <v>2006</v>
      </c>
      <c r="F280" s="92" t="s">
        <v>382</v>
      </c>
      <c r="G280" s="92" t="s">
        <v>832</v>
      </c>
      <c r="J280" s="92">
        <v>16</v>
      </c>
      <c r="K280" s="92">
        <v>18.100000000000001</v>
      </c>
      <c r="M280" s="92">
        <v>1258</v>
      </c>
      <c r="P280" s="92">
        <v>3</v>
      </c>
      <c r="Q280" s="36"/>
      <c r="R280" s="36"/>
      <c r="S280" s="92" t="s">
        <v>607</v>
      </c>
      <c r="T280" s="90"/>
      <c r="V280" s="92">
        <v>65</v>
      </c>
      <c r="W280" s="92">
        <v>25</v>
      </c>
      <c r="AB280" s="92" t="s">
        <v>840</v>
      </c>
      <c r="AC280" s="93"/>
      <c r="AD280" s="94"/>
      <c r="AE280" s="93"/>
      <c r="AF280" s="66"/>
      <c r="AL280" s="93"/>
      <c r="AO280" s="93"/>
      <c r="AQ280" s="92" t="s">
        <v>841</v>
      </c>
      <c r="AR280" s="92" t="s">
        <v>841</v>
      </c>
      <c r="BB280" s="93"/>
      <c r="BC280" s="93"/>
      <c r="BE280" s="95"/>
      <c r="BF280" s="95"/>
      <c r="FA280" s="93"/>
      <c r="FD280" s="36"/>
      <c r="FE280" s="92">
        <v>30</v>
      </c>
    </row>
    <row r="281" spans="1:161" s="30" customFormat="1" x14ac:dyDescent="0.25">
      <c r="A281" s="101">
        <v>101</v>
      </c>
      <c r="B281" s="92" t="s">
        <v>302</v>
      </c>
      <c r="D281" s="92">
        <v>2006</v>
      </c>
      <c r="F281" s="92" t="s">
        <v>382</v>
      </c>
      <c r="G281" s="92" t="s">
        <v>832</v>
      </c>
      <c r="J281" s="92">
        <v>16</v>
      </c>
      <c r="K281" s="92">
        <v>18.100000000000001</v>
      </c>
      <c r="M281" s="92">
        <v>1258</v>
      </c>
      <c r="P281" s="92">
        <v>3</v>
      </c>
      <c r="Q281" s="36"/>
      <c r="R281" s="36"/>
      <c r="S281" s="92" t="s">
        <v>613</v>
      </c>
      <c r="T281" s="90"/>
      <c r="V281" s="92">
        <v>65</v>
      </c>
      <c r="W281" s="92">
        <v>25</v>
      </c>
      <c r="AB281" s="92" t="s">
        <v>840</v>
      </c>
      <c r="AC281" s="93" t="s">
        <v>849</v>
      </c>
      <c r="AD281" s="94"/>
      <c r="AE281" s="93" t="s">
        <v>842</v>
      </c>
      <c r="AF281" s="66"/>
      <c r="AL281" s="93" t="s">
        <v>400</v>
      </c>
      <c r="AO281" s="93" t="s">
        <v>844</v>
      </c>
      <c r="AQ281" s="92" t="s">
        <v>841</v>
      </c>
      <c r="AR281" s="92" t="s">
        <v>841</v>
      </c>
      <c r="BB281" s="93" t="s">
        <v>725</v>
      </c>
      <c r="BC281" s="93"/>
      <c r="BE281" s="95">
        <v>1.4</v>
      </c>
      <c r="BF281" s="95">
        <v>1.4</v>
      </c>
      <c r="BH281" s="30">
        <v>0.27857142857142853</v>
      </c>
      <c r="BI281" s="30">
        <v>0.25476190476190474</v>
      </c>
      <c r="FA281" s="93" t="s">
        <v>830</v>
      </c>
      <c r="FD281" s="36"/>
      <c r="FE281" s="92">
        <v>30</v>
      </c>
    </row>
    <row r="282" spans="1:161" s="30" customFormat="1" x14ac:dyDescent="0.25">
      <c r="A282" s="101">
        <v>101</v>
      </c>
      <c r="B282" s="92" t="s">
        <v>302</v>
      </c>
      <c r="D282" s="92">
        <v>2006</v>
      </c>
      <c r="F282" s="92" t="s">
        <v>382</v>
      </c>
      <c r="G282" s="92" t="s">
        <v>832</v>
      </c>
      <c r="J282" s="92">
        <v>16</v>
      </c>
      <c r="K282" s="92">
        <v>18.100000000000001</v>
      </c>
      <c r="M282" s="92">
        <v>1258</v>
      </c>
      <c r="P282" s="92">
        <v>3</v>
      </c>
      <c r="Q282" s="36"/>
      <c r="R282" s="36"/>
      <c r="S282" s="92" t="s">
        <v>614</v>
      </c>
      <c r="T282" s="90"/>
      <c r="V282" s="92">
        <v>65</v>
      </c>
      <c r="W282" s="92">
        <v>25</v>
      </c>
      <c r="AB282" s="92" t="s">
        <v>840</v>
      </c>
      <c r="AC282" s="93" t="s">
        <v>849</v>
      </c>
      <c r="AD282" s="94"/>
      <c r="AE282" s="93" t="s">
        <v>842</v>
      </c>
      <c r="AF282" s="66"/>
      <c r="AL282" s="93" t="s">
        <v>400</v>
      </c>
      <c r="AO282" s="93" t="s">
        <v>844</v>
      </c>
      <c r="AQ282" s="92" t="s">
        <v>841</v>
      </c>
      <c r="AR282" s="92" t="s">
        <v>841</v>
      </c>
      <c r="BB282" s="93" t="s">
        <v>725</v>
      </c>
      <c r="BC282" s="93"/>
      <c r="BE282" s="95">
        <v>1.6</v>
      </c>
      <c r="BF282" s="95">
        <v>1.6</v>
      </c>
      <c r="BH282" s="30">
        <v>0.19583333333333333</v>
      </c>
      <c r="BI282" s="30">
        <v>0.15208333333333332</v>
      </c>
      <c r="FA282" s="93" t="s">
        <v>830</v>
      </c>
      <c r="FD282" s="36"/>
      <c r="FE282" s="92">
        <v>30</v>
      </c>
    </row>
    <row r="283" spans="1:161" s="30" customFormat="1" x14ac:dyDescent="0.25">
      <c r="A283" s="101">
        <v>101</v>
      </c>
      <c r="B283" s="92" t="s">
        <v>302</v>
      </c>
      <c r="D283" s="92">
        <v>2006</v>
      </c>
      <c r="F283" s="92" t="s">
        <v>382</v>
      </c>
      <c r="G283" s="92" t="s">
        <v>832</v>
      </c>
      <c r="J283" s="92">
        <v>16</v>
      </c>
      <c r="K283" s="92">
        <v>18.100000000000001</v>
      </c>
      <c r="M283" s="92">
        <v>1258</v>
      </c>
      <c r="P283" s="92">
        <v>3</v>
      </c>
      <c r="Q283" s="36"/>
      <c r="R283" s="36"/>
      <c r="S283" s="92" t="s">
        <v>618</v>
      </c>
      <c r="T283" s="90"/>
      <c r="V283" s="92">
        <v>65</v>
      </c>
      <c r="W283" s="92">
        <v>25</v>
      </c>
      <c r="AB283" s="92" t="s">
        <v>840</v>
      </c>
      <c r="AC283" s="93" t="s">
        <v>849</v>
      </c>
      <c r="AD283" s="94"/>
      <c r="AE283" s="93" t="s">
        <v>842</v>
      </c>
      <c r="AF283" s="66"/>
      <c r="AL283" s="93" t="s">
        <v>400</v>
      </c>
      <c r="AO283" s="93" t="s">
        <v>844</v>
      </c>
      <c r="AQ283" s="92" t="s">
        <v>841</v>
      </c>
      <c r="AR283" s="92" t="s">
        <v>841</v>
      </c>
      <c r="BB283" s="93" t="s">
        <v>725</v>
      </c>
      <c r="BC283" s="93"/>
      <c r="BE283" s="95">
        <v>1.6</v>
      </c>
      <c r="BF283" s="95">
        <v>1.6</v>
      </c>
      <c r="BH283" s="30">
        <v>0.13333333333333336</v>
      </c>
      <c r="BI283" s="30">
        <v>0.11874999999999999</v>
      </c>
      <c r="FA283" s="93" t="s">
        <v>830</v>
      </c>
      <c r="FD283" s="36"/>
      <c r="FE283" s="92">
        <v>30</v>
      </c>
    </row>
    <row r="284" spans="1:161" s="30" customFormat="1" x14ac:dyDescent="0.25">
      <c r="A284" s="101">
        <v>101</v>
      </c>
      <c r="B284" s="92" t="s">
        <v>302</v>
      </c>
      <c r="D284" s="92">
        <v>2006</v>
      </c>
      <c r="F284" s="92" t="s">
        <v>382</v>
      </c>
      <c r="G284" s="92" t="s">
        <v>832</v>
      </c>
      <c r="J284" s="92">
        <v>16</v>
      </c>
      <c r="K284" s="92">
        <v>18.100000000000001</v>
      </c>
      <c r="M284" s="92">
        <v>1258</v>
      </c>
      <c r="P284" s="92">
        <v>3</v>
      </c>
      <c r="Q284" s="36"/>
      <c r="R284" s="36"/>
      <c r="S284" s="92" t="s">
        <v>866</v>
      </c>
      <c r="T284" s="90"/>
      <c r="V284" s="92">
        <v>65</v>
      </c>
      <c r="W284" s="92">
        <v>25</v>
      </c>
      <c r="AB284" s="92" t="s">
        <v>840</v>
      </c>
      <c r="AC284" s="93"/>
      <c r="AD284" s="94"/>
      <c r="AE284" s="93"/>
      <c r="AF284" s="66"/>
      <c r="AL284" s="93"/>
      <c r="AO284" s="93"/>
      <c r="AQ284" s="92" t="s">
        <v>841</v>
      </c>
      <c r="AR284" s="92" t="s">
        <v>841</v>
      </c>
      <c r="BB284" s="93"/>
      <c r="BC284" s="93"/>
      <c r="BE284" s="95"/>
      <c r="BF284" s="95"/>
      <c r="FA284" s="93"/>
      <c r="FD284" s="36"/>
      <c r="FE284" s="92">
        <v>90</v>
      </c>
    </row>
    <row r="285" spans="1:161" s="30" customFormat="1" x14ac:dyDescent="0.25">
      <c r="A285" s="101">
        <v>101</v>
      </c>
      <c r="B285" s="92" t="s">
        <v>302</v>
      </c>
      <c r="D285" s="92">
        <v>2006</v>
      </c>
      <c r="F285" s="92" t="s">
        <v>382</v>
      </c>
      <c r="G285" s="92" t="s">
        <v>832</v>
      </c>
      <c r="J285" s="92">
        <v>16</v>
      </c>
      <c r="K285" s="92">
        <v>18.100000000000001</v>
      </c>
      <c r="M285" s="92">
        <v>1258</v>
      </c>
      <c r="P285" s="92">
        <v>3</v>
      </c>
      <c r="Q285" s="36"/>
      <c r="R285" s="36"/>
      <c r="S285" s="92" t="s">
        <v>606</v>
      </c>
      <c r="T285" s="90"/>
      <c r="V285" s="92">
        <v>65</v>
      </c>
      <c r="W285" s="92">
        <v>25</v>
      </c>
      <c r="AB285" s="92" t="s">
        <v>840</v>
      </c>
      <c r="AC285" s="93" t="s">
        <v>849</v>
      </c>
      <c r="AD285" s="94"/>
      <c r="AE285" s="93" t="s">
        <v>842</v>
      </c>
      <c r="AF285" s="66"/>
      <c r="AL285" s="93" t="s">
        <v>400</v>
      </c>
      <c r="AO285" s="93" t="s">
        <v>846</v>
      </c>
      <c r="AQ285" s="92" t="s">
        <v>841</v>
      </c>
      <c r="AR285" s="92" t="s">
        <v>841</v>
      </c>
      <c r="BB285" s="93" t="s">
        <v>725</v>
      </c>
      <c r="BC285" s="93"/>
      <c r="BE285" s="95">
        <v>1.42</v>
      </c>
      <c r="BF285" s="95">
        <v>1.42</v>
      </c>
      <c r="BH285" s="30">
        <v>0.76760563380281699</v>
      </c>
      <c r="BI285" s="30">
        <v>0.81690140845070425</v>
      </c>
      <c r="FA285" s="93" t="s">
        <v>830</v>
      </c>
      <c r="FD285" s="36"/>
      <c r="FE285" s="92">
        <v>10</v>
      </c>
    </row>
    <row r="286" spans="1:161" s="30" customFormat="1" x14ac:dyDescent="0.25">
      <c r="A286" s="101">
        <v>101</v>
      </c>
      <c r="B286" s="92" t="s">
        <v>302</v>
      </c>
      <c r="D286" s="92">
        <v>2006</v>
      </c>
      <c r="F286" s="92" t="s">
        <v>382</v>
      </c>
      <c r="G286" s="92" t="s">
        <v>832</v>
      </c>
      <c r="J286" s="92">
        <v>16</v>
      </c>
      <c r="K286" s="92">
        <v>18.100000000000001</v>
      </c>
      <c r="M286" s="92">
        <v>1258</v>
      </c>
      <c r="P286" s="92">
        <v>3</v>
      </c>
      <c r="Q286" s="36"/>
      <c r="R286" s="36"/>
      <c r="S286" s="92" t="s">
        <v>615</v>
      </c>
      <c r="T286" s="90"/>
      <c r="V286" s="92">
        <v>65</v>
      </c>
      <c r="W286" s="92">
        <v>25</v>
      </c>
      <c r="AB286" s="92" t="s">
        <v>840</v>
      </c>
      <c r="AC286" s="93" t="s">
        <v>849</v>
      </c>
      <c r="AD286" s="94"/>
      <c r="AE286" s="93" t="s">
        <v>842</v>
      </c>
      <c r="AF286" s="66"/>
      <c r="AL286" s="93" t="s">
        <v>400</v>
      </c>
      <c r="AO286" s="93" t="s">
        <v>846</v>
      </c>
      <c r="AQ286" s="92" t="s">
        <v>841</v>
      </c>
      <c r="AR286" s="92" t="s">
        <v>841</v>
      </c>
      <c r="BB286" s="93" t="s">
        <v>725</v>
      </c>
      <c r="BC286" s="93"/>
      <c r="BE286" s="95">
        <v>1.55</v>
      </c>
      <c r="BF286" s="95">
        <v>1.55</v>
      </c>
      <c r="BH286" s="30">
        <v>0.42903225806451611</v>
      </c>
      <c r="BI286" s="30">
        <v>0.532258064516129</v>
      </c>
      <c r="FA286" s="93" t="s">
        <v>830</v>
      </c>
      <c r="FD286" s="36"/>
      <c r="FE286" s="92">
        <v>20</v>
      </c>
    </row>
    <row r="287" spans="1:161" s="30" customFormat="1" x14ac:dyDescent="0.25">
      <c r="A287" s="101">
        <v>101</v>
      </c>
      <c r="B287" s="92" t="s">
        <v>302</v>
      </c>
      <c r="D287" s="92">
        <v>2006</v>
      </c>
      <c r="F287" s="92" t="s">
        <v>382</v>
      </c>
      <c r="G287" s="92" t="s">
        <v>832</v>
      </c>
      <c r="J287" s="92">
        <v>16</v>
      </c>
      <c r="K287" s="92">
        <v>18.100000000000001</v>
      </c>
      <c r="M287" s="92">
        <v>1258</v>
      </c>
      <c r="P287" s="92">
        <v>3</v>
      </c>
      <c r="Q287" s="36"/>
      <c r="R287" s="36"/>
      <c r="S287" s="92" t="s">
        <v>607</v>
      </c>
      <c r="T287" s="90"/>
      <c r="V287" s="92">
        <v>65</v>
      </c>
      <c r="W287" s="92">
        <v>25</v>
      </c>
      <c r="AB287" s="92" t="s">
        <v>840</v>
      </c>
      <c r="AC287" s="93"/>
      <c r="AD287" s="94"/>
      <c r="AE287" s="93"/>
      <c r="AF287" s="66"/>
      <c r="AL287" s="93"/>
      <c r="AO287" s="93"/>
      <c r="AQ287" s="92" t="s">
        <v>841</v>
      </c>
      <c r="AR287" s="92" t="s">
        <v>841</v>
      </c>
      <c r="BB287" s="93"/>
      <c r="BC287" s="93"/>
      <c r="BE287" s="95"/>
      <c r="BF287" s="95"/>
      <c r="FA287" s="93"/>
      <c r="FD287" s="36"/>
      <c r="FE287" s="92">
        <v>30</v>
      </c>
    </row>
    <row r="288" spans="1:161" s="30" customFormat="1" x14ac:dyDescent="0.25">
      <c r="A288" s="101">
        <v>101</v>
      </c>
      <c r="B288" s="92" t="s">
        <v>302</v>
      </c>
      <c r="D288" s="92">
        <v>2006</v>
      </c>
      <c r="F288" s="92" t="s">
        <v>382</v>
      </c>
      <c r="G288" s="92" t="s">
        <v>832</v>
      </c>
      <c r="J288" s="92">
        <v>16</v>
      </c>
      <c r="K288" s="92">
        <v>18.100000000000001</v>
      </c>
      <c r="M288" s="92">
        <v>1258</v>
      </c>
      <c r="P288" s="92">
        <v>3</v>
      </c>
      <c r="Q288" s="36"/>
      <c r="R288" s="36"/>
      <c r="S288" s="92" t="s">
        <v>613</v>
      </c>
      <c r="T288" s="90"/>
      <c r="V288" s="92">
        <v>65</v>
      </c>
      <c r="W288" s="92">
        <v>25</v>
      </c>
      <c r="AB288" s="92" t="s">
        <v>840</v>
      </c>
      <c r="AC288" s="93" t="s">
        <v>849</v>
      </c>
      <c r="AD288" s="94"/>
      <c r="AE288" s="93" t="s">
        <v>842</v>
      </c>
      <c r="AF288" s="66"/>
      <c r="AL288" s="93" t="s">
        <v>400</v>
      </c>
      <c r="AO288" s="93" t="s">
        <v>846</v>
      </c>
      <c r="AQ288" s="92" t="s">
        <v>841</v>
      </c>
      <c r="AR288" s="92" t="s">
        <v>841</v>
      </c>
      <c r="BB288" s="93" t="s">
        <v>725</v>
      </c>
      <c r="BC288" s="93"/>
      <c r="BE288" s="95">
        <v>1.4</v>
      </c>
      <c r="BF288" s="95">
        <v>1.4</v>
      </c>
      <c r="BH288" s="30">
        <v>0.25</v>
      </c>
      <c r="BI288" s="30">
        <v>0.26190476190476192</v>
      </c>
      <c r="FA288" s="93" t="s">
        <v>830</v>
      </c>
      <c r="FD288" s="36"/>
      <c r="FE288" s="92">
        <v>30</v>
      </c>
    </row>
    <row r="289" spans="1:161" s="30" customFormat="1" x14ac:dyDescent="0.25">
      <c r="A289" s="101">
        <v>101</v>
      </c>
      <c r="B289" s="92" t="s">
        <v>302</v>
      </c>
      <c r="D289" s="92">
        <v>2006</v>
      </c>
      <c r="F289" s="92" t="s">
        <v>382</v>
      </c>
      <c r="G289" s="92" t="s">
        <v>832</v>
      </c>
      <c r="J289" s="92">
        <v>16</v>
      </c>
      <c r="K289" s="92">
        <v>18.100000000000001</v>
      </c>
      <c r="M289" s="92">
        <v>1258</v>
      </c>
      <c r="P289" s="92">
        <v>3</v>
      </c>
      <c r="Q289" s="36"/>
      <c r="R289" s="36"/>
      <c r="S289" s="92" t="s">
        <v>614</v>
      </c>
      <c r="T289" s="90"/>
      <c r="V289" s="92">
        <v>65</v>
      </c>
      <c r="W289" s="92">
        <v>25</v>
      </c>
      <c r="AB289" s="92" t="s">
        <v>840</v>
      </c>
      <c r="AC289" s="93" t="s">
        <v>849</v>
      </c>
      <c r="AD289" s="94"/>
      <c r="AE289" s="93" t="s">
        <v>842</v>
      </c>
      <c r="AF289" s="66"/>
      <c r="AL289" s="93" t="s">
        <v>400</v>
      </c>
      <c r="AO289" s="93" t="s">
        <v>846</v>
      </c>
      <c r="AQ289" s="92" t="s">
        <v>841</v>
      </c>
      <c r="AR289" s="92" t="s">
        <v>841</v>
      </c>
      <c r="BB289" s="93" t="s">
        <v>725</v>
      </c>
      <c r="BC289" s="93"/>
      <c r="BE289" s="95">
        <v>1.6</v>
      </c>
      <c r="BF289" s="95">
        <v>1.6</v>
      </c>
      <c r="BH289" s="30">
        <v>0.14583333333333334</v>
      </c>
      <c r="BI289" s="30">
        <v>0.13958333333333334</v>
      </c>
      <c r="FA289" s="93" t="s">
        <v>830</v>
      </c>
      <c r="FD289" s="36"/>
      <c r="FE289" s="92">
        <v>30</v>
      </c>
    </row>
    <row r="290" spans="1:161" s="30" customFormat="1" x14ac:dyDescent="0.25">
      <c r="A290" s="101">
        <v>101</v>
      </c>
      <c r="B290" s="92" t="s">
        <v>302</v>
      </c>
      <c r="D290" s="92">
        <v>2006</v>
      </c>
      <c r="F290" s="92" t="s">
        <v>382</v>
      </c>
      <c r="G290" s="92" t="s">
        <v>832</v>
      </c>
      <c r="J290" s="92">
        <v>16</v>
      </c>
      <c r="K290" s="92">
        <v>18.100000000000001</v>
      </c>
      <c r="M290" s="92">
        <v>1258</v>
      </c>
      <c r="P290" s="92">
        <v>3</v>
      </c>
      <c r="Q290" s="36"/>
      <c r="R290" s="36"/>
      <c r="S290" s="92" t="s">
        <v>618</v>
      </c>
      <c r="T290" s="90"/>
      <c r="V290" s="92">
        <v>65</v>
      </c>
      <c r="W290" s="92">
        <v>25</v>
      </c>
      <c r="AB290" s="92" t="s">
        <v>840</v>
      </c>
      <c r="AC290" s="93" t="s">
        <v>849</v>
      </c>
      <c r="AD290" s="94"/>
      <c r="AE290" s="93" t="s">
        <v>842</v>
      </c>
      <c r="AF290" s="66"/>
      <c r="AL290" s="93" t="s">
        <v>400</v>
      </c>
      <c r="AO290" s="93" t="s">
        <v>846</v>
      </c>
      <c r="AQ290" s="92" t="s">
        <v>841</v>
      </c>
      <c r="AR290" s="92" t="s">
        <v>841</v>
      </c>
      <c r="BB290" s="93" t="s">
        <v>725</v>
      </c>
      <c r="BC290" s="93"/>
      <c r="BE290" s="95">
        <v>1.6</v>
      </c>
      <c r="BF290" s="95">
        <v>1.6</v>
      </c>
      <c r="BH290" s="30">
        <v>0.11666666666666665</v>
      </c>
      <c r="BI290" s="30">
        <v>0.11874999999999999</v>
      </c>
      <c r="FA290" s="93" t="s">
        <v>830</v>
      </c>
      <c r="FD290" s="36"/>
      <c r="FE290" s="92">
        <v>30</v>
      </c>
    </row>
    <row r="291" spans="1:161" s="30" customFormat="1" x14ac:dyDescent="0.25">
      <c r="A291" s="101">
        <v>101</v>
      </c>
      <c r="B291" s="92" t="s">
        <v>302</v>
      </c>
      <c r="D291" s="92">
        <v>2006</v>
      </c>
      <c r="F291" s="92" t="s">
        <v>382</v>
      </c>
      <c r="G291" s="92" t="s">
        <v>832</v>
      </c>
      <c r="J291" s="92">
        <v>16</v>
      </c>
      <c r="K291" s="92">
        <v>18.100000000000001</v>
      </c>
      <c r="M291" s="92">
        <v>1258</v>
      </c>
      <c r="P291" s="92">
        <v>3</v>
      </c>
      <c r="Q291" s="36"/>
      <c r="R291" s="36"/>
      <c r="S291" s="92" t="s">
        <v>866</v>
      </c>
      <c r="T291" s="90"/>
      <c r="V291" s="92">
        <v>65</v>
      </c>
      <c r="W291" s="92">
        <v>25</v>
      </c>
      <c r="AB291" s="92" t="s">
        <v>840</v>
      </c>
      <c r="AC291" s="93"/>
      <c r="AD291" s="94"/>
      <c r="AE291" s="93"/>
      <c r="AF291" s="66"/>
      <c r="AL291" s="93"/>
      <c r="AO291" s="93"/>
      <c r="AQ291" s="92" t="s">
        <v>841</v>
      </c>
      <c r="AR291" s="92" t="s">
        <v>841</v>
      </c>
      <c r="BB291" s="93"/>
      <c r="BC291" s="93"/>
      <c r="BE291" s="95"/>
      <c r="BF291" s="95"/>
      <c r="FA291" s="93"/>
      <c r="FD291" s="36"/>
      <c r="FE291" s="92">
        <v>90</v>
      </c>
    </row>
    <row r="292" spans="1:161" s="30" customFormat="1" x14ac:dyDescent="0.25">
      <c r="A292" s="101">
        <v>101</v>
      </c>
      <c r="B292" s="92" t="s">
        <v>302</v>
      </c>
      <c r="D292" s="92">
        <v>2006</v>
      </c>
      <c r="F292" s="92" t="s">
        <v>382</v>
      </c>
      <c r="G292" s="92" t="s">
        <v>832</v>
      </c>
      <c r="J292" s="92">
        <v>16</v>
      </c>
      <c r="K292" s="92">
        <v>18.100000000000001</v>
      </c>
      <c r="M292" s="92">
        <v>1258</v>
      </c>
      <c r="P292" s="92">
        <v>3</v>
      </c>
      <c r="Q292" s="36"/>
      <c r="R292" s="36"/>
      <c r="S292" s="92" t="s">
        <v>606</v>
      </c>
      <c r="T292" s="90"/>
      <c r="V292" s="92">
        <v>65</v>
      </c>
      <c r="W292" s="92">
        <v>25</v>
      </c>
      <c r="AB292" s="92" t="s">
        <v>840</v>
      </c>
      <c r="AC292" s="93" t="s">
        <v>849</v>
      </c>
      <c r="AD292" s="94"/>
      <c r="AE292" s="93" t="s">
        <v>842</v>
      </c>
      <c r="AF292" s="66"/>
      <c r="AL292" s="93" t="s">
        <v>847</v>
      </c>
      <c r="AO292" s="93" t="s">
        <v>843</v>
      </c>
      <c r="AQ292" s="92" t="s">
        <v>841</v>
      </c>
      <c r="AR292" s="92" t="s">
        <v>841</v>
      </c>
      <c r="BB292" s="93" t="s">
        <v>725</v>
      </c>
      <c r="BC292" s="93"/>
      <c r="BE292" s="95">
        <v>1.5</v>
      </c>
      <c r="BF292" s="95">
        <v>1.5</v>
      </c>
      <c r="BH292" s="30">
        <v>0.64666666666666661</v>
      </c>
      <c r="BI292" s="30">
        <v>0.6</v>
      </c>
      <c r="FA292" s="93" t="s">
        <v>830</v>
      </c>
      <c r="FD292" s="36"/>
      <c r="FE292" s="92">
        <v>10</v>
      </c>
    </row>
    <row r="293" spans="1:161" s="30" customFormat="1" x14ac:dyDescent="0.25">
      <c r="A293" s="101">
        <v>101</v>
      </c>
      <c r="B293" s="92" t="s">
        <v>302</v>
      </c>
      <c r="D293" s="92">
        <v>2006</v>
      </c>
      <c r="F293" s="92" t="s">
        <v>382</v>
      </c>
      <c r="G293" s="92" t="s">
        <v>832</v>
      </c>
      <c r="J293" s="92">
        <v>16</v>
      </c>
      <c r="K293" s="92">
        <v>18.100000000000001</v>
      </c>
      <c r="M293" s="92">
        <v>1258</v>
      </c>
      <c r="P293" s="92">
        <v>3</v>
      </c>
      <c r="Q293" s="36"/>
      <c r="R293" s="36"/>
      <c r="S293" s="92" t="s">
        <v>615</v>
      </c>
      <c r="T293" s="90"/>
      <c r="V293" s="92">
        <v>65</v>
      </c>
      <c r="W293" s="92">
        <v>25</v>
      </c>
      <c r="AB293" s="92" t="s">
        <v>840</v>
      </c>
      <c r="AC293" s="93" t="s">
        <v>849</v>
      </c>
      <c r="AD293" s="94"/>
      <c r="AE293" s="93" t="s">
        <v>842</v>
      </c>
      <c r="AF293" s="66"/>
      <c r="AL293" s="93" t="s">
        <v>847</v>
      </c>
      <c r="AO293" s="93" t="s">
        <v>843</v>
      </c>
      <c r="AQ293" s="92" t="s">
        <v>841</v>
      </c>
      <c r="AR293" s="92" t="s">
        <v>841</v>
      </c>
      <c r="BB293" s="93" t="s">
        <v>725</v>
      </c>
      <c r="BC293" s="93"/>
      <c r="BE293" s="95">
        <v>1.5</v>
      </c>
      <c r="BF293" s="95">
        <v>1.5</v>
      </c>
      <c r="BH293" s="30">
        <v>0.45666666666666667</v>
      </c>
      <c r="BI293" s="30">
        <v>0.49</v>
      </c>
      <c r="FA293" s="93" t="s">
        <v>830</v>
      </c>
      <c r="FD293" s="36"/>
      <c r="FE293" s="92">
        <v>20</v>
      </c>
    </row>
    <row r="294" spans="1:161" s="30" customFormat="1" x14ac:dyDescent="0.25">
      <c r="A294" s="101">
        <v>101</v>
      </c>
      <c r="B294" s="92" t="s">
        <v>302</v>
      </c>
      <c r="D294" s="92">
        <v>2006</v>
      </c>
      <c r="F294" s="92" t="s">
        <v>382</v>
      </c>
      <c r="G294" s="92" t="s">
        <v>832</v>
      </c>
      <c r="J294" s="92">
        <v>16</v>
      </c>
      <c r="K294" s="92">
        <v>18.100000000000001</v>
      </c>
      <c r="M294" s="92">
        <v>1258</v>
      </c>
      <c r="P294" s="92">
        <v>3</v>
      </c>
      <c r="Q294" s="36"/>
      <c r="R294" s="36"/>
      <c r="S294" s="92" t="s">
        <v>607</v>
      </c>
      <c r="T294" s="90"/>
      <c r="V294" s="92">
        <v>65</v>
      </c>
      <c r="W294" s="92">
        <v>25</v>
      </c>
      <c r="AB294" s="92" t="s">
        <v>840</v>
      </c>
      <c r="AC294" s="93"/>
      <c r="AD294" s="94"/>
      <c r="AE294" s="93"/>
      <c r="AF294" s="66"/>
      <c r="AL294" s="93"/>
      <c r="AO294" s="93"/>
      <c r="AQ294" s="92" t="s">
        <v>841</v>
      </c>
      <c r="AR294" s="92" t="s">
        <v>841</v>
      </c>
      <c r="BB294" s="93"/>
      <c r="BC294" s="93"/>
      <c r="BE294" s="95"/>
      <c r="BF294" s="95"/>
      <c r="FA294" s="93"/>
      <c r="FD294" s="36"/>
      <c r="FE294" s="92">
        <v>30</v>
      </c>
    </row>
    <row r="295" spans="1:161" s="30" customFormat="1" x14ac:dyDescent="0.25">
      <c r="A295" s="101">
        <v>101</v>
      </c>
      <c r="B295" s="92" t="s">
        <v>302</v>
      </c>
      <c r="D295" s="92">
        <v>2006</v>
      </c>
      <c r="F295" s="92" t="s">
        <v>382</v>
      </c>
      <c r="G295" s="92" t="s">
        <v>832</v>
      </c>
      <c r="J295" s="92">
        <v>16</v>
      </c>
      <c r="K295" s="92">
        <v>18.100000000000001</v>
      </c>
      <c r="M295" s="92">
        <v>1258</v>
      </c>
      <c r="P295" s="92">
        <v>3</v>
      </c>
      <c r="Q295" s="36"/>
      <c r="R295" s="36"/>
      <c r="S295" s="92" t="s">
        <v>613</v>
      </c>
      <c r="T295" s="90"/>
      <c r="V295" s="92">
        <v>65</v>
      </c>
      <c r="W295" s="92">
        <v>25</v>
      </c>
      <c r="AB295" s="92" t="s">
        <v>840</v>
      </c>
      <c r="AC295" s="93" t="s">
        <v>849</v>
      </c>
      <c r="AD295" s="94"/>
      <c r="AE295" s="93" t="s">
        <v>842</v>
      </c>
      <c r="AF295" s="66"/>
      <c r="AL295" s="93" t="s">
        <v>847</v>
      </c>
      <c r="AO295" s="93" t="s">
        <v>843</v>
      </c>
      <c r="AQ295" s="92" t="s">
        <v>841</v>
      </c>
      <c r="AR295" s="92" t="s">
        <v>841</v>
      </c>
      <c r="BB295" s="93" t="s">
        <v>725</v>
      </c>
      <c r="BC295" s="93"/>
      <c r="BE295" s="95">
        <v>1.42</v>
      </c>
      <c r="BF295" s="95">
        <v>1.42</v>
      </c>
      <c r="BH295" s="30">
        <v>0.23239436619718312</v>
      </c>
      <c r="BI295" s="30">
        <v>0.23708920187793425</v>
      </c>
      <c r="FA295" s="93" t="s">
        <v>830</v>
      </c>
      <c r="FD295" s="36"/>
      <c r="FE295" s="92">
        <v>30</v>
      </c>
    </row>
    <row r="296" spans="1:161" s="30" customFormat="1" x14ac:dyDescent="0.25">
      <c r="A296" s="101">
        <v>101</v>
      </c>
      <c r="B296" s="92" t="s">
        <v>302</v>
      </c>
      <c r="D296" s="92">
        <v>2006</v>
      </c>
      <c r="F296" s="92" t="s">
        <v>382</v>
      </c>
      <c r="G296" s="92" t="s">
        <v>832</v>
      </c>
      <c r="J296" s="92">
        <v>16</v>
      </c>
      <c r="K296" s="92">
        <v>18.100000000000001</v>
      </c>
      <c r="M296" s="92">
        <v>1258</v>
      </c>
      <c r="P296" s="92">
        <v>3</v>
      </c>
      <c r="Q296" s="36"/>
      <c r="R296" s="36"/>
      <c r="S296" s="92" t="s">
        <v>614</v>
      </c>
      <c r="T296" s="90"/>
      <c r="V296" s="92">
        <v>65</v>
      </c>
      <c r="W296" s="92">
        <v>25</v>
      </c>
      <c r="AB296" s="92" t="s">
        <v>840</v>
      </c>
      <c r="AC296" s="93" t="s">
        <v>849</v>
      </c>
      <c r="AD296" s="94"/>
      <c r="AE296" s="93" t="s">
        <v>842</v>
      </c>
      <c r="AF296" s="66"/>
      <c r="AL296" s="93" t="s">
        <v>847</v>
      </c>
      <c r="AO296" s="93" t="s">
        <v>843</v>
      </c>
      <c r="AQ296" s="92" t="s">
        <v>841</v>
      </c>
      <c r="AR296" s="92" t="s">
        <v>841</v>
      </c>
      <c r="BB296" s="93" t="s">
        <v>725</v>
      </c>
      <c r="BC296" s="93"/>
      <c r="BE296" s="95">
        <v>1.6</v>
      </c>
      <c r="BF296" s="95">
        <v>1.6</v>
      </c>
      <c r="BH296" s="30">
        <v>0.14374999999999999</v>
      </c>
      <c r="BI296" s="30">
        <v>0.17500000000000002</v>
      </c>
      <c r="FA296" s="93" t="s">
        <v>830</v>
      </c>
      <c r="FD296" s="36"/>
      <c r="FE296" s="92">
        <v>30</v>
      </c>
    </row>
    <row r="297" spans="1:161" s="30" customFormat="1" x14ac:dyDescent="0.25">
      <c r="A297" s="101">
        <v>101</v>
      </c>
      <c r="B297" s="92" t="s">
        <v>302</v>
      </c>
      <c r="D297" s="92">
        <v>2006</v>
      </c>
      <c r="F297" s="92" t="s">
        <v>382</v>
      </c>
      <c r="G297" s="92" t="s">
        <v>832</v>
      </c>
      <c r="J297" s="92">
        <v>16</v>
      </c>
      <c r="K297" s="92">
        <v>18.100000000000001</v>
      </c>
      <c r="M297" s="92">
        <v>1258</v>
      </c>
      <c r="P297" s="92">
        <v>3</v>
      </c>
      <c r="Q297" s="36"/>
      <c r="R297" s="36"/>
      <c r="S297" s="92" t="s">
        <v>618</v>
      </c>
      <c r="T297" s="90"/>
      <c r="V297" s="92">
        <v>65</v>
      </c>
      <c r="W297" s="92">
        <v>25</v>
      </c>
      <c r="AB297" s="92" t="s">
        <v>840</v>
      </c>
      <c r="AC297" s="93" t="s">
        <v>849</v>
      </c>
      <c r="AD297" s="94"/>
      <c r="AE297" s="93" t="s">
        <v>842</v>
      </c>
      <c r="AF297" s="66"/>
      <c r="AL297" s="93" t="s">
        <v>847</v>
      </c>
      <c r="AO297" s="93" t="s">
        <v>843</v>
      </c>
      <c r="AQ297" s="92" t="s">
        <v>841</v>
      </c>
      <c r="AR297" s="92" t="s">
        <v>841</v>
      </c>
      <c r="BB297" s="93" t="s">
        <v>725</v>
      </c>
      <c r="BC297" s="93"/>
      <c r="BE297" s="95">
        <v>1.6</v>
      </c>
      <c r="BF297" s="95">
        <v>1.6</v>
      </c>
      <c r="BH297" s="30">
        <v>0.12708333333333333</v>
      </c>
      <c r="BI297" s="30">
        <v>0.10208333333333335</v>
      </c>
      <c r="FA297" s="93" t="s">
        <v>830</v>
      </c>
      <c r="FD297" s="36"/>
      <c r="FE297" s="92">
        <v>30</v>
      </c>
    </row>
    <row r="298" spans="1:161" s="30" customFormat="1" x14ac:dyDescent="0.25">
      <c r="A298" s="101">
        <v>101</v>
      </c>
      <c r="B298" s="92" t="s">
        <v>302</v>
      </c>
      <c r="D298" s="92">
        <v>2006</v>
      </c>
      <c r="F298" s="92" t="s">
        <v>382</v>
      </c>
      <c r="G298" s="92" t="s">
        <v>832</v>
      </c>
      <c r="J298" s="92">
        <v>16</v>
      </c>
      <c r="K298" s="92">
        <v>18.100000000000001</v>
      </c>
      <c r="M298" s="92">
        <v>1258</v>
      </c>
      <c r="P298" s="92">
        <v>3</v>
      </c>
      <c r="Q298" s="36"/>
      <c r="R298" s="36"/>
      <c r="S298" s="92" t="s">
        <v>866</v>
      </c>
      <c r="T298" s="90"/>
      <c r="V298" s="92">
        <v>65</v>
      </c>
      <c r="W298" s="92">
        <v>25</v>
      </c>
      <c r="AB298" s="92" t="s">
        <v>840</v>
      </c>
      <c r="AC298" s="93"/>
      <c r="AD298" s="94"/>
      <c r="AE298" s="93"/>
      <c r="AF298" s="66"/>
      <c r="AL298" s="93"/>
      <c r="AO298" s="93"/>
      <c r="AQ298" s="92" t="s">
        <v>841</v>
      </c>
      <c r="AR298" s="92" t="s">
        <v>841</v>
      </c>
      <c r="BB298" s="93"/>
      <c r="BC298" s="93"/>
      <c r="BE298" s="95"/>
      <c r="BF298" s="95"/>
      <c r="FA298" s="93"/>
      <c r="FD298" s="36"/>
      <c r="FE298" s="92">
        <v>90</v>
      </c>
    </row>
    <row r="299" spans="1:161" s="30" customFormat="1" x14ac:dyDescent="0.25">
      <c r="A299" s="101">
        <v>101</v>
      </c>
      <c r="B299" s="92" t="s">
        <v>302</v>
      </c>
      <c r="D299" s="92">
        <v>2006</v>
      </c>
      <c r="F299" s="92" t="s">
        <v>382</v>
      </c>
      <c r="G299" s="92" t="s">
        <v>832</v>
      </c>
      <c r="J299" s="92">
        <v>16</v>
      </c>
      <c r="K299" s="92">
        <v>18.100000000000001</v>
      </c>
      <c r="M299" s="92">
        <v>1258</v>
      </c>
      <c r="P299" s="92">
        <v>3</v>
      </c>
      <c r="Q299" s="36"/>
      <c r="R299" s="36"/>
      <c r="S299" s="92" t="s">
        <v>606</v>
      </c>
      <c r="T299" s="90"/>
      <c r="V299" s="92">
        <v>65</v>
      </c>
      <c r="W299" s="92">
        <v>25</v>
      </c>
      <c r="AB299" s="92" t="s">
        <v>840</v>
      </c>
      <c r="AC299" s="93" t="s">
        <v>849</v>
      </c>
      <c r="AD299" s="94"/>
      <c r="AE299" s="93" t="s">
        <v>842</v>
      </c>
      <c r="AF299" s="66"/>
      <c r="AL299" s="93" t="s">
        <v>847</v>
      </c>
      <c r="AO299" s="93" t="s">
        <v>844</v>
      </c>
      <c r="AQ299" s="92" t="s">
        <v>841</v>
      </c>
      <c r="AR299" s="92" t="s">
        <v>841</v>
      </c>
      <c r="BB299" s="93" t="s">
        <v>725</v>
      </c>
      <c r="BC299" s="93"/>
      <c r="BE299" s="95">
        <v>1.5</v>
      </c>
      <c r="BF299" s="95">
        <v>1.5</v>
      </c>
      <c r="BH299" s="30">
        <v>0.58666666666666667</v>
      </c>
      <c r="BI299" s="30">
        <v>0.60666666666666669</v>
      </c>
      <c r="FA299" s="93" t="s">
        <v>830</v>
      </c>
      <c r="FD299" s="36"/>
      <c r="FE299" s="92">
        <v>10</v>
      </c>
    </row>
    <row r="300" spans="1:161" s="30" customFormat="1" x14ac:dyDescent="0.25">
      <c r="A300" s="101">
        <v>101</v>
      </c>
      <c r="B300" s="92" t="s">
        <v>302</v>
      </c>
      <c r="D300" s="92">
        <v>2006</v>
      </c>
      <c r="F300" s="92" t="s">
        <v>382</v>
      </c>
      <c r="G300" s="92" t="s">
        <v>832</v>
      </c>
      <c r="J300" s="92">
        <v>16</v>
      </c>
      <c r="K300" s="92">
        <v>18.100000000000001</v>
      </c>
      <c r="M300" s="92">
        <v>1258</v>
      </c>
      <c r="P300" s="92">
        <v>3</v>
      </c>
      <c r="Q300" s="36"/>
      <c r="R300" s="36"/>
      <c r="S300" s="92" t="s">
        <v>615</v>
      </c>
      <c r="T300" s="90"/>
      <c r="V300" s="92">
        <v>65</v>
      </c>
      <c r="W300" s="92">
        <v>25</v>
      </c>
      <c r="AB300" s="92" t="s">
        <v>840</v>
      </c>
      <c r="AC300" s="93" t="s">
        <v>849</v>
      </c>
      <c r="AD300" s="94"/>
      <c r="AE300" s="93" t="s">
        <v>842</v>
      </c>
      <c r="AF300" s="66"/>
      <c r="AL300" s="93" t="s">
        <v>847</v>
      </c>
      <c r="AO300" s="93" t="s">
        <v>844</v>
      </c>
      <c r="AQ300" s="92" t="s">
        <v>841</v>
      </c>
      <c r="AR300" s="92" t="s">
        <v>841</v>
      </c>
      <c r="BB300" s="93" t="s">
        <v>725</v>
      </c>
      <c r="BC300" s="93"/>
      <c r="BE300" s="95">
        <v>1.5</v>
      </c>
      <c r="BF300" s="95">
        <v>1.5</v>
      </c>
      <c r="BH300" s="30">
        <v>0.46666666666666673</v>
      </c>
      <c r="BI300" s="30">
        <v>0.4966666666666667</v>
      </c>
      <c r="FA300" s="93" t="s">
        <v>830</v>
      </c>
      <c r="FD300" s="36"/>
      <c r="FE300" s="92">
        <v>20</v>
      </c>
    </row>
    <row r="301" spans="1:161" s="30" customFormat="1" x14ac:dyDescent="0.25">
      <c r="A301" s="101">
        <v>101</v>
      </c>
      <c r="B301" s="92" t="s">
        <v>302</v>
      </c>
      <c r="D301" s="92">
        <v>2006</v>
      </c>
      <c r="F301" s="92" t="s">
        <v>382</v>
      </c>
      <c r="G301" s="92" t="s">
        <v>832</v>
      </c>
      <c r="J301" s="92">
        <v>16</v>
      </c>
      <c r="K301" s="92">
        <v>18.100000000000001</v>
      </c>
      <c r="M301" s="92">
        <v>1258</v>
      </c>
      <c r="P301" s="92">
        <v>3</v>
      </c>
      <c r="Q301" s="36"/>
      <c r="R301" s="36"/>
      <c r="S301" s="92" t="s">
        <v>607</v>
      </c>
      <c r="T301" s="90"/>
      <c r="V301" s="92">
        <v>65</v>
      </c>
      <c r="W301" s="92">
        <v>25</v>
      </c>
      <c r="AB301" s="92" t="s">
        <v>840</v>
      </c>
      <c r="AC301" s="93"/>
      <c r="AD301" s="94"/>
      <c r="AE301" s="93"/>
      <c r="AF301" s="66"/>
      <c r="AL301" s="93"/>
      <c r="AO301" s="93"/>
      <c r="AQ301" s="92" t="s">
        <v>841</v>
      </c>
      <c r="AR301" s="92" t="s">
        <v>841</v>
      </c>
      <c r="BB301" s="93"/>
      <c r="BC301" s="93"/>
      <c r="BE301" s="95"/>
      <c r="BF301" s="95"/>
      <c r="FA301" s="93"/>
      <c r="FD301" s="36"/>
      <c r="FE301" s="92">
        <v>30</v>
      </c>
    </row>
    <row r="302" spans="1:161" s="30" customFormat="1" x14ac:dyDescent="0.25">
      <c r="A302" s="101">
        <v>101</v>
      </c>
      <c r="B302" s="92" t="s">
        <v>302</v>
      </c>
      <c r="D302" s="92">
        <v>2006</v>
      </c>
      <c r="F302" s="92" t="s">
        <v>382</v>
      </c>
      <c r="G302" s="92" t="s">
        <v>832</v>
      </c>
      <c r="J302" s="92">
        <v>16</v>
      </c>
      <c r="K302" s="92">
        <v>18.100000000000001</v>
      </c>
      <c r="M302" s="92">
        <v>1258</v>
      </c>
      <c r="P302" s="92">
        <v>3</v>
      </c>
      <c r="Q302" s="36"/>
      <c r="R302" s="36"/>
      <c r="S302" s="92" t="s">
        <v>613</v>
      </c>
      <c r="T302" s="90"/>
      <c r="V302" s="92">
        <v>65</v>
      </c>
      <c r="W302" s="92">
        <v>25</v>
      </c>
      <c r="AB302" s="92" t="s">
        <v>840</v>
      </c>
      <c r="AC302" s="93" t="s">
        <v>849</v>
      </c>
      <c r="AD302" s="94"/>
      <c r="AE302" s="93" t="s">
        <v>842</v>
      </c>
      <c r="AF302" s="66"/>
      <c r="AL302" s="93" t="s">
        <v>847</v>
      </c>
      <c r="AO302" s="93" t="s">
        <v>844</v>
      </c>
      <c r="AQ302" s="92" t="s">
        <v>841</v>
      </c>
      <c r="AR302" s="92" t="s">
        <v>841</v>
      </c>
      <c r="BB302" s="93" t="s">
        <v>725</v>
      </c>
      <c r="BC302" s="93"/>
      <c r="BE302" s="95">
        <v>1.42</v>
      </c>
      <c r="BF302" s="95">
        <v>1.42</v>
      </c>
      <c r="BH302" s="30">
        <v>0.23708920187793425</v>
      </c>
      <c r="BI302" s="30">
        <v>0.24882629107981219</v>
      </c>
      <c r="FA302" s="93" t="s">
        <v>830</v>
      </c>
      <c r="FD302" s="36"/>
      <c r="FE302" s="92">
        <v>30</v>
      </c>
    </row>
    <row r="303" spans="1:161" s="30" customFormat="1" x14ac:dyDescent="0.25">
      <c r="A303" s="101">
        <v>101</v>
      </c>
      <c r="B303" s="92" t="s">
        <v>302</v>
      </c>
      <c r="D303" s="92">
        <v>2006</v>
      </c>
      <c r="F303" s="92" t="s">
        <v>382</v>
      </c>
      <c r="G303" s="92" t="s">
        <v>832</v>
      </c>
      <c r="J303" s="92">
        <v>16</v>
      </c>
      <c r="K303" s="92">
        <v>18.100000000000001</v>
      </c>
      <c r="M303" s="92">
        <v>1258</v>
      </c>
      <c r="P303" s="92">
        <v>3</v>
      </c>
      <c r="Q303" s="36"/>
      <c r="R303" s="36"/>
      <c r="S303" s="92" t="s">
        <v>614</v>
      </c>
      <c r="T303" s="90"/>
      <c r="V303" s="92">
        <v>65</v>
      </c>
      <c r="W303" s="92">
        <v>25</v>
      </c>
      <c r="AB303" s="92" t="s">
        <v>840</v>
      </c>
      <c r="AC303" s="93" t="s">
        <v>849</v>
      </c>
      <c r="AD303" s="94"/>
      <c r="AE303" s="93" t="s">
        <v>842</v>
      </c>
      <c r="AF303" s="66"/>
      <c r="AL303" s="93" t="s">
        <v>847</v>
      </c>
      <c r="AO303" s="93" t="s">
        <v>844</v>
      </c>
      <c r="AQ303" s="92" t="s">
        <v>841</v>
      </c>
      <c r="AR303" s="92" t="s">
        <v>841</v>
      </c>
      <c r="BB303" s="93" t="s">
        <v>725</v>
      </c>
      <c r="BC303" s="93"/>
      <c r="BE303" s="95">
        <v>1.6</v>
      </c>
      <c r="BF303" s="95">
        <v>1.6</v>
      </c>
      <c r="BH303" s="30">
        <v>0.16666666666666669</v>
      </c>
      <c r="BI303" s="30">
        <v>0.15208333333333332</v>
      </c>
      <c r="FA303" s="93" t="s">
        <v>830</v>
      </c>
      <c r="FD303" s="36"/>
      <c r="FE303" s="92">
        <v>30</v>
      </c>
    </row>
    <row r="304" spans="1:161" s="30" customFormat="1" x14ac:dyDescent="0.25">
      <c r="A304" s="101">
        <v>101</v>
      </c>
      <c r="B304" s="92" t="s">
        <v>302</v>
      </c>
      <c r="D304" s="92">
        <v>2006</v>
      </c>
      <c r="F304" s="92" t="s">
        <v>382</v>
      </c>
      <c r="G304" s="92" t="s">
        <v>832</v>
      </c>
      <c r="J304" s="92">
        <v>16</v>
      </c>
      <c r="K304" s="92">
        <v>18.100000000000001</v>
      </c>
      <c r="M304" s="92">
        <v>1258</v>
      </c>
      <c r="P304" s="92">
        <v>3</v>
      </c>
      <c r="Q304" s="36"/>
      <c r="R304" s="36"/>
      <c r="S304" s="92" t="s">
        <v>618</v>
      </c>
      <c r="T304" s="90"/>
      <c r="V304" s="92">
        <v>65</v>
      </c>
      <c r="W304" s="92">
        <v>25</v>
      </c>
      <c r="AB304" s="92" t="s">
        <v>840</v>
      </c>
      <c r="AC304" s="93" t="s">
        <v>849</v>
      </c>
      <c r="AD304" s="94"/>
      <c r="AE304" s="93" t="s">
        <v>842</v>
      </c>
      <c r="AF304" s="66"/>
      <c r="AL304" s="93" t="s">
        <v>847</v>
      </c>
      <c r="AO304" s="93" t="s">
        <v>844</v>
      </c>
      <c r="AQ304" s="92" t="s">
        <v>841</v>
      </c>
      <c r="AR304" s="92" t="s">
        <v>841</v>
      </c>
      <c r="BB304" s="93" t="s">
        <v>725</v>
      </c>
      <c r="BC304" s="93"/>
      <c r="BE304" s="95">
        <v>1.6</v>
      </c>
      <c r="BF304" s="95">
        <v>1.6</v>
      </c>
      <c r="BH304" s="30">
        <v>0.11666666666666665</v>
      </c>
      <c r="BI304" s="30">
        <v>0.11250000000000002</v>
      </c>
      <c r="FA304" s="93" t="s">
        <v>830</v>
      </c>
      <c r="FD304" s="36"/>
      <c r="FE304" s="92">
        <v>30</v>
      </c>
    </row>
    <row r="305" spans="1:161" s="30" customFormat="1" x14ac:dyDescent="0.25">
      <c r="A305" s="101">
        <v>101</v>
      </c>
      <c r="B305" s="92" t="s">
        <v>302</v>
      </c>
      <c r="D305" s="92">
        <v>2006</v>
      </c>
      <c r="F305" s="92" t="s">
        <v>382</v>
      </c>
      <c r="G305" s="92" t="s">
        <v>832</v>
      </c>
      <c r="J305" s="92">
        <v>16</v>
      </c>
      <c r="K305" s="92">
        <v>18.100000000000001</v>
      </c>
      <c r="M305" s="92">
        <v>1258</v>
      </c>
      <c r="P305" s="92">
        <v>3</v>
      </c>
      <c r="Q305" s="36"/>
      <c r="R305" s="36"/>
      <c r="S305" s="92" t="s">
        <v>866</v>
      </c>
      <c r="T305" s="90"/>
      <c r="V305" s="92">
        <v>65</v>
      </c>
      <c r="W305" s="92">
        <v>25</v>
      </c>
      <c r="AB305" s="92" t="s">
        <v>840</v>
      </c>
      <c r="AC305" s="93"/>
      <c r="AD305" s="94"/>
      <c r="AE305" s="93"/>
      <c r="AF305" s="66"/>
      <c r="AL305" s="93"/>
      <c r="AO305" s="93"/>
      <c r="AQ305" s="92" t="s">
        <v>841</v>
      </c>
      <c r="AR305" s="92" t="s">
        <v>841</v>
      </c>
      <c r="BB305" s="93"/>
      <c r="BC305" s="93"/>
      <c r="BE305" s="95"/>
      <c r="BF305" s="95"/>
      <c r="FA305" s="93"/>
      <c r="FD305" s="36"/>
      <c r="FE305" s="92">
        <v>90</v>
      </c>
    </row>
    <row r="306" spans="1:161" s="30" customFormat="1" x14ac:dyDescent="0.25">
      <c r="A306" s="101">
        <v>101</v>
      </c>
      <c r="B306" s="92" t="s">
        <v>302</v>
      </c>
      <c r="D306" s="92">
        <v>2006</v>
      </c>
      <c r="F306" s="92" t="s">
        <v>382</v>
      </c>
      <c r="G306" s="92" t="s">
        <v>832</v>
      </c>
      <c r="J306" s="92">
        <v>16</v>
      </c>
      <c r="K306" s="92">
        <v>18.100000000000001</v>
      </c>
      <c r="M306" s="92">
        <v>1258</v>
      </c>
      <c r="P306" s="92">
        <v>3</v>
      </c>
      <c r="Q306" s="36"/>
      <c r="R306" s="36"/>
      <c r="S306" s="92" t="s">
        <v>606</v>
      </c>
      <c r="T306" s="90"/>
      <c r="V306" s="92">
        <v>65</v>
      </c>
      <c r="W306" s="92">
        <v>25</v>
      </c>
      <c r="AB306" s="92" t="s">
        <v>840</v>
      </c>
      <c r="AC306" s="93" t="s">
        <v>849</v>
      </c>
      <c r="AD306" s="94"/>
      <c r="AE306" s="93" t="s">
        <v>842</v>
      </c>
      <c r="AF306" s="66"/>
      <c r="AL306" s="93" t="s">
        <v>847</v>
      </c>
      <c r="AO306" s="93" t="s">
        <v>846</v>
      </c>
      <c r="AQ306" s="92" t="s">
        <v>841</v>
      </c>
      <c r="AR306" s="92" t="s">
        <v>841</v>
      </c>
      <c r="BB306" s="93" t="s">
        <v>725</v>
      </c>
      <c r="BC306" s="93"/>
      <c r="BE306" s="95">
        <v>1.5</v>
      </c>
      <c r="BF306" s="95">
        <v>1.5</v>
      </c>
      <c r="BH306" s="30">
        <v>0.67999999999999994</v>
      </c>
      <c r="BI306" s="30">
        <v>0.72000000000000008</v>
      </c>
      <c r="FA306" s="93" t="s">
        <v>830</v>
      </c>
      <c r="FD306" s="36"/>
      <c r="FE306" s="92">
        <v>10</v>
      </c>
    </row>
    <row r="307" spans="1:161" s="30" customFormat="1" x14ac:dyDescent="0.25">
      <c r="A307" s="101">
        <v>101</v>
      </c>
      <c r="B307" s="92" t="s">
        <v>302</v>
      </c>
      <c r="D307" s="92">
        <v>2006</v>
      </c>
      <c r="F307" s="92" t="s">
        <v>382</v>
      </c>
      <c r="G307" s="92" t="s">
        <v>832</v>
      </c>
      <c r="J307" s="92">
        <v>16</v>
      </c>
      <c r="K307" s="92">
        <v>18.100000000000001</v>
      </c>
      <c r="M307" s="92">
        <v>1258</v>
      </c>
      <c r="P307" s="92">
        <v>3</v>
      </c>
      <c r="Q307" s="36"/>
      <c r="R307" s="36"/>
      <c r="S307" s="92" t="s">
        <v>615</v>
      </c>
      <c r="T307" s="90"/>
      <c r="V307" s="92">
        <v>65</v>
      </c>
      <c r="W307" s="92">
        <v>25</v>
      </c>
      <c r="AB307" s="92" t="s">
        <v>840</v>
      </c>
      <c r="AC307" s="93" t="s">
        <v>849</v>
      </c>
      <c r="AD307" s="94"/>
      <c r="AE307" s="93" t="s">
        <v>842</v>
      </c>
      <c r="AF307" s="66"/>
      <c r="AL307" s="93" t="s">
        <v>847</v>
      </c>
      <c r="AO307" s="93" t="s">
        <v>846</v>
      </c>
      <c r="AQ307" s="92" t="s">
        <v>841</v>
      </c>
      <c r="AR307" s="92" t="s">
        <v>841</v>
      </c>
      <c r="BB307" s="93" t="s">
        <v>725</v>
      </c>
      <c r="BC307" s="93"/>
      <c r="BE307" s="95">
        <v>1.5</v>
      </c>
      <c r="BF307" s="95">
        <v>1.5</v>
      </c>
      <c r="BH307" s="30">
        <v>0.51666666666666661</v>
      </c>
      <c r="BI307" s="30">
        <v>0.5033333333333333</v>
      </c>
      <c r="FA307" s="93" t="s">
        <v>830</v>
      </c>
      <c r="FD307" s="36"/>
      <c r="FE307" s="92">
        <v>20</v>
      </c>
    </row>
    <row r="308" spans="1:161" s="30" customFormat="1" x14ac:dyDescent="0.25">
      <c r="A308" s="101">
        <v>101</v>
      </c>
      <c r="B308" s="92" t="s">
        <v>302</v>
      </c>
      <c r="D308" s="92">
        <v>2006</v>
      </c>
      <c r="F308" s="92" t="s">
        <v>382</v>
      </c>
      <c r="G308" s="92" t="s">
        <v>832</v>
      </c>
      <c r="J308" s="92">
        <v>16</v>
      </c>
      <c r="K308" s="92">
        <v>18.100000000000001</v>
      </c>
      <c r="M308" s="92">
        <v>1258</v>
      </c>
      <c r="P308" s="92">
        <v>3</v>
      </c>
      <c r="Q308" s="36"/>
      <c r="R308" s="36"/>
      <c r="S308" s="92" t="s">
        <v>607</v>
      </c>
      <c r="T308" s="90"/>
      <c r="V308" s="92">
        <v>65</v>
      </c>
      <c r="W308" s="92">
        <v>25</v>
      </c>
      <c r="AB308" s="92" t="s">
        <v>840</v>
      </c>
      <c r="AC308" s="93"/>
      <c r="AD308" s="94"/>
      <c r="AE308" s="93"/>
      <c r="AF308" s="66"/>
      <c r="AL308" s="93"/>
      <c r="AO308" s="93"/>
      <c r="AQ308" s="92" t="s">
        <v>841</v>
      </c>
      <c r="AR308" s="92" t="s">
        <v>841</v>
      </c>
      <c r="BB308" s="93"/>
      <c r="BC308" s="93"/>
      <c r="BE308" s="95"/>
      <c r="BF308" s="95"/>
      <c r="FA308" s="93"/>
      <c r="FD308" s="36"/>
      <c r="FE308" s="92">
        <v>30</v>
      </c>
    </row>
    <row r="309" spans="1:161" s="30" customFormat="1" x14ac:dyDescent="0.25">
      <c r="A309" s="101">
        <v>101</v>
      </c>
      <c r="B309" s="92" t="s">
        <v>302</v>
      </c>
      <c r="D309" s="92">
        <v>2006</v>
      </c>
      <c r="F309" s="92" t="s">
        <v>382</v>
      </c>
      <c r="G309" s="92" t="s">
        <v>832</v>
      </c>
      <c r="J309" s="92">
        <v>16</v>
      </c>
      <c r="K309" s="92">
        <v>18.100000000000001</v>
      </c>
      <c r="M309" s="92">
        <v>1258</v>
      </c>
      <c r="P309" s="92">
        <v>3</v>
      </c>
      <c r="Q309" s="36"/>
      <c r="R309" s="36"/>
      <c r="S309" s="92" t="s">
        <v>613</v>
      </c>
      <c r="T309" s="90"/>
      <c r="V309" s="92">
        <v>65</v>
      </c>
      <c r="W309" s="92">
        <v>25</v>
      </c>
      <c r="AB309" s="92" t="s">
        <v>840</v>
      </c>
      <c r="AC309" s="93" t="s">
        <v>849</v>
      </c>
      <c r="AD309" s="94"/>
      <c r="AE309" s="93" t="s">
        <v>842</v>
      </c>
      <c r="AF309" s="66"/>
      <c r="AL309" s="93" t="s">
        <v>847</v>
      </c>
      <c r="AO309" s="93" t="s">
        <v>846</v>
      </c>
      <c r="AQ309" s="92" t="s">
        <v>841</v>
      </c>
      <c r="AR309" s="92" t="s">
        <v>841</v>
      </c>
      <c r="BB309" s="93" t="s">
        <v>725</v>
      </c>
      <c r="BC309" s="93"/>
      <c r="BE309" s="95">
        <v>1.42</v>
      </c>
      <c r="BF309" s="95">
        <v>1.42</v>
      </c>
      <c r="BH309" s="30">
        <v>0.22065727699530518</v>
      </c>
      <c r="BI309" s="30">
        <v>0.24178403755868547</v>
      </c>
      <c r="FA309" s="93" t="s">
        <v>830</v>
      </c>
      <c r="FD309" s="36"/>
      <c r="FE309" s="92">
        <v>30</v>
      </c>
    </row>
    <row r="310" spans="1:161" s="30" customFormat="1" x14ac:dyDescent="0.25">
      <c r="A310" s="101">
        <v>101</v>
      </c>
      <c r="B310" s="92" t="s">
        <v>302</v>
      </c>
      <c r="D310" s="92">
        <v>2006</v>
      </c>
      <c r="F310" s="92" t="s">
        <v>382</v>
      </c>
      <c r="G310" s="92" t="s">
        <v>832</v>
      </c>
      <c r="J310" s="92">
        <v>16</v>
      </c>
      <c r="K310" s="92">
        <v>18.100000000000001</v>
      </c>
      <c r="M310" s="92">
        <v>1258</v>
      </c>
      <c r="P310" s="92">
        <v>3</v>
      </c>
      <c r="Q310" s="36"/>
      <c r="R310" s="36"/>
      <c r="S310" s="92" t="s">
        <v>614</v>
      </c>
      <c r="T310" s="90"/>
      <c r="V310" s="92">
        <v>65</v>
      </c>
      <c r="W310" s="92">
        <v>25</v>
      </c>
      <c r="AB310" s="92" t="s">
        <v>840</v>
      </c>
      <c r="AC310" s="93" t="s">
        <v>849</v>
      </c>
      <c r="AD310" s="94"/>
      <c r="AE310" s="93" t="s">
        <v>842</v>
      </c>
      <c r="AF310" s="66"/>
      <c r="AL310" s="93" t="s">
        <v>847</v>
      </c>
      <c r="AO310" s="93" t="s">
        <v>846</v>
      </c>
      <c r="AQ310" s="92" t="s">
        <v>841</v>
      </c>
      <c r="AR310" s="92" t="s">
        <v>841</v>
      </c>
      <c r="BB310" s="93" t="s">
        <v>725</v>
      </c>
      <c r="BC310" s="93"/>
      <c r="BE310" s="95">
        <v>1.6</v>
      </c>
      <c r="BF310" s="95">
        <v>1.6</v>
      </c>
      <c r="BH310" s="30">
        <v>0.17291666666666669</v>
      </c>
      <c r="BI310" s="30">
        <v>0.16458333333333333</v>
      </c>
      <c r="FA310" s="93" t="s">
        <v>830</v>
      </c>
      <c r="FD310" s="36"/>
      <c r="FE310" s="92">
        <v>30</v>
      </c>
    </row>
    <row r="311" spans="1:161" s="30" customFormat="1" x14ac:dyDescent="0.25">
      <c r="A311" s="101">
        <v>101</v>
      </c>
      <c r="B311" s="92" t="s">
        <v>302</v>
      </c>
      <c r="D311" s="92">
        <v>2006</v>
      </c>
      <c r="F311" s="92" t="s">
        <v>382</v>
      </c>
      <c r="G311" s="92" t="s">
        <v>832</v>
      </c>
      <c r="J311" s="92">
        <v>16</v>
      </c>
      <c r="K311" s="92">
        <v>18.100000000000001</v>
      </c>
      <c r="M311" s="92">
        <v>1258</v>
      </c>
      <c r="P311" s="92">
        <v>3</v>
      </c>
      <c r="Q311" s="36"/>
      <c r="R311" s="36"/>
      <c r="S311" s="92" t="s">
        <v>618</v>
      </c>
      <c r="T311" s="90"/>
      <c r="V311" s="92">
        <v>65</v>
      </c>
      <c r="W311" s="92">
        <v>25</v>
      </c>
      <c r="AB311" s="92" t="s">
        <v>840</v>
      </c>
      <c r="AC311" s="93" t="s">
        <v>849</v>
      </c>
      <c r="AD311" s="94"/>
      <c r="AE311" s="93" t="s">
        <v>842</v>
      </c>
      <c r="AF311" s="66"/>
      <c r="AL311" s="93" t="s">
        <v>847</v>
      </c>
      <c r="AO311" s="93" t="s">
        <v>846</v>
      </c>
      <c r="AQ311" s="92" t="s">
        <v>841</v>
      </c>
      <c r="AR311" s="92" t="s">
        <v>841</v>
      </c>
      <c r="BB311" s="93" t="s">
        <v>725</v>
      </c>
      <c r="BC311" s="93"/>
      <c r="BE311" s="95">
        <v>1.6</v>
      </c>
      <c r="BF311" s="95">
        <v>1.6</v>
      </c>
      <c r="BH311" s="30">
        <v>0.11666666666666665</v>
      </c>
      <c r="BI311" s="30">
        <v>0.13749999999999998</v>
      </c>
      <c r="FA311" s="93" t="s">
        <v>830</v>
      </c>
      <c r="FD311" s="36"/>
      <c r="FE311" s="92">
        <v>30</v>
      </c>
    </row>
    <row r="312" spans="1:161" s="30" customFormat="1" x14ac:dyDescent="0.25">
      <c r="A312" s="101">
        <v>101</v>
      </c>
      <c r="B312" s="92" t="s">
        <v>302</v>
      </c>
      <c r="D312" s="92">
        <v>2006</v>
      </c>
      <c r="F312" s="92" t="s">
        <v>382</v>
      </c>
      <c r="G312" s="92" t="s">
        <v>832</v>
      </c>
      <c r="J312" s="92">
        <v>16</v>
      </c>
      <c r="K312" s="92">
        <v>18.100000000000001</v>
      </c>
      <c r="M312" s="92">
        <v>1258</v>
      </c>
      <c r="P312" s="92">
        <v>3</v>
      </c>
      <c r="Q312" s="36"/>
      <c r="R312" s="36"/>
      <c r="S312" s="92" t="s">
        <v>866</v>
      </c>
      <c r="T312" s="90"/>
      <c r="V312" s="92">
        <v>65</v>
      </c>
      <c r="W312" s="92">
        <v>25</v>
      </c>
      <c r="AB312" s="92" t="s">
        <v>840</v>
      </c>
      <c r="AC312" s="93"/>
      <c r="AD312" s="94"/>
      <c r="AE312" s="93"/>
      <c r="AF312" s="66"/>
      <c r="AL312" s="93"/>
      <c r="AO312" s="93"/>
      <c r="AQ312" s="92" t="s">
        <v>841</v>
      </c>
      <c r="AR312" s="92" t="s">
        <v>841</v>
      </c>
      <c r="BB312" s="93"/>
      <c r="BC312" s="93"/>
      <c r="BE312" s="95"/>
      <c r="BF312" s="95"/>
      <c r="FA312" s="93"/>
      <c r="FD312" s="36"/>
      <c r="FE312" s="92">
        <v>90</v>
      </c>
    </row>
    <row r="313" spans="1:161" s="30" customFormat="1" x14ac:dyDescent="0.25">
      <c r="A313" s="101">
        <v>101</v>
      </c>
      <c r="B313" s="92" t="s">
        <v>302</v>
      </c>
      <c r="D313" s="92">
        <v>2006</v>
      </c>
      <c r="F313" s="92" t="s">
        <v>382</v>
      </c>
      <c r="G313" s="92" t="s">
        <v>832</v>
      </c>
      <c r="J313" s="92">
        <v>16</v>
      </c>
      <c r="K313" s="92">
        <v>18.100000000000001</v>
      </c>
      <c r="M313" s="92">
        <v>1258</v>
      </c>
      <c r="P313" s="92">
        <v>3</v>
      </c>
      <c r="Q313" s="36"/>
      <c r="R313" s="36"/>
      <c r="S313" s="92" t="s">
        <v>606</v>
      </c>
      <c r="T313" s="90"/>
      <c r="V313" s="92">
        <v>65</v>
      </c>
      <c r="W313" s="92">
        <v>25</v>
      </c>
      <c r="AB313" s="92" t="s">
        <v>840</v>
      </c>
      <c r="AC313" s="93" t="s">
        <v>849</v>
      </c>
      <c r="AD313" s="94"/>
      <c r="AE313" s="93" t="s">
        <v>842</v>
      </c>
      <c r="AF313" s="66"/>
      <c r="AL313" s="93" t="s">
        <v>848</v>
      </c>
      <c r="AO313" s="93" t="s">
        <v>843</v>
      </c>
      <c r="AQ313" s="92" t="s">
        <v>841</v>
      </c>
      <c r="AR313" s="92" t="s">
        <v>841</v>
      </c>
      <c r="BB313" s="93" t="s">
        <v>725</v>
      </c>
      <c r="BC313" s="93"/>
      <c r="BE313" s="95">
        <v>1.42</v>
      </c>
      <c r="BF313" s="95">
        <v>1.42</v>
      </c>
      <c r="BH313" s="30">
        <v>0.56338028169014087</v>
      </c>
      <c r="BI313" s="30">
        <v>0.66901408450704225</v>
      </c>
      <c r="FA313" s="93" t="s">
        <v>830</v>
      </c>
      <c r="FD313" s="36"/>
      <c r="FE313" s="92">
        <v>10</v>
      </c>
    </row>
    <row r="314" spans="1:161" s="30" customFormat="1" x14ac:dyDescent="0.25">
      <c r="A314" s="101">
        <v>101</v>
      </c>
      <c r="B314" s="92" t="s">
        <v>302</v>
      </c>
      <c r="D314" s="92">
        <v>2006</v>
      </c>
      <c r="F314" s="92" t="s">
        <v>382</v>
      </c>
      <c r="G314" s="92" t="s">
        <v>832</v>
      </c>
      <c r="J314" s="92">
        <v>16</v>
      </c>
      <c r="K314" s="92">
        <v>18.100000000000001</v>
      </c>
      <c r="M314" s="92">
        <v>1258</v>
      </c>
      <c r="P314" s="92">
        <v>3</v>
      </c>
      <c r="Q314" s="36"/>
      <c r="R314" s="36"/>
      <c r="S314" s="92" t="s">
        <v>615</v>
      </c>
      <c r="T314" s="90"/>
      <c r="V314" s="92">
        <v>65</v>
      </c>
      <c r="W314" s="92">
        <v>25</v>
      </c>
      <c r="AB314" s="92" t="s">
        <v>840</v>
      </c>
      <c r="AC314" s="93" t="s">
        <v>849</v>
      </c>
      <c r="AD314" s="94"/>
      <c r="AE314" s="93" t="s">
        <v>842</v>
      </c>
      <c r="AF314" s="66"/>
      <c r="AL314" s="93" t="s">
        <v>848</v>
      </c>
      <c r="AO314" s="93" t="s">
        <v>843</v>
      </c>
      <c r="AQ314" s="92" t="s">
        <v>841</v>
      </c>
      <c r="AR314" s="92" t="s">
        <v>841</v>
      </c>
      <c r="BB314" s="93" t="s">
        <v>725</v>
      </c>
      <c r="BC314" s="93"/>
      <c r="BE314" s="95">
        <v>1.55</v>
      </c>
      <c r="BF314" s="95">
        <v>1.55</v>
      </c>
      <c r="BH314" s="30">
        <v>0.4</v>
      </c>
      <c r="BI314" s="30">
        <v>0.46129032258064517</v>
      </c>
      <c r="FA314" s="93" t="s">
        <v>830</v>
      </c>
      <c r="FD314" s="36"/>
      <c r="FE314" s="92">
        <v>20</v>
      </c>
    </row>
    <row r="315" spans="1:161" s="30" customFormat="1" x14ac:dyDescent="0.25">
      <c r="A315" s="101">
        <v>101</v>
      </c>
      <c r="B315" s="92" t="s">
        <v>302</v>
      </c>
      <c r="D315" s="92">
        <v>2006</v>
      </c>
      <c r="F315" s="92" t="s">
        <v>382</v>
      </c>
      <c r="G315" s="92" t="s">
        <v>832</v>
      </c>
      <c r="J315" s="92">
        <v>16</v>
      </c>
      <c r="K315" s="92">
        <v>18.100000000000001</v>
      </c>
      <c r="M315" s="92">
        <v>1258</v>
      </c>
      <c r="P315" s="92">
        <v>3</v>
      </c>
      <c r="Q315" s="36"/>
      <c r="R315" s="36"/>
      <c r="S315" s="92" t="s">
        <v>607</v>
      </c>
      <c r="T315" s="90"/>
      <c r="V315" s="92">
        <v>65</v>
      </c>
      <c r="W315" s="92">
        <v>25</v>
      </c>
      <c r="AB315" s="92" t="s">
        <v>840</v>
      </c>
      <c r="AC315" s="93"/>
      <c r="AD315" s="94"/>
      <c r="AE315" s="93"/>
      <c r="AF315" s="66"/>
      <c r="AL315" s="93"/>
      <c r="AO315" s="93"/>
      <c r="AQ315" s="92" t="s">
        <v>841</v>
      </c>
      <c r="AR315" s="92" t="s">
        <v>841</v>
      </c>
      <c r="BB315" s="93"/>
      <c r="BC315" s="93"/>
      <c r="BE315" s="95"/>
      <c r="BF315" s="95"/>
      <c r="FA315" s="93"/>
      <c r="FD315" s="36"/>
      <c r="FE315" s="92">
        <v>30</v>
      </c>
    </row>
    <row r="316" spans="1:161" s="30" customFormat="1" x14ac:dyDescent="0.25">
      <c r="A316" s="101">
        <v>101</v>
      </c>
      <c r="B316" s="92" t="s">
        <v>302</v>
      </c>
      <c r="D316" s="92">
        <v>2006</v>
      </c>
      <c r="F316" s="92" t="s">
        <v>382</v>
      </c>
      <c r="G316" s="92" t="s">
        <v>832</v>
      </c>
      <c r="J316" s="92">
        <v>16</v>
      </c>
      <c r="K316" s="92">
        <v>18.100000000000001</v>
      </c>
      <c r="M316" s="92">
        <v>1258</v>
      </c>
      <c r="P316" s="92">
        <v>3</v>
      </c>
      <c r="Q316" s="36"/>
      <c r="R316" s="36"/>
      <c r="S316" s="92" t="s">
        <v>613</v>
      </c>
      <c r="T316" s="90"/>
      <c r="V316" s="92">
        <v>65</v>
      </c>
      <c r="W316" s="92">
        <v>25</v>
      </c>
      <c r="AB316" s="92" t="s">
        <v>840</v>
      </c>
      <c r="AC316" s="93" t="s">
        <v>849</v>
      </c>
      <c r="AD316" s="94"/>
      <c r="AE316" s="93" t="s">
        <v>842</v>
      </c>
      <c r="AF316" s="66"/>
      <c r="AL316" s="93" t="s">
        <v>848</v>
      </c>
      <c r="AO316" s="93" t="s">
        <v>843</v>
      </c>
      <c r="AQ316" s="92" t="s">
        <v>841</v>
      </c>
      <c r="AR316" s="92" t="s">
        <v>841</v>
      </c>
      <c r="BB316" s="93" t="s">
        <v>725</v>
      </c>
      <c r="BC316" s="93"/>
      <c r="BE316" s="95">
        <v>1.4</v>
      </c>
      <c r="BF316" s="95">
        <v>1.4</v>
      </c>
      <c r="BH316" s="30">
        <v>0.21904761904761902</v>
      </c>
      <c r="BI316" s="30">
        <v>0.24761904761904766</v>
      </c>
      <c r="FA316" s="93" t="s">
        <v>830</v>
      </c>
      <c r="FD316" s="36"/>
      <c r="FE316" s="92">
        <v>30</v>
      </c>
    </row>
    <row r="317" spans="1:161" s="30" customFormat="1" x14ac:dyDescent="0.25">
      <c r="A317" s="101">
        <v>101</v>
      </c>
      <c r="B317" s="92" t="s">
        <v>302</v>
      </c>
      <c r="D317" s="92">
        <v>2006</v>
      </c>
      <c r="F317" s="92" t="s">
        <v>382</v>
      </c>
      <c r="G317" s="92" t="s">
        <v>832</v>
      </c>
      <c r="J317" s="92">
        <v>16</v>
      </c>
      <c r="K317" s="92">
        <v>18.100000000000001</v>
      </c>
      <c r="M317" s="92">
        <v>1258</v>
      </c>
      <c r="P317" s="92">
        <v>3</v>
      </c>
      <c r="Q317" s="36"/>
      <c r="R317" s="36"/>
      <c r="S317" s="92" t="s">
        <v>614</v>
      </c>
      <c r="T317" s="90"/>
      <c r="V317" s="92">
        <v>65</v>
      </c>
      <c r="W317" s="92">
        <v>25</v>
      </c>
      <c r="AB317" s="92" t="s">
        <v>840</v>
      </c>
      <c r="AC317" s="93" t="s">
        <v>849</v>
      </c>
      <c r="AD317" s="94"/>
      <c r="AE317" s="93" t="s">
        <v>842</v>
      </c>
      <c r="AF317" s="66"/>
      <c r="AL317" s="93" t="s">
        <v>848</v>
      </c>
      <c r="AO317" s="93" t="s">
        <v>843</v>
      </c>
      <c r="AQ317" s="92" t="s">
        <v>841</v>
      </c>
      <c r="AR317" s="92" t="s">
        <v>841</v>
      </c>
      <c r="BB317" s="93" t="s">
        <v>725</v>
      </c>
      <c r="BC317" s="93"/>
      <c r="BE317" s="95">
        <v>1.57</v>
      </c>
      <c r="BF317" s="95">
        <v>1.57</v>
      </c>
      <c r="BH317" s="30">
        <v>0.15074309978768577</v>
      </c>
      <c r="BI317" s="30">
        <v>0.17197452229299362</v>
      </c>
      <c r="FA317" s="93" t="s">
        <v>830</v>
      </c>
      <c r="FD317" s="36"/>
      <c r="FE317" s="92">
        <v>30</v>
      </c>
    </row>
    <row r="318" spans="1:161" s="30" customFormat="1" x14ac:dyDescent="0.25">
      <c r="A318" s="101">
        <v>101</v>
      </c>
      <c r="B318" s="92" t="s">
        <v>302</v>
      </c>
      <c r="D318" s="92">
        <v>2006</v>
      </c>
      <c r="F318" s="92" t="s">
        <v>382</v>
      </c>
      <c r="G318" s="92" t="s">
        <v>832</v>
      </c>
      <c r="J318" s="92">
        <v>16</v>
      </c>
      <c r="K318" s="92">
        <v>18.100000000000001</v>
      </c>
      <c r="M318" s="92">
        <v>1258</v>
      </c>
      <c r="P318" s="92">
        <v>3</v>
      </c>
      <c r="Q318" s="36"/>
      <c r="R318" s="36"/>
      <c r="S318" s="92" t="s">
        <v>618</v>
      </c>
      <c r="T318" s="90"/>
      <c r="V318" s="92">
        <v>65</v>
      </c>
      <c r="W318" s="92">
        <v>25</v>
      </c>
      <c r="AB318" s="92" t="s">
        <v>840</v>
      </c>
      <c r="AC318" s="93" t="s">
        <v>849</v>
      </c>
      <c r="AD318" s="94"/>
      <c r="AE318" s="93" t="s">
        <v>842</v>
      </c>
      <c r="AF318" s="66"/>
      <c r="AL318" s="93" t="s">
        <v>848</v>
      </c>
      <c r="AO318" s="93" t="s">
        <v>843</v>
      </c>
      <c r="AQ318" s="92" t="s">
        <v>841</v>
      </c>
      <c r="AR318" s="92" t="s">
        <v>841</v>
      </c>
      <c r="BB318" s="93" t="s">
        <v>725</v>
      </c>
      <c r="BC318" s="93"/>
      <c r="BE318" s="95">
        <v>1.59</v>
      </c>
      <c r="BF318" s="95">
        <v>1.59</v>
      </c>
      <c r="BH318" s="30">
        <v>0.11530398322851154</v>
      </c>
      <c r="BI318" s="30">
        <v>0.13417190775681342</v>
      </c>
      <c r="FA318" s="93" t="s">
        <v>830</v>
      </c>
      <c r="FD318" s="36"/>
      <c r="FE318" s="92">
        <v>30</v>
      </c>
    </row>
    <row r="319" spans="1:161" s="30" customFormat="1" x14ac:dyDescent="0.25">
      <c r="A319" s="101">
        <v>101</v>
      </c>
      <c r="B319" s="92" t="s">
        <v>302</v>
      </c>
      <c r="D319" s="92">
        <v>2006</v>
      </c>
      <c r="F319" s="92" t="s">
        <v>382</v>
      </c>
      <c r="G319" s="92" t="s">
        <v>832</v>
      </c>
      <c r="J319" s="92">
        <v>16</v>
      </c>
      <c r="K319" s="92">
        <v>18.100000000000001</v>
      </c>
      <c r="M319" s="92">
        <v>1258</v>
      </c>
      <c r="P319" s="92">
        <v>3</v>
      </c>
      <c r="Q319" s="36"/>
      <c r="R319" s="36"/>
      <c r="S319" s="92" t="s">
        <v>866</v>
      </c>
      <c r="T319" s="90"/>
      <c r="V319" s="92">
        <v>65</v>
      </c>
      <c r="W319" s="92">
        <v>25</v>
      </c>
      <c r="AB319" s="92" t="s">
        <v>840</v>
      </c>
      <c r="AC319" s="93"/>
      <c r="AD319" s="94"/>
      <c r="AE319" s="93"/>
      <c r="AF319" s="66"/>
      <c r="AL319" s="93"/>
      <c r="AO319" s="93"/>
      <c r="AQ319" s="92" t="s">
        <v>841</v>
      </c>
      <c r="AR319" s="92" t="s">
        <v>841</v>
      </c>
      <c r="BB319" s="93"/>
      <c r="BC319" s="93"/>
      <c r="BE319" s="95"/>
      <c r="BF319" s="95"/>
      <c r="FA319" s="93"/>
      <c r="FD319" s="36"/>
      <c r="FE319" s="92">
        <v>90</v>
      </c>
    </row>
    <row r="320" spans="1:161" s="30" customFormat="1" x14ac:dyDescent="0.25">
      <c r="A320" s="101">
        <v>101</v>
      </c>
      <c r="B320" s="92" t="s">
        <v>302</v>
      </c>
      <c r="D320" s="92">
        <v>2006</v>
      </c>
      <c r="F320" s="92" t="s">
        <v>382</v>
      </c>
      <c r="G320" s="92" t="s">
        <v>832</v>
      </c>
      <c r="J320" s="92">
        <v>16</v>
      </c>
      <c r="K320" s="92">
        <v>18.100000000000001</v>
      </c>
      <c r="M320" s="92">
        <v>1258</v>
      </c>
      <c r="P320" s="92">
        <v>3</v>
      </c>
      <c r="Q320" s="36"/>
      <c r="R320" s="36"/>
      <c r="S320" s="92" t="s">
        <v>606</v>
      </c>
      <c r="T320" s="90"/>
      <c r="V320" s="92">
        <v>65</v>
      </c>
      <c r="W320" s="92">
        <v>25</v>
      </c>
      <c r="AB320" s="92" t="s">
        <v>840</v>
      </c>
      <c r="AC320" s="93" t="s">
        <v>849</v>
      </c>
      <c r="AD320" s="94"/>
      <c r="AE320" s="93" t="s">
        <v>842</v>
      </c>
      <c r="AF320" s="66"/>
      <c r="AL320" s="93" t="s">
        <v>848</v>
      </c>
      <c r="AO320" s="93" t="s">
        <v>844</v>
      </c>
      <c r="AQ320" s="92" t="s">
        <v>841</v>
      </c>
      <c r="AR320" s="92" t="s">
        <v>841</v>
      </c>
      <c r="BB320" s="93" t="s">
        <v>725</v>
      </c>
      <c r="BC320" s="93"/>
      <c r="BE320" s="95">
        <v>1.42</v>
      </c>
      <c r="BF320" s="95">
        <v>1.42</v>
      </c>
      <c r="BH320" s="30">
        <v>0.647887323943662</v>
      </c>
      <c r="BI320" s="30">
        <v>0.71126760563380276</v>
      </c>
      <c r="FA320" s="93" t="s">
        <v>830</v>
      </c>
      <c r="FD320" s="36"/>
      <c r="FE320" s="92">
        <v>10</v>
      </c>
    </row>
    <row r="321" spans="1:161" s="30" customFormat="1" x14ac:dyDescent="0.25">
      <c r="A321" s="101">
        <v>101</v>
      </c>
      <c r="B321" s="92" t="s">
        <v>302</v>
      </c>
      <c r="D321" s="92">
        <v>2006</v>
      </c>
      <c r="F321" s="92" t="s">
        <v>382</v>
      </c>
      <c r="G321" s="92" t="s">
        <v>832</v>
      </c>
      <c r="J321" s="92">
        <v>16</v>
      </c>
      <c r="K321" s="92">
        <v>18.100000000000001</v>
      </c>
      <c r="M321" s="92">
        <v>1258</v>
      </c>
      <c r="P321" s="92">
        <v>3</v>
      </c>
      <c r="Q321" s="36"/>
      <c r="R321" s="36"/>
      <c r="S321" s="92" t="s">
        <v>615</v>
      </c>
      <c r="T321" s="90"/>
      <c r="V321" s="92">
        <v>65</v>
      </c>
      <c r="W321" s="92">
        <v>25</v>
      </c>
      <c r="AB321" s="92" t="s">
        <v>840</v>
      </c>
      <c r="AC321" s="93" t="s">
        <v>849</v>
      </c>
      <c r="AD321" s="94"/>
      <c r="AE321" s="93" t="s">
        <v>842</v>
      </c>
      <c r="AF321" s="66"/>
      <c r="AL321" s="93" t="s">
        <v>848</v>
      </c>
      <c r="AO321" s="93" t="s">
        <v>844</v>
      </c>
      <c r="AQ321" s="92" t="s">
        <v>841</v>
      </c>
      <c r="AR321" s="92" t="s">
        <v>841</v>
      </c>
      <c r="BB321" s="93" t="s">
        <v>725</v>
      </c>
      <c r="BC321" s="93"/>
      <c r="BE321" s="95">
        <v>1.55</v>
      </c>
      <c r="BF321" s="95">
        <v>1.55</v>
      </c>
      <c r="BH321" s="30">
        <v>0.42258064516129029</v>
      </c>
      <c r="BI321" s="30">
        <v>0.45806451612903226</v>
      </c>
      <c r="FA321" s="93" t="s">
        <v>830</v>
      </c>
      <c r="FD321" s="36"/>
      <c r="FE321" s="92">
        <v>20</v>
      </c>
    </row>
    <row r="322" spans="1:161" s="30" customFormat="1" x14ac:dyDescent="0.25">
      <c r="A322" s="101">
        <v>101</v>
      </c>
      <c r="B322" s="92" t="s">
        <v>302</v>
      </c>
      <c r="D322" s="92">
        <v>2006</v>
      </c>
      <c r="F322" s="92" t="s">
        <v>382</v>
      </c>
      <c r="G322" s="92" t="s">
        <v>832</v>
      </c>
      <c r="J322" s="92">
        <v>16</v>
      </c>
      <c r="K322" s="92">
        <v>18.100000000000001</v>
      </c>
      <c r="M322" s="92">
        <v>1258</v>
      </c>
      <c r="P322" s="92">
        <v>3</v>
      </c>
      <c r="Q322" s="36"/>
      <c r="R322" s="36"/>
      <c r="S322" s="92" t="s">
        <v>607</v>
      </c>
      <c r="T322" s="90"/>
      <c r="V322" s="92">
        <v>65</v>
      </c>
      <c r="W322" s="92">
        <v>25</v>
      </c>
      <c r="AB322" s="92" t="s">
        <v>840</v>
      </c>
      <c r="AC322" s="93"/>
      <c r="AD322" s="94"/>
      <c r="AE322" s="93"/>
      <c r="AF322" s="66"/>
      <c r="AL322" s="93"/>
      <c r="AO322" s="93"/>
      <c r="AQ322" s="92" t="s">
        <v>841</v>
      </c>
      <c r="AR322" s="92" t="s">
        <v>841</v>
      </c>
      <c r="BB322" s="93"/>
      <c r="BC322" s="93"/>
      <c r="BE322" s="95"/>
      <c r="BF322" s="95"/>
      <c r="FA322" s="93"/>
      <c r="FD322" s="36"/>
      <c r="FE322" s="92">
        <v>30</v>
      </c>
    </row>
    <row r="323" spans="1:161" s="30" customFormat="1" x14ac:dyDescent="0.25">
      <c r="A323" s="101">
        <v>101</v>
      </c>
      <c r="B323" s="92" t="s">
        <v>302</v>
      </c>
      <c r="D323" s="92">
        <v>2006</v>
      </c>
      <c r="F323" s="92" t="s">
        <v>382</v>
      </c>
      <c r="G323" s="92" t="s">
        <v>832</v>
      </c>
      <c r="J323" s="92">
        <v>16</v>
      </c>
      <c r="K323" s="92">
        <v>18.100000000000001</v>
      </c>
      <c r="M323" s="92">
        <v>1258</v>
      </c>
      <c r="P323" s="92">
        <v>3</v>
      </c>
      <c r="Q323" s="36"/>
      <c r="R323" s="36"/>
      <c r="S323" s="92" t="s">
        <v>613</v>
      </c>
      <c r="T323" s="90"/>
      <c r="V323" s="92">
        <v>65</v>
      </c>
      <c r="W323" s="92">
        <v>25</v>
      </c>
      <c r="AB323" s="92" t="s">
        <v>840</v>
      </c>
      <c r="AC323" s="93" t="s">
        <v>849</v>
      </c>
      <c r="AD323" s="94"/>
      <c r="AE323" s="93" t="s">
        <v>842</v>
      </c>
      <c r="AF323" s="66"/>
      <c r="AL323" s="93" t="s">
        <v>848</v>
      </c>
      <c r="AO323" s="93" t="s">
        <v>844</v>
      </c>
      <c r="AQ323" s="92" t="s">
        <v>841</v>
      </c>
      <c r="AR323" s="92" t="s">
        <v>841</v>
      </c>
      <c r="BB323" s="93" t="s">
        <v>725</v>
      </c>
      <c r="BC323" s="93"/>
      <c r="BE323" s="95">
        <v>1.4</v>
      </c>
      <c r="BF323" s="95">
        <v>1.4</v>
      </c>
      <c r="BH323" s="30">
        <v>0.23333333333333336</v>
      </c>
      <c r="BI323" s="30">
        <v>0.26190476190476192</v>
      </c>
      <c r="FA323" s="93" t="s">
        <v>830</v>
      </c>
      <c r="FD323" s="36"/>
      <c r="FE323" s="92">
        <v>30</v>
      </c>
    </row>
    <row r="324" spans="1:161" s="30" customFormat="1" x14ac:dyDescent="0.25">
      <c r="A324" s="101">
        <v>101</v>
      </c>
      <c r="B324" s="92" t="s">
        <v>302</v>
      </c>
      <c r="D324" s="92">
        <v>2006</v>
      </c>
      <c r="F324" s="92" t="s">
        <v>382</v>
      </c>
      <c r="G324" s="92" t="s">
        <v>832</v>
      </c>
      <c r="J324" s="92">
        <v>16</v>
      </c>
      <c r="K324" s="92">
        <v>18.100000000000001</v>
      </c>
      <c r="M324" s="92">
        <v>1258</v>
      </c>
      <c r="P324" s="92">
        <v>3</v>
      </c>
      <c r="Q324" s="36"/>
      <c r="R324" s="36"/>
      <c r="S324" s="92" t="s">
        <v>614</v>
      </c>
      <c r="T324" s="90"/>
      <c r="V324" s="92">
        <v>65</v>
      </c>
      <c r="W324" s="92">
        <v>25</v>
      </c>
      <c r="AB324" s="92" t="s">
        <v>840</v>
      </c>
      <c r="AC324" s="93" t="s">
        <v>849</v>
      </c>
      <c r="AD324" s="94"/>
      <c r="AE324" s="93" t="s">
        <v>842</v>
      </c>
      <c r="AF324" s="66"/>
      <c r="AL324" s="93" t="s">
        <v>848</v>
      </c>
      <c r="AO324" s="93" t="s">
        <v>844</v>
      </c>
      <c r="AQ324" s="92" t="s">
        <v>841</v>
      </c>
      <c r="AR324" s="92" t="s">
        <v>841</v>
      </c>
      <c r="BB324" s="93" t="s">
        <v>725</v>
      </c>
      <c r="BC324" s="93"/>
      <c r="BE324" s="95">
        <v>1.57</v>
      </c>
      <c r="BF324" s="95">
        <v>1.57</v>
      </c>
      <c r="BH324" s="30">
        <v>0.14225053078556263</v>
      </c>
      <c r="BI324" s="30">
        <v>0.17622080679405522</v>
      </c>
      <c r="FA324" s="93" t="s">
        <v>830</v>
      </c>
      <c r="FD324" s="36"/>
      <c r="FE324" s="92">
        <v>30</v>
      </c>
    </row>
    <row r="325" spans="1:161" s="30" customFormat="1" x14ac:dyDescent="0.25">
      <c r="A325" s="101">
        <v>101</v>
      </c>
      <c r="B325" s="92" t="s">
        <v>302</v>
      </c>
      <c r="D325" s="92">
        <v>2006</v>
      </c>
      <c r="F325" s="92" t="s">
        <v>382</v>
      </c>
      <c r="G325" s="92" t="s">
        <v>832</v>
      </c>
      <c r="J325" s="92">
        <v>16</v>
      </c>
      <c r="K325" s="92">
        <v>18.100000000000001</v>
      </c>
      <c r="M325" s="92">
        <v>1258</v>
      </c>
      <c r="P325" s="92">
        <v>3</v>
      </c>
      <c r="Q325" s="36"/>
      <c r="R325" s="36"/>
      <c r="S325" s="92" t="s">
        <v>618</v>
      </c>
      <c r="T325" s="90"/>
      <c r="V325" s="92">
        <v>65</v>
      </c>
      <c r="W325" s="92">
        <v>25</v>
      </c>
      <c r="AB325" s="92" t="s">
        <v>840</v>
      </c>
      <c r="AC325" s="93" t="s">
        <v>849</v>
      </c>
      <c r="AD325" s="94"/>
      <c r="AE325" s="93" t="s">
        <v>842</v>
      </c>
      <c r="AF325" s="66"/>
      <c r="AL325" s="93" t="s">
        <v>848</v>
      </c>
      <c r="AO325" s="93" t="s">
        <v>844</v>
      </c>
      <c r="AQ325" s="92" t="s">
        <v>841</v>
      </c>
      <c r="AR325" s="92" t="s">
        <v>841</v>
      </c>
      <c r="BB325" s="93" t="s">
        <v>725</v>
      </c>
      <c r="BC325" s="93"/>
      <c r="BE325" s="95">
        <v>1.59</v>
      </c>
      <c r="BF325" s="95">
        <v>1.59</v>
      </c>
      <c r="BH325" s="30">
        <v>9.4339622641509441E-2</v>
      </c>
      <c r="BI325" s="30">
        <v>0.10482180293501049</v>
      </c>
      <c r="FA325" s="93" t="s">
        <v>830</v>
      </c>
      <c r="FD325" s="36"/>
      <c r="FE325" s="92">
        <v>30</v>
      </c>
    </row>
    <row r="326" spans="1:161" s="30" customFormat="1" x14ac:dyDescent="0.25">
      <c r="A326" s="101">
        <v>101</v>
      </c>
      <c r="B326" s="92" t="s">
        <v>302</v>
      </c>
      <c r="D326" s="92">
        <v>2006</v>
      </c>
      <c r="F326" s="92" t="s">
        <v>382</v>
      </c>
      <c r="G326" s="92" t="s">
        <v>832</v>
      </c>
      <c r="J326" s="92">
        <v>16</v>
      </c>
      <c r="K326" s="92">
        <v>18.100000000000001</v>
      </c>
      <c r="M326" s="92">
        <v>1258</v>
      </c>
      <c r="P326" s="92">
        <v>3</v>
      </c>
      <c r="Q326" s="36"/>
      <c r="R326" s="36"/>
      <c r="S326" s="92" t="s">
        <v>866</v>
      </c>
      <c r="T326" s="90"/>
      <c r="V326" s="92">
        <v>65</v>
      </c>
      <c r="W326" s="92">
        <v>25</v>
      </c>
      <c r="AB326" s="92" t="s">
        <v>840</v>
      </c>
      <c r="AC326" s="93"/>
      <c r="AD326" s="94"/>
      <c r="AE326" s="93"/>
      <c r="AF326" s="66"/>
      <c r="AL326" s="93"/>
      <c r="AO326" s="93"/>
      <c r="AQ326" s="92" t="s">
        <v>841</v>
      </c>
      <c r="AR326" s="92" t="s">
        <v>841</v>
      </c>
      <c r="BB326" s="93"/>
      <c r="BC326" s="93"/>
      <c r="BE326" s="95"/>
      <c r="BF326" s="95"/>
      <c r="FA326" s="93"/>
      <c r="FD326" s="36"/>
      <c r="FE326" s="92">
        <v>90</v>
      </c>
    </row>
    <row r="327" spans="1:161" s="30" customFormat="1" x14ac:dyDescent="0.25">
      <c r="A327" s="101">
        <v>101</v>
      </c>
      <c r="B327" s="92" t="s">
        <v>302</v>
      </c>
      <c r="D327" s="92">
        <v>2006</v>
      </c>
      <c r="F327" s="92" t="s">
        <v>382</v>
      </c>
      <c r="G327" s="92" t="s">
        <v>832</v>
      </c>
      <c r="J327" s="92">
        <v>16</v>
      </c>
      <c r="K327" s="92">
        <v>18.100000000000001</v>
      </c>
      <c r="M327" s="92">
        <v>1258</v>
      </c>
      <c r="P327" s="92">
        <v>3</v>
      </c>
      <c r="Q327" s="36"/>
      <c r="R327" s="36"/>
      <c r="S327" s="92" t="s">
        <v>606</v>
      </c>
      <c r="T327" s="90"/>
      <c r="V327" s="92">
        <v>65</v>
      </c>
      <c r="W327" s="92">
        <v>25</v>
      </c>
      <c r="AB327" s="92" t="s">
        <v>840</v>
      </c>
      <c r="AC327" s="93" t="s">
        <v>849</v>
      </c>
      <c r="AD327" s="94"/>
      <c r="AE327" s="93" t="s">
        <v>842</v>
      </c>
      <c r="AF327" s="66"/>
      <c r="AL327" s="93" t="s">
        <v>848</v>
      </c>
      <c r="AO327" s="93" t="s">
        <v>846</v>
      </c>
      <c r="AQ327" s="92" t="s">
        <v>841</v>
      </c>
      <c r="AR327" s="92" t="s">
        <v>841</v>
      </c>
      <c r="BB327" s="93" t="s">
        <v>725</v>
      </c>
      <c r="BC327" s="93"/>
      <c r="BE327" s="95">
        <v>1.42</v>
      </c>
      <c r="BF327" s="95">
        <v>1.42</v>
      </c>
      <c r="BH327" s="30">
        <v>0.6619718309859155</v>
      </c>
      <c r="BI327" s="30">
        <v>0.66901408450704225</v>
      </c>
      <c r="FA327" s="93" t="s">
        <v>830</v>
      </c>
      <c r="FD327" s="36"/>
      <c r="FE327" s="92">
        <v>10</v>
      </c>
    </row>
    <row r="328" spans="1:161" s="30" customFormat="1" x14ac:dyDescent="0.25">
      <c r="A328" s="101">
        <v>101</v>
      </c>
      <c r="B328" s="92" t="s">
        <v>302</v>
      </c>
      <c r="D328" s="92">
        <v>2006</v>
      </c>
      <c r="F328" s="92" t="s">
        <v>382</v>
      </c>
      <c r="G328" s="92" t="s">
        <v>832</v>
      </c>
      <c r="J328" s="92">
        <v>16</v>
      </c>
      <c r="K328" s="92">
        <v>18.100000000000001</v>
      </c>
      <c r="M328" s="92">
        <v>1258</v>
      </c>
      <c r="P328" s="92">
        <v>3</v>
      </c>
      <c r="Q328" s="36"/>
      <c r="R328" s="36"/>
      <c r="S328" s="92" t="s">
        <v>615</v>
      </c>
      <c r="T328" s="90"/>
      <c r="V328" s="92">
        <v>65</v>
      </c>
      <c r="W328" s="92">
        <v>25</v>
      </c>
      <c r="AB328" s="92" t="s">
        <v>840</v>
      </c>
      <c r="AC328" s="93" t="s">
        <v>849</v>
      </c>
      <c r="AD328" s="94"/>
      <c r="AE328" s="93" t="s">
        <v>842</v>
      </c>
      <c r="AF328" s="66"/>
      <c r="AL328" s="93" t="s">
        <v>848</v>
      </c>
      <c r="AO328" s="93" t="s">
        <v>846</v>
      </c>
      <c r="AQ328" s="92" t="s">
        <v>841</v>
      </c>
      <c r="AR328" s="92" t="s">
        <v>841</v>
      </c>
      <c r="BB328" s="93" t="s">
        <v>725</v>
      </c>
      <c r="BC328" s="93"/>
      <c r="BE328" s="95">
        <v>1.55</v>
      </c>
      <c r="BF328" s="95">
        <v>1.55</v>
      </c>
      <c r="BH328" s="30">
        <v>0.42258064516129029</v>
      </c>
      <c r="BI328" s="30">
        <v>0.47096774193548391</v>
      </c>
      <c r="FA328" s="93" t="s">
        <v>830</v>
      </c>
      <c r="FD328" s="36"/>
      <c r="FE328" s="92">
        <v>20</v>
      </c>
    </row>
    <row r="329" spans="1:161" s="30" customFormat="1" x14ac:dyDescent="0.25">
      <c r="A329" s="101">
        <v>101</v>
      </c>
      <c r="B329" s="92" t="s">
        <v>302</v>
      </c>
      <c r="D329" s="92">
        <v>2006</v>
      </c>
      <c r="F329" s="92" t="s">
        <v>382</v>
      </c>
      <c r="G329" s="92" t="s">
        <v>832</v>
      </c>
      <c r="J329" s="92">
        <v>16</v>
      </c>
      <c r="K329" s="92">
        <v>18.100000000000001</v>
      </c>
      <c r="M329" s="92">
        <v>1258</v>
      </c>
      <c r="P329" s="92">
        <v>3</v>
      </c>
      <c r="Q329" s="36"/>
      <c r="R329" s="36"/>
      <c r="S329" s="92" t="s">
        <v>607</v>
      </c>
      <c r="T329" s="90"/>
      <c r="V329" s="92">
        <v>65</v>
      </c>
      <c r="W329" s="92">
        <v>25</v>
      </c>
      <c r="AB329" s="92" t="s">
        <v>840</v>
      </c>
      <c r="AC329" s="93"/>
      <c r="AD329" s="94"/>
      <c r="AE329" s="93"/>
      <c r="AF329" s="66"/>
      <c r="AL329" s="93"/>
      <c r="AO329" s="93"/>
      <c r="AQ329" s="92" t="s">
        <v>841</v>
      </c>
      <c r="AR329" s="92" t="s">
        <v>841</v>
      </c>
      <c r="BB329" s="93"/>
      <c r="BC329" s="93"/>
      <c r="BE329" s="95"/>
      <c r="BF329" s="95"/>
      <c r="FA329" s="93"/>
      <c r="FD329" s="36"/>
      <c r="FE329" s="92">
        <v>30</v>
      </c>
    </row>
    <row r="330" spans="1:161" s="30" customFormat="1" x14ac:dyDescent="0.25">
      <c r="A330" s="101">
        <v>101</v>
      </c>
      <c r="B330" s="92" t="s">
        <v>302</v>
      </c>
      <c r="D330" s="92">
        <v>2006</v>
      </c>
      <c r="F330" s="92" t="s">
        <v>382</v>
      </c>
      <c r="G330" s="92" t="s">
        <v>832</v>
      </c>
      <c r="J330" s="92">
        <v>16</v>
      </c>
      <c r="K330" s="92">
        <v>18.100000000000001</v>
      </c>
      <c r="M330" s="92">
        <v>1258</v>
      </c>
      <c r="P330" s="92">
        <v>3</v>
      </c>
      <c r="Q330" s="36"/>
      <c r="R330" s="36"/>
      <c r="S330" s="92" t="s">
        <v>613</v>
      </c>
      <c r="T330" s="90"/>
      <c r="V330" s="92">
        <v>65</v>
      </c>
      <c r="W330" s="92">
        <v>25</v>
      </c>
      <c r="AB330" s="92" t="s">
        <v>840</v>
      </c>
      <c r="AC330" s="93" t="s">
        <v>849</v>
      </c>
      <c r="AD330" s="94"/>
      <c r="AE330" s="93" t="s">
        <v>842</v>
      </c>
      <c r="AF330" s="66"/>
      <c r="AL330" s="93" t="s">
        <v>848</v>
      </c>
      <c r="AO330" s="93" t="s">
        <v>846</v>
      </c>
      <c r="AQ330" s="92" t="s">
        <v>841</v>
      </c>
      <c r="AR330" s="92" t="s">
        <v>841</v>
      </c>
      <c r="BB330" s="93" t="s">
        <v>725</v>
      </c>
      <c r="BC330" s="93"/>
      <c r="BE330" s="95">
        <v>1.4</v>
      </c>
      <c r="BF330" s="95">
        <v>1.4</v>
      </c>
      <c r="BH330" s="30">
        <v>0.22380952380952382</v>
      </c>
      <c r="BI330" s="30">
        <v>0.26190476190476192</v>
      </c>
      <c r="FA330" s="93" t="s">
        <v>830</v>
      </c>
      <c r="FD330" s="36"/>
      <c r="FE330" s="92">
        <v>30</v>
      </c>
    </row>
    <row r="331" spans="1:161" s="30" customFormat="1" x14ac:dyDescent="0.25">
      <c r="A331" s="101">
        <v>101</v>
      </c>
      <c r="B331" s="92" t="s">
        <v>302</v>
      </c>
      <c r="D331" s="92">
        <v>2006</v>
      </c>
      <c r="F331" s="92" t="s">
        <v>382</v>
      </c>
      <c r="G331" s="92" t="s">
        <v>832</v>
      </c>
      <c r="J331" s="92">
        <v>16</v>
      </c>
      <c r="K331" s="92">
        <v>18.100000000000001</v>
      </c>
      <c r="M331" s="92">
        <v>1258</v>
      </c>
      <c r="P331" s="92">
        <v>3</v>
      </c>
      <c r="Q331" s="36"/>
      <c r="R331" s="36"/>
      <c r="S331" s="92" t="s">
        <v>614</v>
      </c>
      <c r="T331" s="90"/>
      <c r="V331" s="92">
        <v>65</v>
      </c>
      <c r="W331" s="92">
        <v>25</v>
      </c>
      <c r="AB331" s="92" t="s">
        <v>840</v>
      </c>
      <c r="AC331" s="93" t="s">
        <v>849</v>
      </c>
      <c r="AD331" s="94"/>
      <c r="AE331" s="93" t="s">
        <v>842</v>
      </c>
      <c r="AF331" s="66"/>
      <c r="AL331" s="93" t="s">
        <v>848</v>
      </c>
      <c r="AO331" s="93" t="s">
        <v>846</v>
      </c>
      <c r="AQ331" s="92" t="s">
        <v>841</v>
      </c>
      <c r="AR331" s="92" t="s">
        <v>841</v>
      </c>
      <c r="BB331" s="93" t="s">
        <v>725</v>
      </c>
      <c r="BC331" s="93"/>
      <c r="BE331" s="95">
        <v>1.57</v>
      </c>
      <c r="BF331" s="95">
        <v>1.57</v>
      </c>
      <c r="BH331" s="30">
        <v>0.16772823779193205</v>
      </c>
      <c r="BI331" s="30">
        <v>0.16560509554140126</v>
      </c>
      <c r="FA331" s="93" t="s">
        <v>830</v>
      </c>
      <c r="FD331" s="36"/>
      <c r="FE331" s="92">
        <v>30</v>
      </c>
    </row>
    <row r="332" spans="1:161" s="30" customFormat="1" x14ac:dyDescent="0.25">
      <c r="A332" s="101">
        <v>101</v>
      </c>
      <c r="B332" s="92" t="s">
        <v>302</v>
      </c>
      <c r="D332" s="92">
        <v>2006</v>
      </c>
      <c r="F332" s="92" t="s">
        <v>382</v>
      </c>
      <c r="G332" s="92" t="s">
        <v>832</v>
      </c>
      <c r="J332" s="92">
        <v>16</v>
      </c>
      <c r="K332" s="92">
        <v>18.100000000000001</v>
      </c>
      <c r="M332" s="92">
        <v>1258</v>
      </c>
      <c r="P332" s="92">
        <v>3</v>
      </c>
      <c r="Q332" s="36"/>
      <c r="R332" s="36"/>
      <c r="S332" s="92" t="s">
        <v>618</v>
      </c>
      <c r="T332" s="90"/>
      <c r="V332" s="92">
        <v>65</v>
      </c>
      <c r="W332" s="92">
        <v>25</v>
      </c>
      <c r="AB332" s="92" t="s">
        <v>840</v>
      </c>
      <c r="AC332" s="93" t="s">
        <v>849</v>
      </c>
      <c r="AD332" s="94"/>
      <c r="AE332" s="93" t="s">
        <v>842</v>
      </c>
      <c r="AF332" s="66"/>
      <c r="AL332" s="93" t="s">
        <v>848</v>
      </c>
      <c r="AO332" s="93" t="s">
        <v>846</v>
      </c>
      <c r="AQ332" s="92" t="s">
        <v>841</v>
      </c>
      <c r="AR332" s="92" t="s">
        <v>841</v>
      </c>
      <c r="BB332" s="93" t="s">
        <v>725</v>
      </c>
      <c r="BC332" s="93"/>
      <c r="BE332" s="95">
        <v>1.59</v>
      </c>
      <c r="BF332" s="95">
        <v>1.59</v>
      </c>
      <c r="BH332" s="30">
        <v>0.12997903563941302</v>
      </c>
      <c r="BI332" s="30">
        <v>0.12578616352201258</v>
      </c>
      <c r="FA332" s="93" t="s">
        <v>830</v>
      </c>
      <c r="FD332" s="36"/>
      <c r="FE332" s="92">
        <v>30</v>
      </c>
    </row>
    <row r="333" spans="1:161" s="30" customFormat="1" x14ac:dyDescent="0.25">
      <c r="A333" s="101">
        <v>101</v>
      </c>
      <c r="B333" s="92" t="s">
        <v>302</v>
      </c>
      <c r="D333" s="92">
        <v>2006</v>
      </c>
      <c r="F333" s="92" t="s">
        <v>382</v>
      </c>
      <c r="G333" s="92" t="s">
        <v>832</v>
      </c>
      <c r="J333" s="92">
        <v>16</v>
      </c>
      <c r="K333" s="92">
        <v>18.100000000000001</v>
      </c>
      <c r="M333" s="92">
        <v>1258</v>
      </c>
      <c r="P333" s="92">
        <v>3</v>
      </c>
      <c r="Q333" s="36"/>
      <c r="R333" s="36"/>
      <c r="S333" s="92" t="s">
        <v>866</v>
      </c>
      <c r="T333" s="90"/>
      <c r="V333" s="92">
        <v>65</v>
      </c>
      <c r="W333" s="92">
        <v>25</v>
      </c>
      <c r="AB333" s="92" t="s">
        <v>840</v>
      </c>
      <c r="AC333" s="93"/>
      <c r="AD333" s="94"/>
      <c r="AE333" s="93"/>
      <c r="AF333" s="66"/>
      <c r="AL333" s="93"/>
      <c r="AO333" s="93"/>
      <c r="AQ333" s="92" t="s">
        <v>841</v>
      </c>
      <c r="AR333" s="92" t="s">
        <v>841</v>
      </c>
      <c r="BB333" s="93"/>
      <c r="BC333" s="93"/>
      <c r="BE333" s="95"/>
      <c r="BF333" s="95"/>
      <c r="FA333" s="93"/>
      <c r="FD333" s="36"/>
      <c r="FE333" s="92">
        <v>90</v>
      </c>
    </row>
    <row r="334" spans="1:161" x14ac:dyDescent="0.25">
      <c r="A334" s="75">
        <v>102</v>
      </c>
      <c r="B334" s="75" t="s">
        <v>302</v>
      </c>
      <c r="D334" s="75">
        <v>2007</v>
      </c>
      <c r="F334" s="75" t="s">
        <v>752</v>
      </c>
      <c r="G334" s="75" t="s">
        <v>850</v>
      </c>
      <c r="J334" s="72">
        <v>72</v>
      </c>
      <c r="K334" s="72">
        <v>9.1</v>
      </c>
      <c r="M334" s="72">
        <v>1150</v>
      </c>
      <c r="P334" s="72">
        <v>1</v>
      </c>
      <c r="S334" s="71" t="s">
        <v>605</v>
      </c>
      <c r="T334" s="71"/>
      <c r="V334" s="75">
        <v>65</v>
      </c>
      <c r="W334" s="75">
        <v>25</v>
      </c>
      <c r="AB334" s="75" t="s">
        <v>851</v>
      </c>
      <c r="AC334" s="87" t="s">
        <v>728</v>
      </c>
      <c r="AE334" s="87" t="s">
        <v>854</v>
      </c>
      <c r="AL334" s="87" t="s">
        <v>856</v>
      </c>
      <c r="AO334" s="89" t="s">
        <v>855</v>
      </c>
      <c r="AQ334" s="72" t="s">
        <v>852</v>
      </c>
      <c r="AR334" s="72" t="s">
        <v>852</v>
      </c>
      <c r="BB334" s="87" t="s">
        <v>726</v>
      </c>
      <c r="BC334" s="87"/>
      <c r="BE334" s="81">
        <v>1.0900000000000001</v>
      </c>
      <c r="BF334" s="81">
        <v>1.0900000000000001</v>
      </c>
      <c r="FA334" s="87" t="s">
        <v>857</v>
      </c>
      <c r="FE334" s="71">
        <v>15</v>
      </c>
    </row>
    <row r="335" spans="1:161" x14ac:dyDescent="0.25">
      <c r="A335" s="75">
        <v>102</v>
      </c>
      <c r="B335" s="75" t="s">
        <v>302</v>
      </c>
      <c r="D335" s="75">
        <v>2007</v>
      </c>
      <c r="F335" s="75" t="s">
        <v>752</v>
      </c>
      <c r="G335" s="75" t="s">
        <v>850</v>
      </c>
      <c r="J335" s="72">
        <v>72</v>
      </c>
      <c r="K335" s="72">
        <v>9.1</v>
      </c>
      <c r="M335" s="72">
        <v>1150</v>
      </c>
      <c r="P335" s="72">
        <v>1</v>
      </c>
      <c r="S335" s="71" t="s">
        <v>605</v>
      </c>
      <c r="T335" s="71"/>
      <c r="V335" s="75">
        <v>65</v>
      </c>
      <c r="W335" s="75">
        <v>25</v>
      </c>
      <c r="AB335" s="75" t="s">
        <v>851</v>
      </c>
      <c r="AC335" s="87" t="s">
        <v>858</v>
      </c>
      <c r="AE335" s="87" t="s">
        <v>854</v>
      </c>
      <c r="AL335" s="87" t="s">
        <v>856</v>
      </c>
      <c r="AO335" s="89" t="s">
        <v>855</v>
      </c>
      <c r="AQ335" s="72" t="s">
        <v>852</v>
      </c>
      <c r="AR335" s="72" t="s">
        <v>852</v>
      </c>
      <c r="BB335" s="87" t="s">
        <v>726</v>
      </c>
      <c r="BC335" s="87"/>
      <c r="BE335" s="81">
        <v>1.0900000000000001</v>
      </c>
      <c r="BF335" s="81">
        <v>1.07</v>
      </c>
      <c r="FA335" s="87" t="s">
        <v>857</v>
      </c>
      <c r="FE335" s="71">
        <v>15</v>
      </c>
    </row>
    <row r="336" spans="1:161" x14ac:dyDescent="0.25">
      <c r="A336" s="75">
        <v>102</v>
      </c>
      <c r="B336" s="75" t="s">
        <v>302</v>
      </c>
      <c r="D336" s="75">
        <v>2007</v>
      </c>
      <c r="F336" s="75" t="s">
        <v>752</v>
      </c>
      <c r="G336" s="75" t="s">
        <v>850</v>
      </c>
      <c r="J336" s="72">
        <v>72</v>
      </c>
      <c r="K336" s="72">
        <v>9.1</v>
      </c>
      <c r="M336" s="72">
        <v>1150</v>
      </c>
      <c r="P336" s="72">
        <v>1</v>
      </c>
      <c r="S336" s="71" t="s">
        <v>605</v>
      </c>
      <c r="T336" s="71"/>
      <c r="V336" s="75">
        <v>65</v>
      </c>
      <c r="W336" s="75">
        <v>25</v>
      </c>
      <c r="AB336" s="75" t="s">
        <v>851</v>
      </c>
      <c r="AC336" s="87" t="s">
        <v>859</v>
      </c>
      <c r="AE336" s="87" t="s">
        <v>854</v>
      </c>
      <c r="AL336" s="87" t="s">
        <v>856</v>
      </c>
      <c r="AO336" s="89" t="s">
        <v>855</v>
      </c>
      <c r="AQ336" s="72" t="s">
        <v>852</v>
      </c>
      <c r="AR336" s="72" t="s">
        <v>852</v>
      </c>
      <c r="BB336" s="87" t="s">
        <v>726</v>
      </c>
      <c r="BC336" s="87"/>
      <c r="BE336" s="81">
        <v>1.0900000000000001</v>
      </c>
      <c r="BF336" s="81">
        <v>1.08</v>
      </c>
      <c r="FA336" s="87" t="s">
        <v>857</v>
      </c>
      <c r="FE336" s="71">
        <v>15</v>
      </c>
    </row>
    <row r="337" spans="1:161" s="30" customFormat="1" x14ac:dyDescent="0.25">
      <c r="A337" s="92">
        <v>103</v>
      </c>
      <c r="B337" s="92" t="s">
        <v>860</v>
      </c>
      <c r="D337" s="92">
        <v>1990</v>
      </c>
      <c r="F337" s="92" t="s">
        <v>221</v>
      </c>
      <c r="G337" s="92" t="s">
        <v>861</v>
      </c>
      <c r="J337" s="92">
        <v>294</v>
      </c>
      <c r="K337" s="96">
        <v>12.8</v>
      </c>
      <c r="M337" s="92">
        <v>1148.0999999999999</v>
      </c>
      <c r="P337" s="92">
        <v>2</v>
      </c>
      <c r="Q337" s="36"/>
      <c r="R337" s="36"/>
      <c r="S337" s="92" t="s">
        <v>603</v>
      </c>
      <c r="T337" s="90"/>
      <c r="V337" s="97">
        <v>65</v>
      </c>
      <c r="W337" s="98">
        <v>25</v>
      </c>
      <c r="AB337" s="92" t="s">
        <v>862</v>
      </c>
      <c r="AC337" s="93" t="s">
        <v>749</v>
      </c>
      <c r="AD337" s="94"/>
      <c r="AE337" s="93" t="s">
        <v>727</v>
      </c>
      <c r="AF337" s="66"/>
      <c r="AL337" s="93" t="s">
        <v>400</v>
      </c>
      <c r="AO337" s="93" t="s">
        <v>863</v>
      </c>
      <c r="AQ337" s="97" t="s">
        <v>841</v>
      </c>
      <c r="AR337" s="97" t="s">
        <v>841</v>
      </c>
      <c r="BB337" s="93">
        <v>2750</v>
      </c>
      <c r="BC337" s="93">
        <v>6400</v>
      </c>
      <c r="BE337" s="95">
        <v>1.2659199999999999</v>
      </c>
      <c r="BF337" s="95">
        <v>1.2380800000000001</v>
      </c>
      <c r="BH337" s="30">
        <v>1.97</v>
      </c>
      <c r="BI337" s="30">
        <v>2.13</v>
      </c>
      <c r="FA337" s="93" t="s">
        <v>864</v>
      </c>
      <c r="FD337" s="36"/>
      <c r="FE337" s="92">
        <v>7.5</v>
      </c>
    </row>
    <row r="338" spans="1:161" s="30" customFormat="1" x14ac:dyDescent="0.25">
      <c r="A338" s="92">
        <v>103</v>
      </c>
      <c r="B338" s="92" t="s">
        <v>860</v>
      </c>
      <c r="D338" s="92">
        <v>1990</v>
      </c>
      <c r="F338" s="92" t="s">
        <v>221</v>
      </c>
      <c r="G338" s="92" t="s">
        <v>861</v>
      </c>
      <c r="J338" s="92">
        <v>294</v>
      </c>
      <c r="K338" s="96">
        <v>12.8</v>
      </c>
      <c r="M338" s="92">
        <v>1148.0999999999999</v>
      </c>
      <c r="P338" s="92">
        <v>2</v>
      </c>
      <c r="Q338" s="36"/>
      <c r="R338" s="36"/>
      <c r="S338" s="92" t="s">
        <v>603</v>
      </c>
      <c r="T338" s="90"/>
      <c r="V338" s="97">
        <v>65</v>
      </c>
      <c r="W338" s="98">
        <v>25</v>
      </c>
      <c r="AB338" s="92" t="s">
        <v>862</v>
      </c>
      <c r="AC338" s="93" t="s">
        <v>749</v>
      </c>
      <c r="AD338" s="94"/>
      <c r="AE338" s="93" t="s">
        <v>727</v>
      </c>
      <c r="AF338" s="66"/>
      <c r="AL338" s="93" t="s">
        <v>400</v>
      </c>
      <c r="AO338" s="93" t="s">
        <v>865</v>
      </c>
      <c r="AQ338" s="97" t="s">
        <v>841</v>
      </c>
      <c r="AR338" s="97" t="s">
        <v>841</v>
      </c>
      <c r="BB338" s="93">
        <v>6700</v>
      </c>
      <c r="BC338" s="93">
        <v>8000</v>
      </c>
      <c r="BE338" s="95">
        <v>1.1998</v>
      </c>
      <c r="BF338" s="95">
        <v>1.19371</v>
      </c>
      <c r="BH338" s="30">
        <v>2.35</v>
      </c>
      <c r="BI338" s="30">
        <v>2.3850000000000002</v>
      </c>
      <c r="FA338" s="93" t="s">
        <v>864</v>
      </c>
      <c r="FD338" s="36"/>
      <c r="FE338" s="92">
        <v>7.5</v>
      </c>
    </row>
    <row r="339" spans="1:161" s="30" customFormat="1" x14ac:dyDescent="0.25">
      <c r="A339" s="92">
        <v>103</v>
      </c>
      <c r="B339" s="92" t="s">
        <v>860</v>
      </c>
      <c r="D339" s="92">
        <v>1990</v>
      </c>
      <c r="F339" s="92" t="s">
        <v>221</v>
      </c>
      <c r="G339" s="92" t="s">
        <v>861</v>
      </c>
      <c r="J339" s="92">
        <v>294</v>
      </c>
      <c r="K339" s="96">
        <v>12.8</v>
      </c>
      <c r="M339" s="92">
        <v>1148.0999999999999</v>
      </c>
      <c r="P339" s="92">
        <v>2</v>
      </c>
      <c r="Q339" s="36"/>
      <c r="R339" s="36"/>
      <c r="S339" s="92" t="s">
        <v>603</v>
      </c>
      <c r="T339" s="90"/>
      <c r="V339" s="97">
        <v>65</v>
      </c>
      <c r="W339" s="98">
        <v>25</v>
      </c>
      <c r="AB339" s="92" t="s">
        <v>862</v>
      </c>
      <c r="AC339" s="93" t="s">
        <v>749</v>
      </c>
      <c r="AD339" s="94"/>
      <c r="AE339" s="93" t="s">
        <v>727</v>
      </c>
      <c r="AF339" s="66"/>
      <c r="AL339" s="93" t="s">
        <v>787</v>
      </c>
      <c r="AO339" s="93" t="s">
        <v>863</v>
      </c>
      <c r="AQ339" s="97" t="s">
        <v>841</v>
      </c>
      <c r="AR339" s="97" t="s">
        <v>841</v>
      </c>
      <c r="BB339" s="93">
        <v>4000</v>
      </c>
      <c r="BC339" s="93">
        <v>7100</v>
      </c>
      <c r="BE339" s="95">
        <v>1.32334</v>
      </c>
      <c r="BF339" s="95">
        <v>1.31725</v>
      </c>
      <c r="BH339" s="30">
        <v>1.64</v>
      </c>
      <c r="BI339" s="30">
        <v>1.675</v>
      </c>
      <c r="FA339" s="93" t="s">
        <v>864</v>
      </c>
      <c r="FD339" s="36"/>
      <c r="FE339" s="92">
        <v>7.5</v>
      </c>
    </row>
    <row r="340" spans="1:161" s="30" customFormat="1" x14ac:dyDescent="0.25">
      <c r="A340" s="92">
        <v>103</v>
      </c>
      <c r="B340" s="92" t="s">
        <v>860</v>
      </c>
      <c r="D340" s="92">
        <v>1990</v>
      </c>
      <c r="F340" s="92" t="s">
        <v>221</v>
      </c>
      <c r="G340" s="92" t="s">
        <v>861</v>
      </c>
      <c r="J340" s="92">
        <v>294</v>
      </c>
      <c r="K340" s="96">
        <v>12.8</v>
      </c>
      <c r="M340" s="92">
        <v>1148.0999999999999</v>
      </c>
      <c r="P340" s="92">
        <v>2</v>
      </c>
      <c r="Q340" s="36"/>
      <c r="R340" s="36"/>
      <c r="S340" s="92" t="s">
        <v>603</v>
      </c>
      <c r="T340" s="90"/>
      <c r="V340" s="97">
        <v>65</v>
      </c>
      <c r="W340" s="98">
        <v>25</v>
      </c>
      <c r="AB340" s="92" t="s">
        <v>862</v>
      </c>
      <c r="AC340" s="93" t="s">
        <v>749</v>
      </c>
      <c r="AD340" s="94"/>
      <c r="AE340" s="93" t="s">
        <v>727</v>
      </c>
      <c r="AF340" s="66"/>
      <c r="AL340" s="93" t="s">
        <v>787</v>
      </c>
      <c r="AO340" s="93" t="s">
        <v>865</v>
      </c>
      <c r="AQ340" s="97" t="s">
        <v>841</v>
      </c>
      <c r="AR340" s="97" t="s">
        <v>841</v>
      </c>
      <c r="BB340" s="93">
        <v>6600</v>
      </c>
      <c r="BC340" s="93">
        <v>7700</v>
      </c>
      <c r="BE340" s="95">
        <v>1.31725</v>
      </c>
      <c r="BF340" s="95">
        <v>1.3059400000000001</v>
      </c>
      <c r="BH340" s="30">
        <v>1.675</v>
      </c>
      <c r="BI340" s="30">
        <v>1.7399999999999998</v>
      </c>
      <c r="FA340" s="93" t="s">
        <v>864</v>
      </c>
      <c r="FD340" s="36"/>
      <c r="FE340" s="92">
        <v>7.5</v>
      </c>
    </row>
    <row r="341" spans="1:161" s="30" customFormat="1" x14ac:dyDescent="0.25">
      <c r="A341" s="92">
        <v>103</v>
      </c>
      <c r="B341" s="92" t="s">
        <v>860</v>
      </c>
      <c r="D341" s="92">
        <v>1990</v>
      </c>
      <c r="F341" s="92" t="s">
        <v>221</v>
      </c>
      <c r="G341" s="92" t="s">
        <v>861</v>
      </c>
      <c r="J341" s="92">
        <v>294</v>
      </c>
      <c r="K341" s="96">
        <v>12.8</v>
      </c>
      <c r="M341" s="92">
        <v>1148.0999999999999</v>
      </c>
      <c r="P341" s="92">
        <v>2</v>
      </c>
      <c r="Q341" s="36"/>
      <c r="R341" s="36"/>
      <c r="S341" s="92" t="s">
        <v>603</v>
      </c>
      <c r="T341" s="90"/>
      <c r="V341" s="97">
        <v>65</v>
      </c>
      <c r="W341" s="98">
        <v>25</v>
      </c>
      <c r="AB341" s="92" t="s">
        <v>862</v>
      </c>
      <c r="AC341" s="93" t="s">
        <v>728</v>
      </c>
      <c r="AD341" s="94"/>
      <c r="AE341" s="93" t="s">
        <v>727</v>
      </c>
      <c r="AF341" s="66"/>
      <c r="AL341" s="93" t="s">
        <v>400</v>
      </c>
      <c r="AO341" s="93" t="s">
        <v>863</v>
      </c>
      <c r="AQ341" s="97" t="s">
        <v>841</v>
      </c>
      <c r="AR341" s="97" t="s">
        <v>841</v>
      </c>
      <c r="BB341" s="93">
        <v>2750</v>
      </c>
      <c r="BC341" s="93">
        <v>2850</v>
      </c>
      <c r="BE341" s="95">
        <v>1.2659199999999999</v>
      </c>
      <c r="BF341" s="95">
        <v>1.2589600000000001</v>
      </c>
      <c r="BH341" s="30">
        <v>1.97</v>
      </c>
      <c r="BI341" s="30">
        <v>2.0100000000000002</v>
      </c>
      <c r="FA341" s="93" t="s">
        <v>864</v>
      </c>
      <c r="FD341" s="36"/>
      <c r="FE341" s="92">
        <v>7.5</v>
      </c>
    </row>
    <row r="342" spans="1:161" s="30" customFormat="1" x14ac:dyDescent="0.25">
      <c r="A342" s="92">
        <v>103</v>
      </c>
      <c r="B342" s="92" t="s">
        <v>860</v>
      </c>
      <c r="D342" s="92">
        <v>1990</v>
      </c>
      <c r="F342" s="92" t="s">
        <v>221</v>
      </c>
      <c r="G342" s="92" t="s">
        <v>861</v>
      </c>
      <c r="J342" s="92">
        <v>294</v>
      </c>
      <c r="K342" s="96">
        <v>12.8</v>
      </c>
      <c r="M342" s="92">
        <v>1148.0999999999999</v>
      </c>
      <c r="P342" s="92">
        <v>2</v>
      </c>
      <c r="Q342" s="36"/>
      <c r="R342" s="36"/>
      <c r="S342" s="92" t="s">
        <v>603</v>
      </c>
      <c r="T342" s="90"/>
      <c r="V342" s="97">
        <v>65</v>
      </c>
      <c r="W342" s="98">
        <v>25</v>
      </c>
      <c r="AB342" s="92" t="s">
        <v>862</v>
      </c>
      <c r="AC342" s="93" t="s">
        <v>728</v>
      </c>
      <c r="AD342" s="94"/>
      <c r="AE342" s="93" t="s">
        <v>727</v>
      </c>
      <c r="AF342" s="66"/>
      <c r="AL342" s="93" t="s">
        <v>400</v>
      </c>
      <c r="AO342" s="93" t="s">
        <v>865</v>
      </c>
      <c r="AQ342" s="97" t="s">
        <v>841</v>
      </c>
      <c r="AR342" s="97" t="s">
        <v>841</v>
      </c>
      <c r="BB342" s="93">
        <v>6700</v>
      </c>
      <c r="BC342" s="93">
        <v>6600</v>
      </c>
      <c r="BE342" s="95">
        <v>1.1998</v>
      </c>
      <c r="BF342" s="95">
        <v>1.21807</v>
      </c>
      <c r="BH342" s="30">
        <v>2.35</v>
      </c>
      <c r="BI342" s="30">
        <v>2.2450000000000001</v>
      </c>
      <c r="FA342" s="93" t="s">
        <v>864</v>
      </c>
      <c r="FD342" s="36"/>
      <c r="FE342" s="92">
        <v>7.5</v>
      </c>
    </row>
    <row r="343" spans="1:161" s="30" customFormat="1" x14ac:dyDescent="0.25">
      <c r="A343" s="92">
        <v>103</v>
      </c>
      <c r="B343" s="92" t="s">
        <v>860</v>
      </c>
      <c r="D343" s="92">
        <v>1990</v>
      </c>
      <c r="F343" s="92" t="s">
        <v>221</v>
      </c>
      <c r="G343" s="92" t="s">
        <v>861</v>
      </c>
      <c r="J343" s="92">
        <v>294</v>
      </c>
      <c r="K343" s="96">
        <v>12.8</v>
      </c>
      <c r="M343" s="92">
        <v>1148.0999999999999</v>
      </c>
      <c r="P343" s="92">
        <v>2</v>
      </c>
      <c r="Q343" s="36"/>
      <c r="R343" s="36"/>
      <c r="S343" s="92" t="s">
        <v>603</v>
      </c>
      <c r="T343" s="90"/>
      <c r="V343" s="97">
        <v>65</v>
      </c>
      <c r="W343" s="98">
        <v>25</v>
      </c>
      <c r="AB343" s="92" t="s">
        <v>862</v>
      </c>
      <c r="AC343" s="93" t="s">
        <v>728</v>
      </c>
      <c r="AD343" s="94"/>
      <c r="AE343" s="93" t="s">
        <v>727</v>
      </c>
      <c r="AF343" s="66"/>
      <c r="AL343" s="93" t="s">
        <v>787</v>
      </c>
      <c r="AO343" s="93" t="s">
        <v>863</v>
      </c>
      <c r="AQ343" s="97" t="s">
        <v>841</v>
      </c>
      <c r="AR343" s="97" t="s">
        <v>841</v>
      </c>
      <c r="BB343" s="93">
        <v>4000</v>
      </c>
      <c r="BC343" s="93">
        <v>3500</v>
      </c>
      <c r="BE343" s="95">
        <v>1.32334</v>
      </c>
      <c r="BF343" s="95">
        <v>1.32247</v>
      </c>
      <c r="BH343" s="30">
        <v>1.64</v>
      </c>
      <c r="BI343" s="30">
        <v>1.645</v>
      </c>
      <c r="FA343" s="93" t="s">
        <v>864</v>
      </c>
      <c r="FD343" s="36"/>
      <c r="FE343" s="92">
        <v>7.5</v>
      </c>
    </row>
    <row r="344" spans="1:161" s="30" customFormat="1" x14ac:dyDescent="0.25">
      <c r="A344" s="92">
        <v>103</v>
      </c>
      <c r="B344" s="92" t="s">
        <v>860</v>
      </c>
      <c r="D344" s="92">
        <v>1990</v>
      </c>
      <c r="F344" s="92" t="s">
        <v>221</v>
      </c>
      <c r="G344" s="92" t="s">
        <v>861</v>
      </c>
      <c r="J344" s="92">
        <v>294</v>
      </c>
      <c r="K344" s="96">
        <v>12.8</v>
      </c>
      <c r="M344" s="92">
        <v>1148.0999999999999</v>
      </c>
      <c r="P344" s="92">
        <v>2</v>
      </c>
      <c r="Q344" s="36"/>
      <c r="R344" s="36"/>
      <c r="S344" s="92" t="s">
        <v>603</v>
      </c>
      <c r="T344" s="90"/>
      <c r="V344" s="97">
        <v>65</v>
      </c>
      <c r="W344" s="98">
        <v>25</v>
      </c>
      <c r="AB344" s="92" t="s">
        <v>862</v>
      </c>
      <c r="AC344" s="93" t="s">
        <v>728</v>
      </c>
      <c r="AD344" s="94"/>
      <c r="AE344" s="93" t="s">
        <v>727</v>
      </c>
      <c r="AF344" s="66"/>
      <c r="AL344" s="93" t="s">
        <v>787</v>
      </c>
      <c r="AO344" s="93" t="s">
        <v>865</v>
      </c>
      <c r="AQ344" s="97" t="s">
        <v>841</v>
      </c>
      <c r="AR344" s="97" t="s">
        <v>841</v>
      </c>
      <c r="BB344" s="93">
        <v>6600</v>
      </c>
      <c r="BC344" s="93">
        <v>6900</v>
      </c>
      <c r="BE344" s="95">
        <v>1.31725</v>
      </c>
      <c r="BF344" s="95">
        <v>1.3294299999999999</v>
      </c>
      <c r="BH344" s="30">
        <v>1.675</v>
      </c>
      <c r="BI344" s="30">
        <v>1.605</v>
      </c>
      <c r="FA344" s="93" t="s">
        <v>864</v>
      </c>
      <c r="FD344" s="36"/>
      <c r="FE344" s="92">
        <v>7.5</v>
      </c>
    </row>
  </sheetData>
  <autoFilter ref="A1:FD344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19" workbookViewId="0">
      <selection activeCell="D31" sqref="D31"/>
    </sheetView>
  </sheetViews>
  <sheetFormatPr defaultRowHeight="15" x14ac:dyDescent="0.25"/>
  <cols>
    <col min="2" max="2" width="28.140625" customWidth="1"/>
    <col min="3" max="3" width="70.5703125" customWidth="1"/>
    <col min="4" max="4" width="91.42578125" customWidth="1"/>
  </cols>
  <sheetData>
    <row r="1" spans="1:5" x14ac:dyDescent="0.25">
      <c r="A1" s="2" t="s">
        <v>5</v>
      </c>
      <c r="B1" t="s">
        <v>143</v>
      </c>
      <c r="C1" t="s">
        <v>260</v>
      </c>
      <c r="E1" t="s">
        <v>165</v>
      </c>
    </row>
    <row r="2" spans="1:5" x14ac:dyDescent="0.25">
      <c r="A2" s="2" t="s">
        <v>5</v>
      </c>
      <c r="B2" s="1" t="s">
        <v>45</v>
      </c>
      <c r="C2" s="4" t="s">
        <v>118</v>
      </c>
    </row>
    <row r="3" spans="1:5" x14ac:dyDescent="0.25">
      <c r="A3" s="2"/>
      <c r="B3" s="1" t="s">
        <v>46</v>
      </c>
      <c r="C3" s="4" t="s">
        <v>47</v>
      </c>
    </row>
    <row r="4" spans="1:5" x14ac:dyDescent="0.25">
      <c r="A4" s="2"/>
      <c r="B4" s="1" t="s">
        <v>6</v>
      </c>
      <c r="C4" s="4" t="s">
        <v>48</v>
      </c>
    </row>
    <row r="5" spans="1:5" x14ac:dyDescent="0.25">
      <c r="A5" s="2"/>
      <c r="B5" s="1" t="s">
        <v>176</v>
      </c>
      <c r="C5" s="4" t="s">
        <v>177</v>
      </c>
    </row>
    <row r="6" spans="1:5" x14ac:dyDescent="0.25">
      <c r="A6" s="2"/>
      <c r="B6" s="1" t="s">
        <v>113</v>
      </c>
      <c r="C6" s="4" t="s">
        <v>114</v>
      </c>
    </row>
    <row r="7" spans="1:5" x14ac:dyDescent="0.25">
      <c r="A7" s="2"/>
      <c r="B7" s="1" t="s">
        <v>4</v>
      </c>
      <c r="C7" s="4" t="s">
        <v>49</v>
      </c>
    </row>
    <row r="8" spans="1:5" x14ac:dyDescent="0.25">
      <c r="A8" s="2"/>
      <c r="B8" s="1" t="s">
        <v>3</v>
      </c>
      <c r="C8" s="4" t="s">
        <v>3</v>
      </c>
    </row>
    <row r="9" spans="1:5" x14ac:dyDescent="0.25">
      <c r="A9" s="2"/>
      <c r="B9" s="1" t="s">
        <v>2</v>
      </c>
      <c r="C9" s="4" t="s">
        <v>2</v>
      </c>
    </row>
    <row r="10" spans="1:5" x14ac:dyDescent="0.25">
      <c r="A10" s="2"/>
      <c r="B10" s="1" t="s">
        <v>112</v>
      </c>
      <c r="C10" s="4" t="s">
        <v>112</v>
      </c>
      <c r="D10" t="s">
        <v>149</v>
      </c>
    </row>
    <row r="11" spans="1:5" x14ac:dyDescent="0.25">
      <c r="A11" s="2"/>
      <c r="B11" s="1" t="s">
        <v>37</v>
      </c>
      <c r="C11" s="4" t="s">
        <v>50</v>
      </c>
    </row>
    <row r="12" spans="1:5" x14ac:dyDescent="0.25">
      <c r="A12" s="2"/>
      <c r="B12" s="1" t="s">
        <v>16</v>
      </c>
      <c r="C12" s="4" t="s">
        <v>51</v>
      </c>
    </row>
    <row r="13" spans="1:5" x14ac:dyDescent="0.25">
      <c r="A13" s="2"/>
      <c r="B13" s="1" t="s">
        <v>38</v>
      </c>
      <c r="C13" s="4" t="s">
        <v>52</v>
      </c>
      <c r="D13" t="s">
        <v>150</v>
      </c>
    </row>
    <row r="14" spans="1:5" x14ac:dyDescent="0.25">
      <c r="A14" s="2"/>
      <c r="B14" s="1" t="s">
        <v>17</v>
      </c>
      <c r="C14" s="4" t="s">
        <v>53</v>
      </c>
      <c r="D14" t="s">
        <v>150</v>
      </c>
    </row>
    <row r="15" spans="1:5" x14ac:dyDescent="0.25">
      <c r="A15" s="2"/>
      <c r="B15" s="1" t="s">
        <v>18</v>
      </c>
      <c r="C15" s="4" t="s">
        <v>54</v>
      </c>
    </row>
    <row r="16" spans="1:5" x14ac:dyDescent="0.25">
      <c r="A16" s="2"/>
      <c r="B16" s="1" t="s">
        <v>8</v>
      </c>
      <c r="C16" s="4" t="s">
        <v>55</v>
      </c>
    </row>
    <row r="17" spans="1:4" x14ac:dyDescent="0.25">
      <c r="A17" s="2"/>
      <c r="B17" s="1" t="s">
        <v>364</v>
      </c>
      <c r="C17" s="4" t="s">
        <v>367</v>
      </c>
    </row>
    <row r="18" spans="1:4" x14ac:dyDescent="0.25">
      <c r="A18" s="2"/>
      <c r="B18" s="1" t="s">
        <v>365</v>
      </c>
      <c r="C18" s="4" t="s">
        <v>366</v>
      </c>
    </row>
    <row r="19" spans="1:4" x14ac:dyDescent="0.25">
      <c r="A19" s="2"/>
      <c r="B19" s="1" t="s">
        <v>7</v>
      </c>
      <c r="C19" s="4" t="s">
        <v>115</v>
      </c>
      <c r="D19" t="s">
        <v>161</v>
      </c>
    </row>
    <row r="20" spans="1:4" x14ac:dyDescent="0.25">
      <c r="A20" s="2"/>
      <c r="B20" s="1" t="s">
        <v>214</v>
      </c>
      <c r="C20" s="4" t="s">
        <v>215</v>
      </c>
    </row>
    <row r="21" spans="1:4" x14ac:dyDescent="0.25">
      <c r="A21" s="2"/>
      <c r="B21" s="1" t="s">
        <v>145</v>
      </c>
      <c r="C21" s="4" t="s">
        <v>147</v>
      </c>
    </row>
    <row r="22" spans="1:4" x14ac:dyDescent="0.25">
      <c r="A22" s="2"/>
      <c r="B22" s="1" t="s">
        <v>146</v>
      </c>
      <c r="C22" s="4" t="s">
        <v>148</v>
      </c>
    </row>
    <row r="23" spans="1:4" x14ac:dyDescent="0.25">
      <c r="A23" s="2"/>
      <c r="B23" s="1" t="s">
        <v>15</v>
      </c>
      <c r="C23" s="4" t="s">
        <v>56</v>
      </c>
    </row>
    <row r="24" spans="1:4" x14ac:dyDescent="0.25">
      <c r="A24" s="2"/>
      <c r="B24" s="1" t="s">
        <v>178</v>
      </c>
      <c r="C24" s="4" t="s">
        <v>181</v>
      </c>
    </row>
    <row r="25" spans="1:4" x14ac:dyDescent="0.25">
      <c r="A25" s="2"/>
      <c r="B25" s="1" t="s">
        <v>179</v>
      </c>
      <c r="C25" s="4" t="s">
        <v>182</v>
      </c>
      <c r="D25" t="s">
        <v>92</v>
      </c>
    </row>
    <row r="26" spans="1:4" x14ac:dyDescent="0.25">
      <c r="A26" s="2"/>
      <c r="B26" s="1" t="s">
        <v>180</v>
      </c>
      <c r="C26" s="4" t="s">
        <v>183</v>
      </c>
      <c r="D26" t="s">
        <v>247</v>
      </c>
    </row>
    <row r="27" spans="1:4" x14ac:dyDescent="0.25">
      <c r="A27" s="2"/>
      <c r="B27" s="1" t="s">
        <v>569</v>
      </c>
      <c r="C27" s="4" t="s">
        <v>88</v>
      </c>
    </row>
    <row r="28" spans="1:4" x14ac:dyDescent="0.25">
      <c r="A28" s="2"/>
      <c r="B28" s="1" t="s">
        <v>0</v>
      </c>
      <c r="C28" s="4" t="s">
        <v>57</v>
      </c>
    </row>
    <row r="29" spans="1:4" x14ac:dyDescent="0.25">
      <c r="A29" s="2"/>
      <c r="B29" s="1" t="s">
        <v>641</v>
      </c>
      <c r="C29" s="4" t="s">
        <v>642</v>
      </c>
      <c r="D29" t="s">
        <v>644</v>
      </c>
    </row>
    <row r="30" spans="1:4" x14ac:dyDescent="0.25">
      <c r="A30" s="2"/>
      <c r="B30" s="1" t="s">
        <v>1</v>
      </c>
      <c r="C30" s="4" t="s">
        <v>58</v>
      </c>
    </row>
    <row r="31" spans="1:4" x14ac:dyDescent="0.25">
      <c r="A31" s="2"/>
      <c r="B31" s="1" t="s">
        <v>640</v>
      </c>
      <c r="C31" s="4" t="s">
        <v>643</v>
      </c>
      <c r="D31" t="s">
        <v>645</v>
      </c>
    </row>
    <row r="32" spans="1:4" x14ac:dyDescent="0.25">
      <c r="A32" s="2"/>
      <c r="B32" s="1" t="s">
        <v>249</v>
      </c>
      <c r="C32" s="4" t="s">
        <v>258</v>
      </c>
    </row>
    <row r="33" spans="1:4" x14ac:dyDescent="0.25">
      <c r="A33" s="2"/>
      <c r="B33" s="1" t="s">
        <v>248</v>
      </c>
      <c r="C33" s="4" t="s">
        <v>257</v>
      </c>
    </row>
    <row r="34" spans="1:4" x14ac:dyDescent="0.25">
      <c r="A34" s="2"/>
      <c r="B34" s="1" t="s">
        <v>250</v>
      </c>
      <c r="C34" s="4" t="s">
        <v>259</v>
      </c>
    </row>
    <row r="35" spans="1:4" x14ac:dyDescent="0.25">
      <c r="A35" s="2"/>
      <c r="B35" s="1" t="s">
        <v>253</v>
      </c>
      <c r="C35" s="4" t="s">
        <v>256</v>
      </c>
    </row>
    <row r="36" spans="1:4" x14ac:dyDescent="0.25">
      <c r="A36" s="2"/>
      <c r="B36" s="1" t="s">
        <v>252</v>
      </c>
      <c r="C36" s="4" t="s">
        <v>255</v>
      </c>
    </row>
    <row r="37" spans="1:4" x14ac:dyDescent="0.25">
      <c r="A37" s="2"/>
      <c r="B37" s="1" t="s">
        <v>254</v>
      </c>
      <c r="C37" s="4" t="s">
        <v>251</v>
      </c>
    </row>
    <row r="38" spans="1:4" x14ac:dyDescent="0.25">
      <c r="A38" s="2"/>
      <c r="B38" s="1" t="s">
        <v>189</v>
      </c>
      <c r="C38" s="4" t="s">
        <v>59</v>
      </c>
    </row>
    <row r="39" spans="1:4" x14ac:dyDescent="0.25">
      <c r="A39" s="2"/>
      <c r="B39" s="1" t="s">
        <v>188</v>
      </c>
      <c r="C39" s="4" t="s">
        <v>59</v>
      </c>
    </row>
    <row r="40" spans="1:4" x14ac:dyDescent="0.25">
      <c r="A40" s="2"/>
      <c r="B40" s="1" t="s">
        <v>245</v>
      </c>
      <c r="C40" s="4" t="s">
        <v>246</v>
      </c>
    </row>
    <row r="41" spans="1:4" x14ac:dyDescent="0.25">
      <c r="A41" s="2"/>
      <c r="B41" s="6" t="s">
        <v>90</v>
      </c>
      <c r="C41" s="4" t="s">
        <v>91</v>
      </c>
    </row>
    <row r="42" spans="1:4" x14ac:dyDescent="0.25">
      <c r="A42" s="2"/>
      <c r="B42" s="6" t="s">
        <v>26</v>
      </c>
      <c r="C42" t="s">
        <v>61</v>
      </c>
    </row>
    <row r="43" spans="1:4" x14ac:dyDescent="0.25">
      <c r="A43" s="2"/>
      <c r="B43" s="6" t="s">
        <v>25</v>
      </c>
      <c r="C43" t="s">
        <v>60</v>
      </c>
    </row>
    <row r="44" spans="1:4" x14ac:dyDescent="0.25">
      <c r="A44" s="2"/>
      <c r="B44" s="6" t="s">
        <v>151</v>
      </c>
      <c r="C44" t="s">
        <v>152</v>
      </c>
    </row>
    <row r="45" spans="1:4" x14ac:dyDescent="0.25">
      <c r="A45" s="2"/>
      <c r="B45" s="12" t="s">
        <v>94</v>
      </c>
      <c r="C45" s="4" t="s">
        <v>95</v>
      </c>
      <c r="D45" t="s">
        <v>89</v>
      </c>
    </row>
    <row r="46" spans="1:4" x14ac:dyDescent="0.25">
      <c r="A46" s="2"/>
      <c r="B46" s="12" t="s">
        <v>93</v>
      </c>
      <c r="C46" s="4" t="s">
        <v>96</v>
      </c>
      <c r="D46" t="s">
        <v>89</v>
      </c>
    </row>
    <row r="47" spans="1:4" x14ac:dyDescent="0.25">
      <c r="A47" s="2"/>
      <c r="B47" s="12" t="s">
        <v>219</v>
      </c>
      <c r="C47" s="4" t="s">
        <v>220</v>
      </c>
      <c r="D47" t="s">
        <v>92</v>
      </c>
    </row>
    <row r="48" spans="1:4" x14ac:dyDescent="0.25">
      <c r="A48" s="2"/>
      <c r="B48" s="12" t="s">
        <v>268</v>
      </c>
      <c r="C48" s="4" t="s">
        <v>269</v>
      </c>
    </row>
    <row r="49" spans="1:4" x14ac:dyDescent="0.25">
      <c r="A49" s="14"/>
      <c r="B49" s="1" t="s">
        <v>153</v>
      </c>
      <c r="C49" s="4" t="s">
        <v>242</v>
      </c>
    </row>
    <row r="50" spans="1:4" x14ac:dyDescent="0.25">
      <c r="A50" s="14"/>
      <c r="B50" s="1"/>
      <c r="C50" s="4"/>
    </row>
    <row r="51" spans="1:4" x14ac:dyDescent="0.25">
      <c r="A51" s="3"/>
      <c r="B51" s="1" t="s">
        <v>307</v>
      </c>
      <c r="C51" s="4" t="s">
        <v>368</v>
      </c>
      <c r="D51" t="s">
        <v>371</v>
      </c>
    </row>
    <row r="52" spans="1:4" x14ac:dyDescent="0.25">
      <c r="A52" s="3"/>
      <c r="B52" s="1" t="s">
        <v>308</v>
      </c>
      <c r="C52" s="4" t="s">
        <v>369</v>
      </c>
      <c r="D52" t="s">
        <v>371</v>
      </c>
    </row>
    <row r="53" spans="1:4" x14ac:dyDescent="0.25">
      <c r="A53" s="3"/>
      <c r="B53" s="1" t="s">
        <v>355</v>
      </c>
      <c r="C53" s="4" t="s">
        <v>370</v>
      </c>
      <c r="D53" t="s">
        <v>371</v>
      </c>
    </row>
    <row r="54" spans="1:4" x14ac:dyDescent="0.25">
      <c r="A54" s="3"/>
      <c r="B54" s="1" t="s">
        <v>14</v>
      </c>
      <c r="C54" t="s">
        <v>63</v>
      </c>
      <c r="D54" t="s">
        <v>89</v>
      </c>
    </row>
    <row r="55" spans="1:4" x14ac:dyDescent="0.25">
      <c r="A55" s="3" t="s">
        <v>44</v>
      </c>
      <c r="B55" s="1" t="s">
        <v>13</v>
      </c>
      <c r="C55" t="s">
        <v>62</v>
      </c>
      <c r="D55" t="s">
        <v>89</v>
      </c>
    </row>
    <row r="56" spans="1:4" x14ac:dyDescent="0.25">
      <c r="A56" s="3"/>
      <c r="B56" s="1" t="s">
        <v>329</v>
      </c>
      <c r="C56" t="s">
        <v>330</v>
      </c>
      <c r="D56" t="s">
        <v>89</v>
      </c>
    </row>
    <row r="57" spans="1:4" x14ac:dyDescent="0.25">
      <c r="A57" s="3"/>
      <c r="B57" s="1" t="s">
        <v>24</v>
      </c>
      <c r="C57" t="s">
        <v>65</v>
      </c>
    </row>
    <row r="58" spans="1:4" x14ac:dyDescent="0.25">
      <c r="A58" s="3"/>
      <c r="B58" s="1" t="s">
        <v>23</v>
      </c>
      <c r="C58" t="s">
        <v>64</v>
      </c>
    </row>
    <row r="59" spans="1:4" x14ac:dyDescent="0.25">
      <c r="A59" s="3"/>
      <c r="B59" s="1" t="s">
        <v>312</v>
      </c>
      <c r="C59" t="s">
        <v>331</v>
      </c>
    </row>
    <row r="60" spans="1:4" x14ac:dyDescent="0.25">
      <c r="A60" s="3"/>
      <c r="B60" s="1" t="s">
        <v>10</v>
      </c>
      <c r="C60" t="s">
        <v>67</v>
      </c>
      <c r="D60" t="s">
        <v>92</v>
      </c>
    </row>
    <row r="61" spans="1:4" x14ac:dyDescent="0.25">
      <c r="A61" s="3"/>
      <c r="B61" s="1" t="s">
        <v>9</v>
      </c>
      <c r="C61" t="s">
        <v>66</v>
      </c>
      <c r="D61" t="s">
        <v>92</v>
      </c>
    </row>
    <row r="62" spans="1:4" x14ac:dyDescent="0.25">
      <c r="A62" s="3"/>
      <c r="B62" s="1" t="s">
        <v>296</v>
      </c>
      <c r="C62" t="s">
        <v>332</v>
      </c>
      <c r="D62" t="s">
        <v>92</v>
      </c>
    </row>
    <row r="63" spans="1:4" x14ac:dyDescent="0.25">
      <c r="A63" s="3"/>
      <c r="B63" s="1" t="s">
        <v>190</v>
      </c>
      <c r="C63" t="s">
        <v>69</v>
      </c>
      <c r="D63" t="s">
        <v>159</v>
      </c>
    </row>
    <row r="64" spans="1:4" x14ac:dyDescent="0.25">
      <c r="A64" s="3"/>
      <c r="B64" s="1" t="s">
        <v>191</v>
      </c>
      <c r="C64" t="s">
        <v>68</v>
      </c>
      <c r="D64" t="s">
        <v>159</v>
      </c>
    </row>
    <row r="65" spans="1:8" x14ac:dyDescent="0.25">
      <c r="A65" s="3"/>
      <c r="B65" s="1" t="s">
        <v>297</v>
      </c>
      <c r="C65" t="s">
        <v>333</v>
      </c>
      <c r="D65" t="s">
        <v>159</v>
      </c>
      <c r="H65" s="20">
        <f>10000000</f>
        <v>10000000</v>
      </c>
    </row>
    <row r="66" spans="1:8" x14ac:dyDescent="0.25">
      <c r="A66" s="3"/>
      <c r="B66" s="1" t="s">
        <v>20</v>
      </c>
      <c r="C66" t="s">
        <v>71</v>
      </c>
      <c r="D66" t="s">
        <v>159</v>
      </c>
    </row>
    <row r="67" spans="1:8" x14ac:dyDescent="0.25">
      <c r="A67" s="3"/>
      <c r="B67" s="1" t="s">
        <v>19</v>
      </c>
      <c r="C67" t="s">
        <v>70</v>
      </c>
      <c r="D67" t="s">
        <v>159</v>
      </c>
    </row>
    <row r="68" spans="1:8" x14ac:dyDescent="0.25">
      <c r="A68" s="3"/>
      <c r="B68" s="1" t="s">
        <v>298</v>
      </c>
      <c r="C68" t="s">
        <v>334</v>
      </c>
      <c r="D68" t="s">
        <v>159</v>
      </c>
    </row>
    <row r="69" spans="1:8" x14ac:dyDescent="0.25">
      <c r="A69" s="3"/>
      <c r="B69" s="1" t="s">
        <v>22</v>
      </c>
      <c r="C69" t="s">
        <v>73</v>
      </c>
      <c r="D69" t="s">
        <v>159</v>
      </c>
    </row>
    <row r="70" spans="1:8" x14ac:dyDescent="0.25">
      <c r="A70" s="3"/>
      <c r="B70" s="1" t="s">
        <v>21</v>
      </c>
      <c r="C70" t="s">
        <v>72</v>
      </c>
      <c r="D70" t="s">
        <v>159</v>
      </c>
    </row>
    <row r="71" spans="1:8" x14ac:dyDescent="0.25">
      <c r="A71" s="3"/>
      <c r="B71" s="1" t="s">
        <v>335</v>
      </c>
      <c r="C71" t="s">
        <v>336</v>
      </c>
      <c r="D71" t="s">
        <v>159</v>
      </c>
    </row>
    <row r="72" spans="1:8" x14ac:dyDescent="0.25">
      <c r="A72" s="3"/>
      <c r="B72" s="1" t="s">
        <v>12</v>
      </c>
      <c r="C72" t="s">
        <v>75</v>
      </c>
    </row>
    <row r="73" spans="1:8" x14ac:dyDescent="0.25">
      <c r="A73" s="3"/>
      <c r="B73" s="1" t="s">
        <v>11</v>
      </c>
      <c r="C73" t="s">
        <v>74</v>
      </c>
    </row>
    <row r="74" spans="1:8" x14ac:dyDescent="0.25">
      <c r="A74" s="3"/>
      <c r="B74" s="1" t="s">
        <v>314</v>
      </c>
      <c r="C74" t="s">
        <v>337</v>
      </c>
    </row>
    <row r="75" spans="1:8" x14ac:dyDescent="0.25">
      <c r="A75" s="3"/>
      <c r="B75" s="1" t="s">
        <v>32</v>
      </c>
      <c r="C75" t="s">
        <v>79</v>
      </c>
      <c r="D75" t="s">
        <v>160</v>
      </c>
    </row>
    <row r="76" spans="1:8" x14ac:dyDescent="0.25">
      <c r="A76" s="3"/>
      <c r="B76" s="1" t="s">
        <v>31</v>
      </c>
      <c r="C76" t="s">
        <v>78</v>
      </c>
      <c r="D76" t="s">
        <v>160</v>
      </c>
    </row>
    <row r="77" spans="1:8" x14ac:dyDescent="0.25">
      <c r="A77" s="3"/>
      <c r="B77" s="1" t="s">
        <v>316</v>
      </c>
      <c r="C77" t="s">
        <v>339</v>
      </c>
      <c r="D77" t="s">
        <v>160</v>
      </c>
    </row>
    <row r="78" spans="1:8" x14ac:dyDescent="0.25">
      <c r="A78" s="3"/>
      <c r="B78" s="1" t="s">
        <v>34</v>
      </c>
      <c r="C78" t="s">
        <v>404</v>
      </c>
      <c r="D78" t="s">
        <v>390</v>
      </c>
    </row>
    <row r="79" spans="1:8" x14ac:dyDescent="0.25">
      <c r="A79" s="3"/>
      <c r="B79" s="1" t="s">
        <v>33</v>
      </c>
      <c r="C79" t="s">
        <v>405</v>
      </c>
    </row>
    <row r="80" spans="1:8" x14ac:dyDescent="0.25">
      <c r="A80" s="3"/>
      <c r="B80" s="1" t="s">
        <v>300</v>
      </c>
      <c r="C80" t="s">
        <v>406</v>
      </c>
    </row>
    <row r="81" spans="1:4" x14ac:dyDescent="0.25">
      <c r="A81" s="3"/>
      <c r="B81" s="1" t="s">
        <v>36</v>
      </c>
      <c r="C81" t="s">
        <v>407</v>
      </c>
    </row>
    <row r="82" spans="1:4" x14ac:dyDescent="0.25">
      <c r="A82" s="3"/>
      <c r="B82" s="1" t="s">
        <v>35</v>
      </c>
      <c r="C82" t="s">
        <v>116</v>
      </c>
    </row>
    <row r="83" spans="1:4" x14ac:dyDescent="0.25">
      <c r="A83" s="3"/>
      <c r="B83" s="1" t="s">
        <v>317</v>
      </c>
      <c r="C83" t="s">
        <v>340</v>
      </c>
    </row>
    <row r="84" spans="1:4" x14ac:dyDescent="0.25">
      <c r="A84" s="3"/>
      <c r="B84" s="1" t="s">
        <v>28</v>
      </c>
      <c r="C84" t="s">
        <v>77</v>
      </c>
      <c r="D84" t="s">
        <v>243</v>
      </c>
    </row>
    <row r="85" spans="1:4" x14ac:dyDescent="0.25">
      <c r="A85" s="3"/>
      <c r="B85" s="1" t="s">
        <v>27</v>
      </c>
      <c r="C85" t="s">
        <v>76</v>
      </c>
      <c r="D85" t="s">
        <v>243</v>
      </c>
    </row>
    <row r="86" spans="1:4" x14ac:dyDescent="0.25">
      <c r="A86" s="3"/>
      <c r="B86" s="1" t="s">
        <v>299</v>
      </c>
      <c r="C86" t="s">
        <v>338</v>
      </c>
      <c r="D86" t="s">
        <v>243</v>
      </c>
    </row>
    <row r="87" spans="1:4" x14ac:dyDescent="0.25">
      <c r="A87" s="3"/>
      <c r="B87" s="1" t="s">
        <v>375</v>
      </c>
      <c r="C87" t="s">
        <v>378</v>
      </c>
    </row>
    <row r="88" spans="1:4" x14ac:dyDescent="0.25">
      <c r="A88" s="3"/>
      <c r="B88" s="1" t="s">
        <v>376</v>
      </c>
      <c r="C88" t="s">
        <v>379</v>
      </c>
    </row>
    <row r="89" spans="1:4" x14ac:dyDescent="0.25">
      <c r="A89" s="3"/>
      <c r="B89" s="1" t="s">
        <v>377</v>
      </c>
      <c r="C89" t="s">
        <v>380</v>
      </c>
    </row>
    <row r="90" spans="1:4" x14ac:dyDescent="0.25">
      <c r="A90" s="3"/>
      <c r="B90" s="1" t="s">
        <v>30</v>
      </c>
      <c r="C90" t="s">
        <v>360</v>
      </c>
      <c r="D90" t="s">
        <v>392</v>
      </c>
    </row>
    <row r="91" spans="1:4" x14ac:dyDescent="0.25">
      <c r="A91" s="3"/>
      <c r="B91" s="1" t="s">
        <v>29</v>
      </c>
      <c r="C91" t="s">
        <v>361</v>
      </c>
      <c r="D91" t="s">
        <v>392</v>
      </c>
    </row>
    <row r="92" spans="1:4" x14ac:dyDescent="0.25">
      <c r="A92" s="3"/>
      <c r="B92" s="1" t="s">
        <v>315</v>
      </c>
      <c r="C92" t="s">
        <v>362</v>
      </c>
      <c r="D92" t="s">
        <v>392</v>
      </c>
    </row>
    <row r="93" spans="1:4" x14ac:dyDescent="0.25">
      <c r="A93" s="3"/>
      <c r="B93" s="1" t="s">
        <v>42</v>
      </c>
      <c r="C93" t="s">
        <v>357</v>
      </c>
      <c r="D93" t="s">
        <v>267</v>
      </c>
    </row>
    <row r="94" spans="1:4" x14ac:dyDescent="0.25">
      <c r="A94" s="3"/>
      <c r="B94" s="1" t="s">
        <v>41</v>
      </c>
      <c r="C94" t="s">
        <v>358</v>
      </c>
      <c r="D94" t="s">
        <v>267</v>
      </c>
    </row>
    <row r="95" spans="1:4" x14ac:dyDescent="0.25">
      <c r="A95" s="3"/>
      <c r="B95" s="1" t="s">
        <v>301</v>
      </c>
      <c r="C95" t="s">
        <v>359</v>
      </c>
      <c r="D95" t="s">
        <v>267</v>
      </c>
    </row>
    <row r="96" spans="1:4" x14ac:dyDescent="0.25">
      <c r="A96" s="3"/>
      <c r="B96" s="1" t="s">
        <v>120</v>
      </c>
      <c r="C96" t="s">
        <v>142</v>
      </c>
      <c r="D96" t="s">
        <v>222</v>
      </c>
    </row>
    <row r="97" spans="1:5" x14ac:dyDescent="0.25">
      <c r="A97" s="3"/>
      <c r="B97" s="1" t="s">
        <v>119</v>
      </c>
      <c r="C97" t="s">
        <v>141</v>
      </c>
      <c r="D97" t="s">
        <v>222</v>
      </c>
    </row>
    <row r="98" spans="1:5" x14ac:dyDescent="0.25">
      <c r="A98" s="3"/>
      <c r="B98" s="1" t="s">
        <v>319</v>
      </c>
      <c r="C98" t="s">
        <v>342</v>
      </c>
      <c r="D98" t="s">
        <v>222</v>
      </c>
    </row>
    <row r="99" spans="1:5" x14ac:dyDescent="0.25">
      <c r="A99" s="3"/>
      <c r="B99" s="1" t="s">
        <v>393</v>
      </c>
      <c r="C99" t="s">
        <v>396</v>
      </c>
    </row>
    <row r="100" spans="1:5" x14ac:dyDescent="0.25">
      <c r="A100" s="3"/>
      <c r="B100" s="1" t="s">
        <v>394</v>
      </c>
      <c r="C100" t="s">
        <v>397</v>
      </c>
    </row>
    <row r="101" spans="1:5" x14ac:dyDescent="0.25">
      <c r="A101" s="3"/>
      <c r="B101" s="1" t="s">
        <v>395</v>
      </c>
      <c r="C101" t="s">
        <v>398</v>
      </c>
    </row>
    <row r="102" spans="1:5" x14ac:dyDescent="0.25">
      <c r="A102" s="3"/>
      <c r="B102" s="1" t="s">
        <v>384</v>
      </c>
      <c r="C102" t="s">
        <v>581</v>
      </c>
      <c r="D102" t="s">
        <v>167</v>
      </c>
      <c r="E102" t="s">
        <v>223</v>
      </c>
    </row>
    <row r="103" spans="1:5" x14ac:dyDescent="0.25">
      <c r="A103" s="3"/>
      <c r="B103" s="1" t="s">
        <v>385</v>
      </c>
      <c r="C103" t="s">
        <v>582</v>
      </c>
      <c r="D103" t="s">
        <v>167</v>
      </c>
      <c r="E103" t="s">
        <v>223</v>
      </c>
    </row>
    <row r="104" spans="1:5" x14ac:dyDescent="0.25">
      <c r="A104" s="3"/>
      <c r="B104" s="1" t="s">
        <v>386</v>
      </c>
      <c r="C104" t="s">
        <v>343</v>
      </c>
      <c r="D104" t="s">
        <v>167</v>
      </c>
      <c r="E104" t="s">
        <v>223</v>
      </c>
    </row>
    <row r="105" spans="1:5" x14ac:dyDescent="0.25">
      <c r="A105" s="3"/>
      <c r="B105" s="1" t="s">
        <v>389</v>
      </c>
      <c r="C105" t="s">
        <v>583</v>
      </c>
    </row>
    <row r="106" spans="1:5" x14ac:dyDescent="0.25">
      <c r="A106" s="3"/>
      <c r="B106" s="1" t="s">
        <v>387</v>
      </c>
      <c r="C106" t="s">
        <v>584</v>
      </c>
    </row>
    <row r="107" spans="1:5" x14ac:dyDescent="0.25">
      <c r="A107" s="3"/>
      <c r="B107" s="1" t="s">
        <v>388</v>
      </c>
      <c r="C107" t="s">
        <v>295</v>
      </c>
    </row>
    <row r="108" spans="1:5" x14ac:dyDescent="0.25">
      <c r="A108" s="3"/>
      <c r="B108" s="1" t="s">
        <v>82</v>
      </c>
      <c r="C108" t="s">
        <v>86</v>
      </c>
    </row>
    <row r="109" spans="1:5" x14ac:dyDescent="0.25">
      <c r="A109" s="3"/>
      <c r="B109" s="1" t="s">
        <v>83</v>
      </c>
      <c r="C109" t="s">
        <v>87</v>
      </c>
    </row>
    <row r="110" spans="1:5" x14ac:dyDescent="0.25">
      <c r="A110" s="3"/>
      <c r="B110" s="1" t="s">
        <v>320</v>
      </c>
      <c r="C110" t="s">
        <v>344</v>
      </c>
    </row>
    <row r="111" spans="1:5" x14ac:dyDescent="0.25">
      <c r="A111" s="3"/>
      <c r="B111" s="1" t="s">
        <v>84</v>
      </c>
      <c r="C111" t="s">
        <v>585</v>
      </c>
      <c r="D111" t="s">
        <v>168</v>
      </c>
    </row>
    <row r="112" spans="1:5" x14ac:dyDescent="0.25">
      <c r="A112" s="3"/>
      <c r="B112" s="1" t="s">
        <v>85</v>
      </c>
      <c r="C112" t="s">
        <v>586</v>
      </c>
      <c r="D112" t="s">
        <v>168</v>
      </c>
    </row>
    <row r="113" spans="1:8" x14ac:dyDescent="0.25">
      <c r="A113" s="3"/>
      <c r="B113" s="1" t="s">
        <v>321</v>
      </c>
      <c r="C113" t="s">
        <v>346</v>
      </c>
      <c r="D113" t="s">
        <v>168</v>
      </c>
    </row>
    <row r="114" spans="1:8" x14ac:dyDescent="0.25">
      <c r="A114" s="3"/>
      <c r="B114" s="1" t="s">
        <v>40</v>
      </c>
      <c r="C114" t="s">
        <v>81</v>
      </c>
      <c r="D114" t="s">
        <v>240</v>
      </c>
      <c r="E114" s="1">
        <f>1/3*100</f>
        <v>33.333333333333329</v>
      </c>
      <c r="F114" s="1">
        <f>15*100</f>
        <v>1500</v>
      </c>
      <c r="G114" s="1" t="s">
        <v>356</v>
      </c>
      <c r="H114" s="1"/>
    </row>
    <row r="115" spans="1:8" x14ac:dyDescent="0.25">
      <c r="A115" s="3"/>
      <c r="B115" s="1" t="s">
        <v>39</v>
      </c>
      <c r="C115" t="s">
        <v>80</v>
      </c>
      <c r="D115" t="s">
        <v>240</v>
      </c>
    </row>
    <row r="116" spans="1:8" x14ac:dyDescent="0.25">
      <c r="A116" s="3"/>
      <c r="B116" s="1" t="s">
        <v>318</v>
      </c>
      <c r="C116" t="s">
        <v>341</v>
      </c>
      <c r="D116" t="s">
        <v>240</v>
      </c>
    </row>
    <row r="117" spans="1:8" x14ac:dyDescent="0.25">
      <c r="A117" s="19"/>
      <c r="B117" s="1" t="s">
        <v>155</v>
      </c>
      <c r="C117" t="s">
        <v>157</v>
      </c>
      <c r="D117" t="s">
        <v>294</v>
      </c>
    </row>
    <row r="118" spans="1:8" x14ac:dyDescent="0.25">
      <c r="A118" s="19"/>
      <c r="B118" s="1" t="s">
        <v>154</v>
      </c>
      <c r="C118" t="s">
        <v>156</v>
      </c>
      <c r="D118" t="s">
        <v>294</v>
      </c>
    </row>
    <row r="119" spans="1:8" x14ac:dyDescent="0.25">
      <c r="A119" s="19"/>
      <c r="B119" s="1" t="s">
        <v>322</v>
      </c>
      <c r="C119" t="s">
        <v>345</v>
      </c>
      <c r="D119" t="s">
        <v>294</v>
      </c>
    </row>
    <row r="120" spans="1:8" x14ac:dyDescent="0.25">
      <c r="A120" s="19"/>
      <c r="B120" s="1" t="s">
        <v>237</v>
      </c>
      <c r="C120" t="s">
        <v>293</v>
      </c>
    </row>
    <row r="121" spans="1:8" x14ac:dyDescent="0.25">
      <c r="A121" s="19"/>
      <c r="B121" s="1" t="s">
        <v>236</v>
      </c>
      <c r="C121" t="s">
        <v>292</v>
      </c>
    </row>
    <row r="122" spans="1:8" x14ac:dyDescent="0.25">
      <c r="A122" s="19"/>
      <c r="B122" s="1" t="s">
        <v>323</v>
      </c>
      <c r="C122" t="s">
        <v>347</v>
      </c>
    </row>
    <row r="123" spans="1:8" x14ac:dyDescent="0.25">
      <c r="A123" s="19"/>
      <c r="B123" s="1" t="s">
        <v>306</v>
      </c>
      <c r="C123" t="s">
        <v>408</v>
      </c>
      <c r="D123" t="s">
        <v>623</v>
      </c>
    </row>
    <row r="124" spans="1:8" x14ac:dyDescent="0.25">
      <c r="A124" s="19"/>
      <c r="B124" s="1" t="s">
        <v>303</v>
      </c>
      <c r="C124" t="s">
        <v>409</v>
      </c>
      <c r="D124" t="s">
        <v>623</v>
      </c>
    </row>
    <row r="125" spans="1:8" x14ac:dyDescent="0.25">
      <c r="A125" s="19"/>
      <c r="B125" s="1" t="s">
        <v>305</v>
      </c>
      <c r="C125" t="s">
        <v>410</v>
      </c>
      <c r="D125" t="s">
        <v>623</v>
      </c>
    </row>
    <row r="126" spans="1:8" x14ac:dyDescent="0.25">
      <c r="A126" s="19"/>
      <c r="B126" s="1" t="s">
        <v>122</v>
      </c>
      <c r="C126" t="s">
        <v>124</v>
      </c>
      <c r="D126" t="s">
        <v>241</v>
      </c>
    </row>
    <row r="127" spans="1:8" x14ac:dyDescent="0.25">
      <c r="A127" s="19"/>
      <c r="B127" s="1" t="s">
        <v>121</v>
      </c>
      <c r="C127" t="s">
        <v>123</v>
      </c>
      <c r="D127" t="s">
        <v>241</v>
      </c>
    </row>
    <row r="128" spans="1:8" x14ac:dyDescent="0.25">
      <c r="A128" s="19"/>
      <c r="B128" s="1" t="s">
        <v>324</v>
      </c>
      <c r="C128" t="s">
        <v>348</v>
      </c>
      <c r="D128" t="s">
        <v>241</v>
      </c>
    </row>
    <row r="129" spans="1:4" x14ac:dyDescent="0.25">
      <c r="A129" s="19"/>
      <c r="B129" s="1" t="s">
        <v>126</v>
      </c>
      <c r="C129" t="s">
        <v>128</v>
      </c>
      <c r="D129" t="s">
        <v>271</v>
      </c>
    </row>
    <row r="130" spans="1:4" x14ac:dyDescent="0.25">
      <c r="A130" s="19"/>
      <c r="B130" s="1" t="s">
        <v>125</v>
      </c>
      <c r="C130" t="s">
        <v>127</v>
      </c>
      <c r="D130" t="s">
        <v>271</v>
      </c>
    </row>
    <row r="131" spans="1:4" x14ac:dyDescent="0.25">
      <c r="A131" s="19"/>
      <c r="B131" s="1" t="s">
        <v>328</v>
      </c>
      <c r="C131" t="s">
        <v>349</v>
      </c>
      <c r="D131" t="s">
        <v>271</v>
      </c>
    </row>
    <row r="132" spans="1:4" x14ac:dyDescent="0.25">
      <c r="A132" s="19"/>
      <c r="B132" s="1" t="s">
        <v>570</v>
      </c>
      <c r="C132" t="s">
        <v>587</v>
      </c>
    </row>
    <row r="133" spans="1:4" x14ac:dyDescent="0.25">
      <c r="A133" s="19"/>
      <c r="B133" s="1" t="s">
        <v>571</v>
      </c>
      <c r="C133" t="s">
        <v>588</v>
      </c>
    </row>
    <row r="134" spans="1:4" x14ac:dyDescent="0.25">
      <c r="A134" s="19"/>
      <c r="B134" s="1" t="s">
        <v>589</v>
      </c>
      <c r="C134" t="s">
        <v>590</v>
      </c>
    </row>
    <row r="135" spans="1:4" x14ac:dyDescent="0.25">
      <c r="A135" s="19"/>
      <c r="B135" s="1" t="s">
        <v>130</v>
      </c>
      <c r="C135" t="s">
        <v>136</v>
      </c>
    </row>
    <row r="136" spans="1:4" x14ac:dyDescent="0.25">
      <c r="A136" s="19"/>
      <c r="B136" s="1" t="s">
        <v>129</v>
      </c>
      <c r="C136" t="s">
        <v>134</v>
      </c>
    </row>
    <row r="137" spans="1:4" x14ac:dyDescent="0.25">
      <c r="A137" s="19"/>
      <c r="B137" s="1" t="s">
        <v>325</v>
      </c>
      <c r="C137" t="s">
        <v>135</v>
      </c>
    </row>
    <row r="138" spans="1:4" x14ac:dyDescent="0.25">
      <c r="A138" s="19"/>
      <c r="B138" s="1" t="s">
        <v>132</v>
      </c>
      <c r="C138" t="s">
        <v>138</v>
      </c>
      <c r="D138" t="s">
        <v>175</v>
      </c>
    </row>
    <row r="139" spans="1:4" x14ac:dyDescent="0.25">
      <c r="A139" s="19"/>
      <c r="B139" s="1" t="s">
        <v>131</v>
      </c>
      <c r="C139" t="s">
        <v>137</v>
      </c>
      <c r="D139" t="s">
        <v>175</v>
      </c>
    </row>
    <row r="140" spans="1:4" x14ac:dyDescent="0.25">
      <c r="A140" s="19"/>
      <c r="B140" s="1" t="s">
        <v>326</v>
      </c>
      <c r="C140" t="s">
        <v>350</v>
      </c>
      <c r="D140" t="s">
        <v>175</v>
      </c>
    </row>
    <row r="141" spans="1:4" x14ac:dyDescent="0.25">
      <c r="A141" s="19"/>
      <c r="B141" s="1" t="s">
        <v>573</v>
      </c>
      <c r="C141" t="s">
        <v>591</v>
      </c>
    </row>
    <row r="142" spans="1:4" x14ac:dyDescent="0.25">
      <c r="A142" s="19"/>
      <c r="B142" s="1" t="s">
        <v>574</v>
      </c>
      <c r="C142" t="s">
        <v>592</v>
      </c>
    </row>
    <row r="143" spans="1:4" x14ac:dyDescent="0.25">
      <c r="A143" s="19"/>
      <c r="B143" s="1" t="s">
        <v>593</v>
      </c>
      <c r="C143" t="s">
        <v>594</v>
      </c>
    </row>
    <row r="144" spans="1:4" x14ac:dyDescent="0.25">
      <c r="A144" s="19"/>
      <c r="B144" s="1" t="s">
        <v>576</v>
      </c>
      <c r="C144" t="s">
        <v>595</v>
      </c>
    </row>
    <row r="145" spans="1:4" x14ac:dyDescent="0.25">
      <c r="A145" s="19"/>
      <c r="B145" s="1" t="s">
        <v>577</v>
      </c>
      <c r="C145" t="s">
        <v>596</v>
      </c>
    </row>
    <row r="146" spans="1:4" x14ac:dyDescent="0.25">
      <c r="A146" s="19"/>
      <c r="B146" s="1" t="s">
        <v>597</v>
      </c>
      <c r="C146" t="s">
        <v>598</v>
      </c>
    </row>
    <row r="147" spans="1:4" x14ac:dyDescent="0.25">
      <c r="A147" s="19"/>
      <c r="B147" s="1" t="s">
        <v>158</v>
      </c>
      <c r="C147" t="s">
        <v>140</v>
      </c>
      <c r="D147" t="s">
        <v>159</v>
      </c>
    </row>
    <row r="148" spans="1:4" x14ac:dyDescent="0.25">
      <c r="A148" s="19"/>
      <c r="B148" s="1" t="s">
        <v>133</v>
      </c>
      <c r="C148" t="s">
        <v>139</v>
      </c>
      <c r="D148" t="s">
        <v>159</v>
      </c>
    </row>
    <row r="149" spans="1:4" x14ac:dyDescent="0.25">
      <c r="A149" s="19"/>
      <c r="B149" s="1" t="s">
        <v>327</v>
      </c>
      <c r="C149" t="s">
        <v>351</v>
      </c>
      <c r="D149" t="s">
        <v>159</v>
      </c>
    </row>
    <row r="150" spans="1:4" x14ac:dyDescent="0.25">
      <c r="A150" s="19"/>
      <c r="B150" s="1" t="s">
        <v>411</v>
      </c>
      <c r="C150" t="s">
        <v>414</v>
      </c>
      <c r="D150" t="s">
        <v>159</v>
      </c>
    </row>
    <row r="151" spans="1:4" x14ac:dyDescent="0.25">
      <c r="A151" s="19"/>
      <c r="B151" s="1" t="s">
        <v>412</v>
      </c>
      <c r="C151" t="s">
        <v>415</v>
      </c>
      <c r="D151" t="s">
        <v>159</v>
      </c>
    </row>
    <row r="152" spans="1:4" x14ac:dyDescent="0.25">
      <c r="A152" s="19"/>
      <c r="B152" s="1" t="s">
        <v>413</v>
      </c>
      <c r="C152" t="s">
        <v>416</v>
      </c>
      <c r="D152" t="s">
        <v>159</v>
      </c>
    </row>
    <row r="153" spans="1:4" s="14" customFormat="1" x14ac:dyDescent="0.25">
      <c r="A153" s="19"/>
      <c r="B153" s="15" t="s">
        <v>421</v>
      </c>
      <c r="C153" s="14" t="s">
        <v>422</v>
      </c>
    </row>
    <row r="154" spans="1:4" x14ac:dyDescent="0.25">
      <c r="A154" s="19"/>
      <c r="B154" s="1" t="s">
        <v>580</v>
      </c>
      <c r="C154" t="s">
        <v>599</v>
      </c>
    </row>
    <row r="155" spans="1:4" x14ac:dyDescent="0.25">
      <c r="A155" s="19"/>
      <c r="B155" s="1" t="s">
        <v>579</v>
      </c>
      <c r="C155" t="s">
        <v>600</v>
      </c>
    </row>
    <row r="156" spans="1:4" x14ac:dyDescent="0.25">
      <c r="A156" s="13"/>
      <c r="B156" s="1" t="s">
        <v>352</v>
      </c>
      <c r="C156" t="s">
        <v>353</v>
      </c>
    </row>
    <row r="157" spans="1:4" x14ac:dyDescent="0.25">
      <c r="A157" s="13"/>
      <c r="B157" s="1" t="s">
        <v>289</v>
      </c>
      <c r="C157" t="s">
        <v>291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opLeftCell="A13" workbookViewId="0">
      <selection activeCell="E22" sqref="E22"/>
    </sheetView>
  </sheetViews>
  <sheetFormatPr defaultRowHeight="15" x14ac:dyDescent="0.25"/>
  <cols>
    <col min="2" max="2" width="22.42578125" customWidth="1"/>
    <col min="3" max="3" width="15.85546875" style="27" bestFit="1" customWidth="1"/>
    <col min="4" max="4" width="9.28515625" style="27" bestFit="1" customWidth="1"/>
    <col min="5" max="5" width="12.42578125" style="27" customWidth="1"/>
    <col min="6" max="6" width="10.28515625" customWidth="1"/>
    <col min="7" max="7" width="13.140625" customWidth="1"/>
    <col min="9" max="9" width="12" bestFit="1" customWidth="1"/>
    <col min="12" max="12" width="11" bestFit="1" customWidth="1"/>
    <col min="13" max="14" width="10" bestFit="1" customWidth="1"/>
  </cols>
  <sheetData>
    <row r="1" spans="2:8" x14ac:dyDescent="0.25">
      <c r="B1" s="5"/>
      <c r="C1" s="25"/>
      <c r="D1" s="25"/>
      <c r="E1" s="25"/>
      <c r="F1" s="5"/>
      <c r="G1" s="5"/>
      <c r="H1" s="5"/>
    </row>
    <row r="2" spans="2:8" x14ac:dyDescent="0.25">
      <c r="B2" s="5"/>
      <c r="C2" s="25"/>
      <c r="D2" s="25"/>
      <c r="E2" s="25"/>
      <c r="F2" s="5"/>
      <c r="G2" s="5"/>
      <c r="H2" s="5"/>
    </row>
    <row r="3" spans="2:8" x14ac:dyDescent="0.25">
      <c r="B3" s="6" t="s">
        <v>108</v>
      </c>
      <c r="C3" s="25"/>
      <c r="D3" s="25"/>
      <c r="E3" s="25"/>
      <c r="F3" s="5"/>
      <c r="G3" s="5"/>
      <c r="H3" s="5"/>
    </row>
    <row r="4" spans="2:8" x14ac:dyDescent="0.25">
      <c r="B4" s="8" t="s">
        <v>105</v>
      </c>
      <c r="C4" s="26" t="s">
        <v>97</v>
      </c>
      <c r="D4" s="26" t="s">
        <v>98</v>
      </c>
      <c r="E4" s="26" t="s">
        <v>99</v>
      </c>
      <c r="F4" s="8" t="s">
        <v>43</v>
      </c>
      <c r="G4" s="5"/>
      <c r="H4" s="5"/>
    </row>
    <row r="5" spans="2:8" x14ac:dyDescent="0.25">
      <c r="B5" s="9" t="s">
        <v>100</v>
      </c>
      <c r="C5" s="22" t="s">
        <v>101</v>
      </c>
      <c r="D5" s="22">
        <v>1</v>
      </c>
      <c r="E5" s="22" t="s">
        <v>102</v>
      </c>
      <c r="F5" s="5" t="s">
        <v>110</v>
      </c>
      <c r="G5" s="5"/>
      <c r="H5" s="5"/>
    </row>
    <row r="6" spans="2:8" x14ac:dyDescent="0.25">
      <c r="B6" s="9" t="s">
        <v>103</v>
      </c>
      <c r="C6" s="22" t="s">
        <v>101</v>
      </c>
      <c r="D6" s="22">
        <v>1</v>
      </c>
      <c r="E6" s="22" t="s">
        <v>102</v>
      </c>
      <c r="F6" s="5" t="s">
        <v>117</v>
      </c>
      <c r="G6" s="5"/>
      <c r="H6" s="5"/>
    </row>
    <row r="7" spans="2:8" x14ac:dyDescent="0.25">
      <c r="B7" s="9" t="s">
        <v>287</v>
      </c>
      <c r="C7" s="22">
        <f>100/300</f>
        <v>0.33333333333333331</v>
      </c>
      <c r="D7" s="22"/>
      <c r="E7" s="22"/>
      <c r="F7" s="5" t="s">
        <v>288</v>
      </c>
      <c r="G7" s="5" t="s">
        <v>244</v>
      </c>
      <c r="H7" s="5"/>
    </row>
    <row r="8" spans="2:8" x14ac:dyDescent="0.25">
      <c r="B8" s="9"/>
      <c r="C8" s="22"/>
      <c r="D8" s="22"/>
      <c r="E8" s="22"/>
      <c r="F8" s="5"/>
      <c r="G8" s="5"/>
      <c r="H8" s="5"/>
    </row>
    <row r="9" spans="2:8" x14ac:dyDescent="0.25">
      <c r="B9" s="9" t="s">
        <v>174</v>
      </c>
      <c r="C9" s="22"/>
      <c r="D9" s="22"/>
      <c r="E9" s="22"/>
      <c r="F9" s="5"/>
      <c r="G9" s="5"/>
      <c r="H9" s="5"/>
    </row>
    <row r="10" spans="2:8" x14ac:dyDescent="0.25">
      <c r="B10" s="5"/>
      <c r="C10" s="25"/>
      <c r="D10" s="25"/>
      <c r="E10" s="25"/>
      <c r="F10" s="5"/>
      <c r="G10" s="5"/>
      <c r="H10" s="5"/>
    </row>
    <row r="11" spans="2:8" x14ac:dyDescent="0.25">
      <c r="B11" s="5"/>
      <c r="C11" s="25"/>
      <c r="D11" s="25"/>
      <c r="E11" s="25"/>
      <c r="F11" s="5"/>
      <c r="G11" s="5"/>
      <c r="H11" s="5"/>
    </row>
    <row r="12" spans="2:8" x14ac:dyDescent="0.25">
      <c r="B12" s="5"/>
      <c r="C12" s="25"/>
      <c r="D12" s="25"/>
      <c r="E12" s="25"/>
      <c r="F12" s="5"/>
      <c r="G12" s="5"/>
      <c r="H12" s="5"/>
    </row>
    <row r="13" spans="2:8" x14ac:dyDescent="0.25">
      <c r="B13" s="6" t="s">
        <v>109</v>
      </c>
      <c r="C13" s="25"/>
      <c r="D13" s="25"/>
      <c r="E13" s="25"/>
      <c r="F13" s="5"/>
      <c r="G13" s="5"/>
      <c r="H13" s="5"/>
    </row>
    <row r="14" spans="2:8" x14ac:dyDescent="0.25">
      <c r="B14" s="8" t="s">
        <v>105</v>
      </c>
      <c r="C14" s="26" t="s">
        <v>97</v>
      </c>
      <c r="D14" s="26" t="s">
        <v>104</v>
      </c>
      <c r="E14" s="26" t="s">
        <v>100</v>
      </c>
      <c r="F14" s="8" t="s">
        <v>43</v>
      </c>
      <c r="G14" s="5"/>
      <c r="H14" s="5"/>
    </row>
    <row r="15" spans="2:8" x14ac:dyDescent="0.25">
      <c r="B15" s="9" t="s">
        <v>106</v>
      </c>
      <c r="C15" s="22">
        <v>1</v>
      </c>
      <c r="D15" s="22">
        <v>1</v>
      </c>
      <c r="E15" s="22">
        <v>1</v>
      </c>
      <c r="F15" s="5" t="s">
        <v>107</v>
      </c>
      <c r="G15" s="5"/>
      <c r="H15" s="5"/>
    </row>
    <row r="16" spans="2:8" x14ac:dyDescent="0.25">
      <c r="B16" s="9"/>
      <c r="C16" s="22"/>
      <c r="D16" s="22"/>
      <c r="E16" s="22"/>
      <c r="F16" s="5"/>
      <c r="G16" s="5"/>
      <c r="H16" s="5"/>
    </row>
    <row r="17" spans="2:17" x14ac:dyDescent="0.25">
      <c r="B17" s="9"/>
      <c r="C17" s="22"/>
      <c r="D17" s="22"/>
      <c r="E17" s="22"/>
      <c r="F17" s="5"/>
      <c r="G17" s="5"/>
      <c r="H17" s="5"/>
    </row>
    <row r="18" spans="2:17" x14ac:dyDescent="0.25">
      <c r="B18" s="9" t="s">
        <v>111</v>
      </c>
      <c r="C18" s="22"/>
      <c r="D18" s="22"/>
      <c r="E18" s="22"/>
      <c r="F18" s="5"/>
      <c r="G18" s="5"/>
      <c r="H18" s="5"/>
    </row>
    <row r="21" spans="2:17" x14ac:dyDescent="0.25">
      <c r="B21" s="1" t="s">
        <v>626</v>
      </c>
    </row>
    <row r="22" spans="2:17" x14ac:dyDescent="0.25">
      <c r="B22" s="8" t="s">
        <v>105</v>
      </c>
      <c r="C22" s="26" t="s">
        <v>97</v>
      </c>
      <c r="D22" s="26" t="s">
        <v>104</v>
      </c>
      <c r="E22" s="26" t="s">
        <v>170</v>
      </c>
      <c r="F22" s="8" t="s">
        <v>43</v>
      </c>
      <c r="G22" s="5"/>
      <c r="M22" s="58"/>
      <c r="N22" s="57"/>
      <c r="O22" s="57"/>
      <c r="P22" s="57"/>
      <c r="Q22" s="59"/>
    </row>
    <row r="23" spans="2:17" x14ac:dyDescent="0.25">
      <c r="B23" s="9" t="s">
        <v>169</v>
      </c>
      <c r="C23" s="22">
        <v>10</v>
      </c>
      <c r="D23" s="22">
        <v>1</v>
      </c>
      <c r="E23" s="22">
        <f>C23*D23</f>
        <v>10</v>
      </c>
      <c r="F23" s="5" t="s">
        <v>171</v>
      </c>
      <c r="G23" s="5"/>
      <c r="M23" s="60"/>
      <c r="N23" s="61"/>
      <c r="O23" s="61"/>
      <c r="P23" s="61"/>
      <c r="Q23" s="59"/>
    </row>
    <row r="24" spans="2:17" x14ac:dyDescent="0.25">
      <c r="B24" s="9" t="s">
        <v>172</v>
      </c>
      <c r="C24" s="22">
        <v>1000</v>
      </c>
      <c r="D24" s="22">
        <v>1</v>
      </c>
      <c r="E24" s="22">
        <f>C24*D24</f>
        <v>1000</v>
      </c>
      <c r="F24" s="5" t="s">
        <v>173</v>
      </c>
      <c r="G24" s="5"/>
      <c r="M24" s="56"/>
      <c r="N24" s="62"/>
      <c r="O24" s="62"/>
      <c r="P24" s="62"/>
      <c r="Q24" s="59"/>
    </row>
    <row r="25" spans="2:17" x14ac:dyDescent="0.25">
      <c r="B25" s="9" t="s">
        <v>187</v>
      </c>
      <c r="C25" s="22">
        <v>1000</v>
      </c>
      <c r="D25" s="22">
        <v>1</v>
      </c>
      <c r="E25" s="22">
        <f>C25*D25</f>
        <v>1000</v>
      </c>
      <c r="F25" s="5"/>
      <c r="G25" s="5"/>
      <c r="M25" s="56"/>
      <c r="N25" s="62"/>
      <c r="O25" s="62"/>
      <c r="P25" s="62"/>
      <c r="Q25" s="59"/>
    </row>
    <row r="26" spans="2:17" x14ac:dyDescent="0.25">
      <c r="B26" s="9" t="s">
        <v>627</v>
      </c>
      <c r="C26" s="22">
        <f>0.4536/0.4047</f>
        <v>1.1208302446256486</v>
      </c>
      <c r="D26" s="22">
        <v>1</v>
      </c>
      <c r="E26" s="22"/>
      <c r="F26" s="5" t="s">
        <v>628</v>
      </c>
      <c r="G26" s="5"/>
      <c r="H26" t="s">
        <v>629</v>
      </c>
      <c r="M26" s="56"/>
      <c r="N26" s="62"/>
      <c r="O26" s="62"/>
      <c r="P26" s="62"/>
      <c r="Q26" s="59"/>
    </row>
    <row r="27" spans="2:17" x14ac:dyDescent="0.25">
      <c r="B27" s="9"/>
      <c r="C27" s="22"/>
      <c r="D27" s="22"/>
      <c r="E27" s="22"/>
      <c r="F27" s="5"/>
      <c r="G27" s="5"/>
      <c r="M27" s="56"/>
      <c r="N27" s="62"/>
      <c r="O27" s="62"/>
      <c r="P27" s="62"/>
      <c r="Q27" s="59"/>
    </row>
    <row r="28" spans="2:17" x14ac:dyDescent="0.25">
      <c r="B28" s="9" t="s">
        <v>174</v>
      </c>
      <c r="C28" s="28"/>
      <c r="D28" s="28"/>
      <c r="E28" s="28"/>
      <c r="M28" s="56"/>
      <c r="N28" s="62"/>
      <c r="O28" s="62"/>
      <c r="P28" s="62"/>
      <c r="Q28" s="59"/>
    </row>
    <row r="29" spans="2:17" x14ac:dyDescent="0.25">
      <c r="B29" s="56"/>
      <c r="C29" s="57"/>
      <c r="D29" s="57"/>
      <c r="E29" s="57"/>
      <c r="M29" s="56"/>
      <c r="N29" s="62"/>
      <c r="O29" s="62"/>
      <c r="P29" s="62"/>
      <c r="Q29" s="59"/>
    </row>
    <row r="30" spans="2:17" x14ac:dyDescent="0.25">
      <c r="B30" s="21"/>
      <c r="M30" s="59"/>
      <c r="N30" s="59"/>
      <c r="O30" s="59"/>
      <c r="P30" s="59"/>
      <c r="Q30" s="59"/>
    </row>
    <row r="32" spans="2:17" x14ac:dyDescent="0.25">
      <c r="B32" s="1" t="s">
        <v>162</v>
      </c>
    </row>
    <row r="33" spans="2:15" x14ac:dyDescent="0.25">
      <c r="B33" s="8" t="s">
        <v>105</v>
      </c>
      <c r="C33" s="26" t="s">
        <v>97</v>
      </c>
      <c r="D33" s="26" t="s">
        <v>104</v>
      </c>
      <c r="E33" s="26" t="s">
        <v>163</v>
      </c>
    </row>
    <row r="34" spans="2:15" x14ac:dyDescent="0.25">
      <c r="B34" s="9" t="s">
        <v>164</v>
      </c>
      <c r="C34" s="22">
        <v>0.1</v>
      </c>
      <c r="D34" s="22">
        <v>1</v>
      </c>
      <c r="E34" s="22">
        <f>D34*C34</f>
        <v>0.1</v>
      </c>
      <c r="F34" t="s">
        <v>166</v>
      </c>
      <c r="M34" t="s">
        <v>264</v>
      </c>
      <c r="N34" t="s">
        <v>265</v>
      </c>
    </row>
    <row r="35" spans="2:15" x14ac:dyDescent="0.25">
      <c r="B35" s="9" t="s">
        <v>187</v>
      </c>
      <c r="C35" s="22">
        <f>1000/1627500*100</f>
        <v>6.1443932411674347E-2</v>
      </c>
      <c r="D35" s="22">
        <v>1</v>
      </c>
      <c r="E35" s="22">
        <f>D35*C35</f>
        <v>6.1443932411674347E-2</v>
      </c>
      <c r="F35" t="s">
        <v>262</v>
      </c>
      <c r="I35" t="s">
        <v>217</v>
      </c>
      <c r="M35">
        <f>(100*100*0.1*1.37)</f>
        <v>1370</v>
      </c>
      <c r="N35">
        <f>M35*1000</f>
        <v>1370000</v>
      </c>
    </row>
    <row r="36" spans="2:15" x14ac:dyDescent="0.25">
      <c r="B36" s="9" t="s">
        <v>170</v>
      </c>
      <c r="C36" s="31">
        <f>1/N35*100</f>
        <v>7.2992700729927014E-5</v>
      </c>
      <c r="D36" s="22">
        <v>1</v>
      </c>
      <c r="E36" s="22">
        <f t="shared" ref="E36:E37" si="0">D36*C36</f>
        <v>7.2992700729927014E-5</v>
      </c>
      <c r="F36" t="s">
        <v>263</v>
      </c>
    </row>
    <row r="37" spans="2:15" x14ac:dyDescent="0.25">
      <c r="B37" s="9" t="s">
        <v>372</v>
      </c>
      <c r="C37" s="31">
        <f>1/M35*100</f>
        <v>7.2992700729927001E-2</v>
      </c>
      <c r="D37" s="22">
        <v>1</v>
      </c>
      <c r="E37" s="22">
        <f t="shared" si="0"/>
        <v>7.2992700729927001E-2</v>
      </c>
      <c r="F37" t="s">
        <v>263</v>
      </c>
      <c r="M37">
        <f>1/(100*100*0.05*1.35)*100</f>
        <v>0.14814814814814814</v>
      </c>
      <c r="N37">
        <f>1/(100*100*0.1*1.57)*100</f>
        <v>6.3694267515923567E-2</v>
      </c>
      <c r="O37">
        <f>1/(100*100*0.15*1.59)*100</f>
        <v>4.1928721174004188E-2</v>
      </c>
    </row>
    <row r="38" spans="2:15" x14ac:dyDescent="0.25">
      <c r="B38" s="9" t="s">
        <v>391</v>
      </c>
      <c r="C38" s="31">
        <v>0.1</v>
      </c>
      <c r="D38" s="22">
        <v>1</v>
      </c>
      <c r="E38" s="22">
        <f>D38*C38</f>
        <v>0.1</v>
      </c>
      <c r="M38">
        <f>1/(100*100*0.05*1.39)*100</f>
        <v>0.14388489208633093</v>
      </c>
      <c r="N38">
        <f>1/(100*100*0.1*1.62)*100</f>
        <v>6.1728395061728392E-2</v>
      </c>
      <c r="O38">
        <f>1/(100*100*0.15*1.57)*100</f>
        <v>4.2462845010615716E-2</v>
      </c>
    </row>
    <row r="39" spans="2:15" x14ac:dyDescent="0.25">
      <c r="B39" s="9" t="s">
        <v>174</v>
      </c>
      <c r="C39" s="28"/>
      <c r="D39" s="28"/>
      <c r="E39" s="28"/>
    </row>
    <row r="41" spans="2:15" x14ac:dyDescent="0.25">
      <c r="B41" s="1" t="s">
        <v>403</v>
      </c>
      <c r="J41" t="s">
        <v>419</v>
      </c>
      <c r="K41" t="s">
        <v>420</v>
      </c>
    </row>
    <row r="42" spans="2:15" x14ac:dyDescent="0.25">
      <c r="B42" s="8" t="s">
        <v>105</v>
      </c>
      <c r="C42" s="26" t="s">
        <v>97</v>
      </c>
      <c r="D42" s="26" t="s">
        <v>104</v>
      </c>
      <c r="E42" s="26" t="s">
        <v>194</v>
      </c>
      <c r="I42" t="s">
        <v>224</v>
      </c>
      <c r="J42" t="s">
        <v>225</v>
      </c>
      <c r="K42" t="s">
        <v>225</v>
      </c>
    </row>
    <row r="43" spans="2:15" x14ac:dyDescent="0.25">
      <c r="B43" s="9" t="s">
        <v>170</v>
      </c>
      <c r="C43" s="22">
        <f>1000000/K43</f>
        <v>5.6003584229390682E-2</v>
      </c>
      <c r="D43" s="22">
        <v>1</v>
      </c>
      <c r="E43" s="22">
        <f>D43*C43</f>
        <v>5.6003584229390682E-2</v>
      </c>
      <c r="I43">
        <f>100*100*0.6*1.5</f>
        <v>9000</v>
      </c>
      <c r="J43">
        <f>I43*1000</f>
        <v>9000000</v>
      </c>
      <c r="K43">
        <f>100*100*1.2*1.488*1000</f>
        <v>17856000</v>
      </c>
    </row>
    <row r="44" spans="2:15" x14ac:dyDescent="0.25">
      <c r="B44" s="9" t="s">
        <v>163</v>
      </c>
      <c r="C44" s="22">
        <v>10000</v>
      </c>
      <c r="D44" s="22">
        <v>1</v>
      </c>
      <c r="E44" s="22">
        <f t="shared" ref="E44:E45" si="1">D44*C44</f>
        <v>10000</v>
      </c>
      <c r="F44" t="s">
        <v>231</v>
      </c>
      <c r="G44" t="s">
        <v>232</v>
      </c>
      <c r="H44" t="s">
        <v>233</v>
      </c>
    </row>
    <row r="45" spans="2:15" x14ac:dyDescent="0.25">
      <c r="B45" s="9" t="s">
        <v>164</v>
      </c>
      <c r="C45" s="22">
        <v>1000</v>
      </c>
      <c r="D45" s="22">
        <v>1</v>
      </c>
      <c r="E45" s="22">
        <f t="shared" si="1"/>
        <v>1000</v>
      </c>
    </row>
    <row r="46" spans="2:15" x14ac:dyDescent="0.25">
      <c r="B46" s="9" t="s">
        <v>234</v>
      </c>
      <c r="C46" s="22">
        <v>1</v>
      </c>
      <c r="D46" s="22">
        <v>1</v>
      </c>
      <c r="E46" s="22">
        <f t="shared" ref="E46" si="2">D46*C46</f>
        <v>1</v>
      </c>
      <c r="F46" t="s">
        <v>235</v>
      </c>
    </row>
    <row r="47" spans="2:15" x14ac:dyDescent="0.25">
      <c r="B47" s="9" t="s">
        <v>239</v>
      </c>
      <c r="C47" s="22">
        <v>1</v>
      </c>
      <c r="D47" s="22">
        <v>1</v>
      </c>
      <c r="E47" s="22">
        <f t="shared" ref="E47" si="3">D47*C47</f>
        <v>1</v>
      </c>
    </row>
    <row r="48" spans="2:15" x14ac:dyDescent="0.25">
      <c r="B48" s="9" t="s">
        <v>169</v>
      </c>
      <c r="C48" s="22">
        <f>1000/G48</f>
        <v>1.5220700152207001</v>
      </c>
      <c r="D48" s="22">
        <v>1</v>
      </c>
      <c r="E48" s="22">
        <f t="shared" ref="E48" si="4">D48*C48</f>
        <v>1.5220700152207001</v>
      </c>
      <c r="F48" t="s">
        <v>402</v>
      </c>
      <c r="G48">
        <f>1.46*100*100*45/1000</f>
        <v>657</v>
      </c>
      <c r="I48" s="1" t="s">
        <v>401</v>
      </c>
    </row>
    <row r="49" spans="2:14" x14ac:dyDescent="0.25">
      <c r="B49" s="9" t="s">
        <v>174</v>
      </c>
      <c r="C49" s="28"/>
      <c r="D49" s="28"/>
      <c r="E49" s="28"/>
    </row>
    <row r="51" spans="2:14" x14ac:dyDescent="0.25">
      <c r="B51" s="1" t="s">
        <v>193</v>
      </c>
    </row>
    <row r="52" spans="2:14" x14ac:dyDescent="0.25">
      <c r="B52" s="8" t="s">
        <v>184</v>
      </c>
      <c r="C52" s="26" t="s">
        <v>97</v>
      </c>
      <c r="D52" s="26" t="s">
        <v>104</v>
      </c>
      <c r="E52" s="26" t="s">
        <v>185</v>
      </c>
    </row>
    <row r="53" spans="2:14" x14ac:dyDescent="0.25">
      <c r="B53" s="9" t="s">
        <v>283</v>
      </c>
      <c r="C53" s="22">
        <f>1/22.7273</f>
        <v>4.3999947200063359E-2</v>
      </c>
      <c r="D53" s="22">
        <v>1</v>
      </c>
      <c r="E53" s="22">
        <f>D53*C53</f>
        <v>4.3999947200063359E-2</v>
      </c>
      <c r="F53" t="s">
        <v>186</v>
      </c>
      <c r="G53" t="s">
        <v>284</v>
      </c>
      <c r="I53">
        <f>1/1000000*44*1000</f>
        <v>4.3999999999999997E-2</v>
      </c>
    </row>
    <row r="54" spans="2:14" x14ac:dyDescent="0.25">
      <c r="B54" s="9" t="s">
        <v>192</v>
      </c>
      <c r="C54" s="22">
        <v>4.3999999999999997E-2</v>
      </c>
      <c r="D54" s="22">
        <v>1</v>
      </c>
      <c r="E54" s="22">
        <f t="shared" ref="E54:E56" si="5">D54*C54</f>
        <v>4.3999999999999997E-2</v>
      </c>
      <c r="F54" t="s">
        <v>285</v>
      </c>
      <c r="I54">
        <f>1/1000000000*44*1000*1000</f>
        <v>4.4000000000000004E-2</v>
      </c>
    </row>
    <row r="55" spans="2:14" x14ac:dyDescent="0.25">
      <c r="B55" s="9" t="s">
        <v>213</v>
      </c>
      <c r="C55" s="22">
        <f>1000000/L55</f>
        <v>0.61443932411674351</v>
      </c>
      <c r="D55" s="22">
        <v>1</v>
      </c>
      <c r="E55" s="22">
        <f t="shared" si="5"/>
        <v>0.61443932411674351</v>
      </c>
      <c r="F55" t="s">
        <v>216</v>
      </c>
      <c r="H55" t="s">
        <v>218</v>
      </c>
      <c r="L55">
        <f>100*100*0.15*1.085*1000</f>
        <v>1627500</v>
      </c>
      <c r="N55" s="1" t="s">
        <v>226</v>
      </c>
    </row>
    <row r="56" spans="2:14" x14ac:dyDescent="0.25">
      <c r="B56" s="9" t="s">
        <v>227</v>
      </c>
      <c r="C56" s="22">
        <f>1/1000000*1000*1000</f>
        <v>1</v>
      </c>
      <c r="D56" s="22">
        <v>1</v>
      </c>
      <c r="E56" s="22">
        <f t="shared" si="5"/>
        <v>1</v>
      </c>
    </row>
    <row r="57" spans="2:14" x14ac:dyDescent="0.25">
      <c r="B57" s="9"/>
      <c r="C57" s="22"/>
      <c r="D57" s="22"/>
      <c r="E57" s="22"/>
    </row>
    <row r="58" spans="2:14" x14ac:dyDescent="0.25">
      <c r="B58" s="9" t="s">
        <v>174</v>
      </c>
      <c r="C58" s="28"/>
      <c r="D58" s="28"/>
      <c r="E58" s="28"/>
    </row>
    <row r="60" spans="2:14" x14ac:dyDescent="0.25">
      <c r="B60" s="1" t="s">
        <v>423</v>
      </c>
    </row>
    <row r="61" spans="2:14" x14ac:dyDescent="0.25">
      <c r="B61" s="8" t="s">
        <v>184</v>
      </c>
      <c r="C61" s="26" t="s">
        <v>97</v>
      </c>
      <c r="D61" s="26" t="s">
        <v>104</v>
      </c>
      <c r="E61" s="26" t="s">
        <v>194</v>
      </c>
    </row>
    <row r="62" spans="2:14" x14ac:dyDescent="0.25">
      <c r="B62" s="9" t="s">
        <v>192</v>
      </c>
      <c r="C62" s="9">
        <f>1/1000000000*12*1000*1000</f>
        <v>1.2000000000000002E-2</v>
      </c>
      <c r="D62" s="22">
        <v>1</v>
      </c>
      <c r="E62" s="22">
        <f>C62*D62</f>
        <v>1.2000000000000002E-2</v>
      </c>
      <c r="F62" t="s">
        <v>278</v>
      </c>
      <c r="I62" t="s">
        <v>279</v>
      </c>
      <c r="J62" s="40" t="s">
        <v>281</v>
      </c>
    </row>
    <row r="63" spans="2:14" x14ac:dyDescent="0.25">
      <c r="B63" s="9" t="s">
        <v>273</v>
      </c>
      <c r="C63" s="9">
        <f>0.01*12*1000</f>
        <v>120</v>
      </c>
      <c r="D63" s="22">
        <v>1</v>
      </c>
      <c r="E63" s="22">
        <f>C63*D63</f>
        <v>120</v>
      </c>
      <c r="F63" t="s">
        <v>280</v>
      </c>
      <c r="J63" t="s">
        <v>277</v>
      </c>
    </row>
    <row r="64" spans="2:14" x14ac:dyDescent="0.25">
      <c r="B64" s="9" t="s">
        <v>170</v>
      </c>
      <c r="C64" s="22">
        <f>1000000/1627500</f>
        <v>0.61443932411674351</v>
      </c>
      <c r="D64" s="22">
        <v>1</v>
      </c>
      <c r="E64" s="22">
        <f>D64*C64</f>
        <v>0.61443932411674351</v>
      </c>
      <c r="F64" t="s">
        <v>226</v>
      </c>
      <c r="G64" t="s">
        <v>282</v>
      </c>
      <c r="H64">
        <f>100*100*0.15*1.085</f>
        <v>1627.5</v>
      </c>
    </row>
    <row r="65" spans="2:10" x14ac:dyDescent="0.25">
      <c r="B65" s="9" t="s">
        <v>163</v>
      </c>
      <c r="C65" s="31">
        <f>1000000/100</f>
        <v>10000</v>
      </c>
      <c r="D65" s="22">
        <v>1</v>
      </c>
      <c r="E65" s="22">
        <f>D65*C65</f>
        <v>10000</v>
      </c>
    </row>
    <row r="66" spans="2:10" x14ac:dyDescent="0.25">
      <c r="B66" s="9" t="s">
        <v>174</v>
      </c>
      <c r="C66" s="28"/>
      <c r="D66" s="28"/>
      <c r="E66" s="28"/>
      <c r="J66" s="33"/>
    </row>
    <row r="69" spans="2:10" x14ac:dyDescent="0.25">
      <c r="B69" s="1" t="s">
        <v>290</v>
      </c>
    </row>
    <row r="70" spans="2:10" x14ac:dyDescent="0.25">
      <c r="B70" s="8" t="s">
        <v>184</v>
      </c>
      <c r="C70" s="26" t="s">
        <v>97</v>
      </c>
      <c r="D70" s="26" t="s">
        <v>104</v>
      </c>
      <c r="E70" s="26" t="s">
        <v>286</v>
      </c>
    </row>
    <row r="71" spans="2:10" x14ac:dyDescent="0.25">
      <c r="B71" s="9" t="s">
        <v>192</v>
      </c>
      <c r="C71" s="9">
        <f>1/1000000000*12*1000*1000</f>
        <v>1.2000000000000002E-2</v>
      </c>
      <c r="D71" s="22">
        <v>1</v>
      </c>
      <c r="E71" s="22">
        <f>C71*D71</f>
        <v>1.2000000000000002E-2</v>
      </c>
      <c r="G71">
        <f>1/1000000000*12*1000000</f>
        <v>1.2000000000000002E-2</v>
      </c>
    </row>
    <row r="72" spans="2:10" x14ac:dyDescent="0.25">
      <c r="B72" s="9" t="s">
        <v>399</v>
      </c>
      <c r="C72" s="9">
        <f>C71/1000</f>
        <v>1.2000000000000002E-5</v>
      </c>
      <c r="D72" s="22"/>
      <c r="E72" s="22"/>
    </row>
    <row r="73" spans="2:10" x14ac:dyDescent="0.25">
      <c r="B73" s="9"/>
      <c r="C73" s="22"/>
      <c r="D73" s="22"/>
      <c r="E73" s="22"/>
    </row>
    <row r="74" spans="2:10" x14ac:dyDescent="0.25">
      <c r="B74" s="9"/>
      <c r="C74" s="22"/>
      <c r="D74" s="22"/>
      <c r="E74" s="22"/>
    </row>
    <row r="75" spans="2:10" x14ac:dyDescent="0.25">
      <c r="B75" s="9" t="s">
        <v>174</v>
      </c>
      <c r="C75" s="28"/>
      <c r="D75" s="28"/>
      <c r="E75" s="28"/>
    </row>
    <row r="78" spans="2:10" x14ac:dyDescent="0.25">
      <c r="B78" s="1" t="s">
        <v>373</v>
      </c>
    </row>
    <row r="79" spans="2:10" x14ac:dyDescent="0.25">
      <c r="B79" s="8" t="s">
        <v>184</v>
      </c>
      <c r="C79" s="26" t="s">
        <v>97</v>
      </c>
      <c r="D79" s="26" t="s">
        <v>104</v>
      </c>
      <c r="E79" s="26" t="s">
        <v>381</v>
      </c>
    </row>
    <row r="80" spans="2:10" x14ac:dyDescent="0.25">
      <c r="B80" s="9" t="s">
        <v>374</v>
      </c>
      <c r="C80" s="9">
        <f>3600/10</f>
        <v>360</v>
      </c>
      <c r="D80" s="22">
        <v>1</v>
      </c>
      <c r="E80" s="22">
        <f>C80*D80</f>
        <v>360</v>
      </c>
    </row>
    <row r="81" spans="2:5" x14ac:dyDescent="0.25">
      <c r="B81" s="9"/>
      <c r="C81" s="9"/>
      <c r="D81" s="22"/>
      <c r="E81" s="22"/>
    </row>
    <row r="82" spans="2:5" x14ac:dyDescent="0.25">
      <c r="B82" s="9"/>
      <c r="C82" s="22"/>
      <c r="D82" s="22"/>
      <c r="E82" s="22"/>
    </row>
    <row r="83" spans="2:5" x14ac:dyDescent="0.25">
      <c r="B83" s="9"/>
      <c r="C83" s="22"/>
      <c r="D83" s="22"/>
      <c r="E83" s="22"/>
    </row>
    <row r="84" spans="2:5" x14ac:dyDescent="0.25">
      <c r="B84" s="9" t="s">
        <v>174</v>
      </c>
      <c r="C84" s="28"/>
      <c r="D84" s="28"/>
      <c r="E84" s="28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2"/>
  <sheetViews>
    <sheetView workbookViewId="0">
      <selection activeCell="I32" sqref="I32"/>
    </sheetView>
  </sheetViews>
  <sheetFormatPr defaultRowHeight="15" x14ac:dyDescent="0.25"/>
  <cols>
    <col min="2" max="2" width="21" customWidth="1"/>
    <col min="6" max="6" width="11.42578125" customWidth="1"/>
    <col min="7" max="7" width="26.28515625" customWidth="1"/>
  </cols>
  <sheetData>
    <row r="3" spans="2:20" x14ac:dyDescent="0.25">
      <c r="B3" t="s">
        <v>195</v>
      </c>
    </row>
    <row r="5" spans="2:20" x14ac:dyDescent="0.25">
      <c r="B5" s="23" t="s">
        <v>105</v>
      </c>
      <c r="C5" s="23" t="s">
        <v>196</v>
      </c>
      <c r="D5" s="23" t="s">
        <v>197</v>
      </c>
      <c r="E5" s="23" t="s">
        <v>198</v>
      </c>
    </row>
    <row r="6" spans="2:20" x14ac:dyDescent="0.25">
      <c r="B6" s="24" t="s">
        <v>199</v>
      </c>
      <c r="C6" s="11">
        <f>1/12*10^6/24/60/60</f>
        <v>0.96450617283950613</v>
      </c>
      <c r="D6" s="10">
        <v>1</v>
      </c>
      <c r="E6" s="10">
        <f t="shared" ref="E6:E20" si="0">D6*C6</f>
        <v>0.96450617283950613</v>
      </c>
    </row>
    <row r="7" spans="2:20" x14ac:dyDescent="0.25">
      <c r="B7" s="24" t="s">
        <v>200</v>
      </c>
      <c r="C7" s="9">
        <f>1/12*10^6/60/60</f>
        <v>23.148148148148149</v>
      </c>
      <c r="D7" s="10">
        <v>0.1</v>
      </c>
      <c r="E7" s="10">
        <f t="shared" si="0"/>
        <v>2.3148148148148149</v>
      </c>
    </row>
    <row r="8" spans="2:20" x14ac:dyDescent="0.25">
      <c r="B8" s="24" t="s">
        <v>201</v>
      </c>
      <c r="C8" s="9">
        <f>1/12*10^6/24/60/60/365</f>
        <v>2.6424826653137154E-3</v>
      </c>
      <c r="D8" s="9">
        <v>500</v>
      </c>
      <c r="E8" s="10">
        <f t="shared" si="0"/>
        <v>1.3212413326568577</v>
      </c>
    </row>
    <row r="9" spans="2:20" x14ac:dyDescent="0.25">
      <c r="B9" s="24" t="s">
        <v>202</v>
      </c>
      <c r="C9" s="11">
        <f>1/44*10^6/60/60/24</f>
        <v>0.26304713804713803</v>
      </c>
      <c r="D9" s="9">
        <v>10</v>
      </c>
      <c r="E9" s="10">
        <f t="shared" si="0"/>
        <v>2.6304713804713802</v>
      </c>
      <c r="S9">
        <v>0.01</v>
      </c>
      <c r="T9">
        <f>LOG(S9,10)</f>
        <v>-1.9999999999999996</v>
      </c>
    </row>
    <row r="10" spans="2:20" x14ac:dyDescent="0.25">
      <c r="B10" s="24" t="s">
        <v>203</v>
      </c>
      <c r="C10" s="11">
        <f>1/44*10^6/60/60</f>
        <v>6.3131313131313131</v>
      </c>
      <c r="D10" s="10">
        <v>1</v>
      </c>
      <c r="E10" s="10">
        <f t="shared" si="0"/>
        <v>6.3131313131313131</v>
      </c>
      <c r="S10">
        <v>1</v>
      </c>
      <c r="T10">
        <f t="shared" ref="T10:T13" si="1">LOG(S10,10)</f>
        <v>0</v>
      </c>
    </row>
    <row r="11" spans="2:20" x14ac:dyDescent="0.25">
      <c r="B11" s="24" t="s">
        <v>204</v>
      </c>
      <c r="C11" s="11">
        <f>1/1000/12*10^6/60/60/24</f>
        <v>9.6450617283950612E-4</v>
      </c>
      <c r="D11" s="10">
        <v>1000</v>
      </c>
      <c r="E11" s="10">
        <f t="shared" si="0"/>
        <v>0.96450617283950613</v>
      </c>
      <c r="S11">
        <v>10</v>
      </c>
      <c r="T11">
        <f t="shared" si="1"/>
        <v>1</v>
      </c>
    </row>
    <row r="12" spans="2:20" x14ac:dyDescent="0.25">
      <c r="B12" s="24" t="s">
        <v>205</v>
      </c>
      <c r="C12" s="11">
        <f>1/1000/12*10^6/60/60</f>
        <v>2.3148148148148147E-2</v>
      </c>
      <c r="D12" s="10">
        <v>83</v>
      </c>
      <c r="E12" s="10">
        <f t="shared" si="0"/>
        <v>1.9212962962962963</v>
      </c>
      <c r="S12">
        <v>100</v>
      </c>
      <c r="T12">
        <f t="shared" si="1"/>
        <v>2</v>
      </c>
    </row>
    <row r="13" spans="2:20" x14ac:dyDescent="0.25">
      <c r="B13" s="24" t="s">
        <v>206</v>
      </c>
      <c r="C13" s="11">
        <f>1/1000/44*10^6/24/60/60</f>
        <v>2.6304713804713804E-4</v>
      </c>
      <c r="D13" s="10">
        <v>1000</v>
      </c>
      <c r="E13" s="10">
        <f t="shared" si="0"/>
        <v>0.26304713804713803</v>
      </c>
      <c r="S13">
        <v>1000</v>
      </c>
      <c r="T13">
        <f t="shared" si="1"/>
        <v>2.9999999999999996</v>
      </c>
    </row>
    <row r="14" spans="2:20" x14ac:dyDescent="0.25">
      <c r="B14" s="24" t="s">
        <v>207</v>
      </c>
      <c r="C14" s="11">
        <f>1/1000/44*10^6/60/60</f>
        <v>6.3131313131313139E-3</v>
      </c>
      <c r="D14" s="10">
        <v>100</v>
      </c>
      <c r="E14" s="10">
        <f t="shared" si="0"/>
        <v>0.63131313131313138</v>
      </c>
    </row>
    <row r="15" spans="2:20" x14ac:dyDescent="0.25">
      <c r="B15" s="24" t="s">
        <v>274</v>
      </c>
      <c r="C15" s="11">
        <f>1/1000/44*10^6</f>
        <v>22.72727272727273</v>
      </c>
      <c r="D15" s="9">
        <v>1</v>
      </c>
      <c r="E15" s="10">
        <f t="shared" si="0"/>
        <v>22.72727272727273</v>
      </c>
      <c r="F15" t="s">
        <v>275</v>
      </c>
      <c r="G15" t="s">
        <v>276</v>
      </c>
      <c r="H15">
        <f>0.001/44*1000000</f>
        <v>22.72727272727273</v>
      </c>
    </row>
    <row r="16" spans="2:20" x14ac:dyDescent="0.25">
      <c r="B16" s="24" t="s">
        <v>208</v>
      </c>
      <c r="C16" s="11">
        <f>1*1000/24/60/60</f>
        <v>1.1574074074074073E-2</v>
      </c>
      <c r="D16" s="10">
        <v>10</v>
      </c>
      <c r="E16" s="10">
        <f t="shared" si="0"/>
        <v>0.11574074074074073</v>
      </c>
    </row>
    <row r="17" spans="2:5" x14ac:dyDescent="0.25">
      <c r="B17" s="24" t="s">
        <v>209</v>
      </c>
      <c r="C17" s="9">
        <f>1*1000/60/60</f>
        <v>0.27777777777777779</v>
      </c>
      <c r="D17" s="10">
        <v>100</v>
      </c>
      <c r="E17" s="10">
        <f t="shared" si="0"/>
        <v>27.777777777777779</v>
      </c>
    </row>
    <row r="18" spans="2:5" x14ac:dyDescent="0.25">
      <c r="B18" s="24" t="s">
        <v>210</v>
      </c>
      <c r="C18" s="11">
        <f>1/1000</f>
        <v>1E-3</v>
      </c>
      <c r="D18" s="10">
        <v>1000</v>
      </c>
      <c r="E18" s="10">
        <f t="shared" si="0"/>
        <v>1</v>
      </c>
    </row>
    <row r="19" spans="2:5" x14ac:dyDescent="0.25">
      <c r="B19" s="24" t="s">
        <v>211</v>
      </c>
      <c r="C19" s="9">
        <f>1*10^6/365/24/60/60</f>
        <v>3.1709791983764585E-2</v>
      </c>
      <c r="D19" s="10">
        <v>10</v>
      </c>
      <c r="E19" s="10">
        <f t="shared" si="0"/>
        <v>0.31709791983764585</v>
      </c>
    </row>
    <row r="20" spans="2:5" x14ac:dyDescent="0.25">
      <c r="B20" s="24" t="s">
        <v>212</v>
      </c>
      <c r="C20" s="11">
        <v>1</v>
      </c>
      <c r="D20" s="10">
        <v>1</v>
      </c>
      <c r="E20" s="10">
        <f t="shared" si="0"/>
        <v>1</v>
      </c>
    </row>
    <row r="22" spans="2:5" x14ac:dyDescent="0.25">
      <c r="B22" t="s">
        <v>230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workbookViewId="0">
      <selection activeCell="F14" sqref="F14"/>
    </sheetView>
  </sheetViews>
  <sheetFormatPr defaultRowHeight="15" x14ac:dyDescent="0.25"/>
  <cols>
    <col min="2" max="2" width="23.28515625" customWidth="1"/>
    <col min="3" max="3" width="26" customWidth="1"/>
    <col min="4" max="4" width="24.5703125" customWidth="1"/>
    <col min="5" max="5" width="22.140625" customWidth="1"/>
    <col min="6" max="6" width="15.7109375" customWidth="1"/>
  </cols>
  <sheetData>
    <row r="1" spans="2:5" ht="15.75" thickBot="1" x14ac:dyDescent="0.3"/>
    <row r="2" spans="2:5" ht="16.5" thickTop="1" x14ac:dyDescent="0.25">
      <c r="B2" s="44" t="s">
        <v>424</v>
      </c>
      <c r="C2" s="45" t="s">
        <v>425</v>
      </c>
      <c r="D2" s="46" t="s">
        <v>426</v>
      </c>
      <c r="E2" s="47" t="s">
        <v>427</v>
      </c>
    </row>
    <row r="3" spans="2:5" ht="15.75" x14ac:dyDescent="0.25">
      <c r="B3" s="48" t="s">
        <v>428</v>
      </c>
      <c r="C3" s="41"/>
      <c r="D3" s="41"/>
      <c r="E3" s="49"/>
    </row>
    <row r="4" spans="2:5" ht="15.75" x14ac:dyDescent="0.25">
      <c r="B4" s="50"/>
      <c r="C4" s="42" t="s">
        <v>429</v>
      </c>
      <c r="D4" s="42" t="s">
        <v>430</v>
      </c>
      <c r="E4" s="51" t="s">
        <v>431</v>
      </c>
    </row>
    <row r="5" spans="2:5" ht="15.75" x14ac:dyDescent="0.25">
      <c r="B5" s="50"/>
      <c r="C5" s="42" t="s">
        <v>432</v>
      </c>
      <c r="D5" s="42" t="s">
        <v>433</v>
      </c>
      <c r="E5" s="51" t="s">
        <v>434</v>
      </c>
    </row>
    <row r="6" spans="2:5" ht="15.75" x14ac:dyDescent="0.25">
      <c r="B6" s="50"/>
      <c r="C6" s="42" t="s">
        <v>435</v>
      </c>
      <c r="D6" s="42" t="s">
        <v>436</v>
      </c>
      <c r="E6" s="51" t="s">
        <v>437</v>
      </c>
    </row>
    <row r="7" spans="2:5" ht="15.75" x14ac:dyDescent="0.25">
      <c r="B7" s="48" t="s">
        <v>438</v>
      </c>
      <c r="C7" s="41"/>
      <c r="D7" s="41"/>
      <c r="E7" s="49"/>
    </row>
    <row r="8" spans="2:5" ht="31.5" x14ac:dyDescent="0.25">
      <c r="B8" s="50"/>
      <c r="C8" s="42" t="s">
        <v>439</v>
      </c>
      <c r="D8" s="42" t="s">
        <v>440</v>
      </c>
      <c r="E8" s="51" t="s">
        <v>441</v>
      </c>
    </row>
    <row r="9" spans="2:5" ht="31.5" x14ac:dyDescent="0.25">
      <c r="B9" s="50"/>
      <c r="C9" s="42" t="s">
        <v>442</v>
      </c>
      <c r="D9" s="42" t="s">
        <v>443</v>
      </c>
      <c r="E9" s="51" t="s">
        <v>444</v>
      </c>
    </row>
    <row r="10" spans="2:5" ht="15.75" x14ac:dyDescent="0.25">
      <c r="B10" s="50"/>
      <c r="C10" s="42" t="s">
        <v>445</v>
      </c>
      <c r="D10" s="42" t="s">
        <v>446</v>
      </c>
      <c r="E10" s="51" t="s">
        <v>447</v>
      </c>
    </row>
    <row r="11" spans="2:5" ht="31.5" x14ac:dyDescent="0.25">
      <c r="B11" s="50"/>
      <c r="C11" s="42" t="s">
        <v>448</v>
      </c>
      <c r="D11" s="42" t="s">
        <v>440</v>
      </c>
      <c r="E11" s="51" t="s">
        <v>449</v>
      </c>
    </row>
    <row r="12" spans="2:5" ht="15.75" x14ac:dyDescent="0.25">
      <c r="B12" s="50"/>
      <c r="C12" s="42" t="s">
        <v>450</v>
      </c>
      <c r="D12" s="42" t="s">
        <v>451</v>
      </c>
      <c r="E12" s="51" t="s">
        <v>452</v>
      </c>
    </row>
    <row r="13" spans="2:5" ht="31.5" x14ac:dyDescent="0.25">
      <c r="B13" s="50"/>
      <c r="C13" s="42" t="s">
        <v>453</v>
      </c>
      <c r="D13" s="42" t="s">
        <v>454</v>
      </c>
      <c r="E13" s="51" t="s">
        <v>455</v>
      </c>
    </row>
    <row r="14" spans="2:5" ht="15.75" x14ac:dyDescent="0.25">
      <c r="B14" s="50"/>
      <c r="C14" s="42" t="s">
        <v>456</v>
      </c>
      <c r="D14" s="42" t="s">
        <v>451</v>
      </c>
      <c r="E14" s="51" t="s">
        <v>455</v>
      </c>
    </row>
    <row r="15" spans="2:5" ht="15.75" x14ac:dyDescent="0.25">
      <c r="B15" s="50"/>
      <c r="C15" s="42" t="s">
        <v>457</v>
      </c>
      <c r="D15" s="42" t="s">
        <v>451</v>
      </c>
      <c r="E15" s="51" t="s">
        <v>458</v>
      </c>
    </row>
    <row r="16" spans="2:5" ht="15.75" x14ac:dyDescent="0.25">
      <c r="B16" s="50"/>
      <c r="C16" s="42" t="s">
        <v>459</v>
      </c>
      <c r="D16" s="42" t="s">
        <v>460</v>
      </c>
      <c r="E16" s="51" t="s">
        <v>458</v>
      </c>
    </row>
    <row r="17" spans="2:5" ht="15.75" x14ac:dyDescent="0.25">
      <c r="B17" s="48" t="s">
        <v>461</v>
      </c>
      <c r="C17" s="41"/>
      <c r="D17" s="41"/>
      <c r="E17" s="49"/>
    </row>
    <row r="18" spans="2:5" ht="31.5" x14ac:dyDescent="0.25">
      <c r="B18" s="50"/>
      <c r="C18" s="42" t="s">
        <v>462</v>
      </c>
      <c r="D18" s="42" t="s">
        <v>463</v>
      </c>
      <c r="E18" s="51" t="s">
        <v>464</v>
      </c>
    </row>
    <row r="19" spans="2:5" ht="31.5" x14ac:dyDescent="0.25">
      <c r="B19" s="50"/>
      <c r="C19" s="42" t="s">
        <v>465</v>
      </c>
      <c r="D19" s="42" t="s">
        <v>466</v>
      </c>
      <c r="E19" s="51" t="s">
        <v>467</v>
      </c>
    </row>
    <row r="20" spans="2:5" ht="15.75" x14ac:dyDescent="0.25">
      <c r="B20" s="50"/>
      <c r="C20" s="42" t="s">
        <v>468</v>
      </c>
      <c r="D20" s="42" t="s">
        <v>272</v>
      </c>
      <c r="E20" s="51" t="s">
        <v>469</v>
      </c>
    </row>
    <row r="21" spans="2:5" ht="15.75" x14ac:dyDescent="0.25">
      <c r="B21" s="50"/>
      <c r="C21" s="42" t="s">
        <v>470</v>
      </c>
      <c r="D21" s="42" t="s">
        <v>471</v>
      </c>
      <c r="E21" s="51" t="s">
        <v>472</v>
      </c>
    </row>
    <row r="22" spans="2:5" x14ac:dyDescent="0.25">
      <c r="B22" s="50"/>
      <c r="C22" s="41"/>
      <c r="D22" s="41"/>
      <c r="E22" s="49"/>
    </row>
    <row r="23" spans="2:5" ht="15.75" x14ac:dyDescent="0.25">
      <c r="B23" s="50"/>
      <c r="C23" s="42" t="s">
        <v>473</v>
      </c>
      <c r="D23" s="42" t="s">
        <v>474</v>
      </c>
      <c r="E23" s="51" t="s">
        <v>475</v>
      </c>
    </row>
    <row r="24" spans="2:5" ht="15.75" x14ac:dyDescent="0.25">
      <c r="B24" s="48" t="s">
        <v>476</v>
      </c>
      <c r="C24" s="41"/>
      <c r="D24" s="41"/>
      <c r="E24" s="49"/>
    </row>
    <row r="25" spans="2:5" ht="15.75" x14ac:dyDescent="0.25">
      <c r="B25" s="50"/>
      <c r="C25" s="42" t="s">
        <v>477</v>
      </c>
      <c r="D25" s="41"/>
      <c r="E25" s="51" t="s">
        <v>478</v>
      </c>
    </row>
    <row r="26" spans="2:5" ht="15.75" x14ac:dyDescent="0.25">
      <c r="B26" s="48" t="s">
        <v>479</v>
      </c>
      <c r="C26" s="41"/>
      <c r="D26" s="41"/>
      <c r="E26" s="49"/>
    </row>
    <row r="27" spans="2:5" ht="31.5" x14ac:dyDescent="0.25">
      <c r="B27" s="50"/>
      <c r="C27" s="42" t="s">
        <v>480</v>
      </c>
      <c r="D27" s="42" t="s">
        <v>481</v>
      </c>
      <c r="E27" s="51" t="s">
        <v>482</v>
      </c>
    </row>
    <row r="28" spans="2:5" ht="15.75" x14ac:dyDescent="0.25">
      <c r="B28" s="50"/>
      <c r="C28" s="42" t="s">
        <v>483</v>
      </c>
      <c r="D28" s="42" t="s">
        <v>484</v>
      </c>
      <c r="E28" s="51" t="s">
        <v>485</v>
      </c>
    </row>
    <row r="29" spans="2:5" ht="31.5" x14ac:dyDescent="0.25">
      <c r="B29" s="50"/>
      <c r="C29" s="42" t="s">
        <v>486</v>
      </c>
      <c r="D29" s="42" t="s">
        <v>487</v>
      </c>
      <c r="E29" s="51" t="s">
        <v>485</v>
      </c>
    </row>
    <row r="30" spans="2:5" ht="15.75" x14ac:dyDescent="0.25">
      <c r="B30" s="50"/>
      <c r="C30" s="42" t="s">
        <v>488</v>
      </c>
      <c r="D30" s="42" t="s">
        <v>489</v>
      </c>
      <c r="E30" s="51" t="s">
        <v>490</v>
      </c>
    </row>
    <row r="31" spans="2:5" ht="15.75" x14ac:dyDescent="0.25">
      <c r="B31" s="50"/>
      <c r="C31" s="42" t="s">
        <v>491</v>
      </c>
      <c r="D31" s="42" t="s">
        <v>492</v>
      </c>
      <c r="E31" s="51" t="s">
        <v>493</v>
      </c>
    </row>
    <row r="32" spans="2:5" ht="15.75" x14ac:dyDescent="0.25">
      <c r="B32" s="50"/>
      <c r="C32" s="42" t="s">
        <v>494</v>
      </c>
      <c r="D32" s="42" t="s">
        <v>495</v>
      </c>
      <c r="E32" s="51" t="s">
        <v>496</v>
      </c>
    </row>
    <row r="33" spans="2:5" ht="15.75" x14ac:dyDescent="0.25">
      <c r="B33" s="50"/>
      <c r="C33" s="42" t="s">
        <v>497</v>
      </c>
      <c r="D33" s="42" t="s">
        <v>495</v>
      </c>
      <c r="E33" s="51" t="s">
        <v>498</v>
      </c>
    </row>
    <row r="34" spans="2:5" ht="15.75" x14ac:dyDescent="0.25">
      <c r="B34" s="50"/>
      <c r="C34" s="42" t="s">
        <v>499</v>
      </c>
      <c r="D34" s="42" t="s">
        <v>500</v>
      </c>
      <c r="E34" s="51" t="s">
        <v>498</v>
      </c>
    </row>
    <row r="35" spans="2:5" ht="31.5" x14ac:dyDescent="0.25">
      <c r="B35" s="50"/>
      <c r="C35" s="42" t="s">
        <v>501</v>
      </c>
      <c r="D35" s="42" t="s">
        <v>502</v>
      </c>
      <c r="E35" s="51" t="s">
        <v>503</v>
      </c>
    </row>
    <row r="36" spans="2:5" ht="31.5" x14ac:dyDescent="0.25">
      <c r="B36" s="50"/>
      <c r="C36" s="42" t="s">
        <v>504</v>
      </c>
      <c r="D36" s="42" t="s">
        <v>502</v>
      </c>
      <c r="E36" s="51" t="s">
        <v>505</v>
      </c>
    </row>
    <row r="37" spans="2:5" ht="47.25" x14ac:dyDescent="0.25">
      <c r="B37" s="50"/>
      <c r="C37" s="42" t="s">
        <v>506</v>
      </c>
      <c r="D37" s="43" t="s">
        <v>507</v>
      </c>
      <c r="E37" s="51" t="s">
        <v>505</v>
      </c>
    </row>
    <row r="38" spans="2:5" ht="31.5" x14ac:dyDescent="0.25">
      <c r="B38" s="50"/>
      <c r="C38" s="42" t="s">
        <v>508</v>
      </c>
      <c r="D38" s="42" t="s">
        <v>509</v>
      </c>
      <c r="E38" s="51" t="s">
        <v>510</v>
      </c>
    </row>
    <row r="39" spans="2:5" ht="15.75" x14ac:dyDescent="0.25">
      <c r="B39" s="50"/>
      <c r="C39" s="42" t="s">
        <v>511</v>
      </c>
      <c r="D39" s="42" t="s">
        <v>495</v>
      </c>
      <c r="E39" s="51" t="s">
        <v>512</v>
      </c>
    </row>
    <row r="40" spans="2:5" ht="15.75" x14ac:dyDescent="0.25">
      <c r="B40" s="50"/>
      <c r="C40" s="42" t="s">
        <v>513</v>
      </c>
      <c r="D40" s="42" t="s">
        <v>514</v>
      </c>
      <c r="E40" s="51" t="s">
        <v>515</v>
      </c>
    </row>
    <row r="41" spans="2:5" ht="15.75" x14ac:dyDescent="0.25">
      <c r="B41" s="48" t="s">
        <v>516</v>
      </c>
      <c r="C41" s="41"/>
      <c r="D41" s="41"/>
      <c r="E41" s="49"/>
    </row>
    <row r="42" spans="2:5" ht="31.5" x14ac:dyDescent="0.25">
      <c r="B42" s="50"/>
      <c r="C42" s="42" t="s">
        <v>517</v>
      </c>
      <c r="D42" s="42" t="s">
        <v>446</v>
      </c>
      <c r="E42" s="51" t="s">
        <v>518</v>
      </c>
    </row>
    <row r="43" spans="2:5" ht="31.5" x14ac:dyDescent="0.25">
      <c r="B43" s="50"/>
      <c r="C43" s="42" t="s">
        <v>519</v>
      </c>
      <c r="D43" s="42" t="s">
        <v>509</v>
      </c>
      <c r="E43" s="51" t="s">
        <v>518</v>
      </c>
    </row>
    <row r="44" spans="2:5" ht="31.5" x14ac:dyDescent="0.25">
      <c r="B44" s="50"/>
      <c r="C44" s="42" t="s">
        <v>520</v>
      </c>
      <c r="D44" s="42" t="s">
        <v>440</v>
      </c>
      <c r="E44" s="51" t="s">
        <v>521</v>
      </c>
    </row>
    <row r="45" spans="2:5" ht="15.75" x14ac:dyDescent="0.25">
      <c r="B45" s="50"/>
      <c r="C45" s="42" t="s">
        <v>522</v>
      </c>
      <c r="D45" s="42" t="s">
        <v>500</v>
      </c>
      <c r="E45" s="51" t="s">
        <v>523</v>
      </c>
    </row>
    <row r="46" spans="2:5" ht="31.5" x14ac:dyDescent="0.25">
      <c r="B46" s="50"/>
      <c r="C46" s="42" t="s">
        <v>524</v>
      </c>
      <c r="D46" s="42" t="s">
        <v>500</v>
      </c>
      <c r="E46" s="51" t="s">
        <v>525</v>
      </c>
    </row>
    <row r="47" spans="2:5" ht="15.75" x14ac:dyDescent="0.25">
      <c r="B47" s="50"/>
      <c r="C47" s="42" t="s">
        <v>526</v>
      </c>
      <c r="D47" s="42" t="s">
        <v>527</v>
      </c>
      <c r="E47" s="51" t="s">
        <v>528</v>
      </c>
    </row>
    <row r="48" spans="2:5" ht="15.75" x14ac:dyDescent="0.25">
      <c r="B48" s="50"/>
      <c r="C48" s="42" t="s">
        <v>529</v>
      </c>
      <c r="D48" s="42" t="s">
        <v>530</v>
      </c>
      <c r="E48" s="51" t="s">
        <v>531</v>
      </c>
    </row>
    <row r="49" spans="2:5" ht="15.75" x14ac:dyDescent="0.25">
      <c r="B49" s="50"/>
      <c r="C49" s="42" t="s">
        <v>532</v>
      </c>
      <c r="D49" s="42" t="s">
        <v>500</v>
      </c>
      <c r="E49" s="51" t="s">
        <v>533</v>
      </c>
    </row>
    <row r="50" spans="2:5" ht="31.5" x14ac:dyDescent="0.25">
      <c r="B50" s="50"/>
      <c r="C50" s="42" t="s">
        <v>534</v>
      </c>
      <c r="D50" s="42" t="s">
        <v>535</v>
      </c>
      <c r="E50" s="51" t="s">
        <v>536</v>
      </c>
    </row>
    <row r="51" spans="2:5" ht="31.5" x14ac:dyDescent="0.25">
      <c r="B51" s="50"/>
      <c r="C51" s="42" t="s">
        <v>537</v>
      </c>
      <c r="D51" s="42" t="s">
        <v>440</v>
      </c>
      <c r="E51" s="51" t="s">
        <v>538</v>
      </c>
    </row>
    <row r="52" spans="2:5" ht="31.5" x14ac:dyDescent="0.25">
      <c r="B52" s="50"/>
      <c r="C52" s="42" t="s">
        <v>539</v>
      </c>
      <c r="D52" s="42" t="s">
        <v>540</v>
      </c>
      <c r="E52" s="51" t="s">
        <v>541</v>
      </c>
    </row>
    <row r="53" spans="2:5" ht="31.5" x14ac:dyDescent="0.25">
      <c r="B53" s="50"/>
      <c r="C53" s="42" t="s">
        <v>542</v>
      </c>
      <c r="D53" s="42" t="s">
        <v>543</v>
      </c>
      <c r="E53" s="51" t="s">
        <v>544</v>
      </c>
    </row>
    <row r="54" spans="2:5" ht="31.5" x14ac:dyDescent="0.25">
      <c r="B54" s="50"/>
      <c r="C54" s="42" t="s">
        <v>545</v>
      </c>
      <c r="D54" s="42" t="s">
        <v>543</v>
      </c>
      <c r="E54" s="51" t="s">
        <v>544</v>
      </c>
    </row>
    <row r="55" spans="2:5" ht="15.75" x14ac:dyDescent="0.25">
      <c r="B55" s="50"/>
      <c r="C55" s="42" t="s">
        <v>546</v>
      </c>
      <c r="D55" s="42" t="s">
        <v>433</v>
      </c>
      <c r="E55" s="51" t="s">
        <v>547</v>
      </c>
    </row>
    <row r="56" spans="2:5" ht="31.5" x14ac:dyDescent="0.25">
      <c r="B56" s="50"/>
      <c r="C56" s="42" t="s">
        <v>548</v>
      </c>
      <c r="D56" s="42" t="s">
        <v>549</v>
      </c>
      <c r="E56" s="51" t="s">
        <v>550</v>
      </c>
    </row>
    <row r="57" spans="2:5" ht="31.5" x14ac:dyDescent="0.25">
      <c r="B57" s="50"/>
      <c r="C57" s="42" t="s">
        <v>551</v>
      </c>
      <c r="D57" s="42" t="s">
        <v>552</v>
      </c>
      <c r="E57" s="51" t="s">
        <v>553</v>
      </c>
    </row>
    <row r="58" spans="2:5" ht="31.5" x14ac:dyDescent="0.25">
      <c r="B58" s="50"/>
      <c r="C58" s="42" t="s">
        <v>554</v>
      </c>
      <c r="D58" s="42" t="s">
        <v>502</v>
      </c>
      <c r="E58" s="51" t="s">
        <v>555</v>
      </c>
    </row>
    <row r="59" spans="2:5" ht="31.5" x14ac:dyDescent="0.25">
      <c r="B59" s="50"/>
      <c r="C59" s="42" t="s">
        <v>556</v>
      </c>
      <c r="D59" s="42" t="s">
        <v>446</v>
      </c>
      <c r="E59" s="51" t="s">
        <v>557</v>
      </c>
    </row>
    <row r="60" spans="2:5" ht="15.75" x14ac:dyDescent="0.25">
      <c r="B60" s="48" t="s">
        <v>558</v>
      </c>
      <c r="C60" s="41"/>
      <c r="D60" s="41"/>
      <c r="E60" s="49"/>
    </row>
    <row r="61" spans="2:5" ht="15.75" x14ac:dyDescent="0.25">
      <c r="B61" s="50"/>
      <c r="C61" s="42" t="s">
        <v>559</v>
      </c>
      <c r="D61" s="42" t="s">
        <v>514</v>
      </c>
      <c r="E61" s="51" t="s">
        <v>560</v>
      </c>
    </row>
    <row r="62" spans="2:5" ht="15.75" x14ac:dyDescent="0.25">
      <c r="B62" s="48" t="s">
        <v>561</v>
      </c>
      <c r="C62" s="41"/>
      <c r="D62" s="41"/>
      <c r="E62" s="49"/>
    </row>
    <row r="63" spans="2:5" ht="31.5" x14ac:dyDescent="0.25">
      <c r="B63" s="50"/>
      <c r="C63" s="42" t="s">
        <v>562</v>
      </c>
      <c r="D63" s="42" t="s">
        <v>509</v>
      </c>
      <c r="E63" s="51" t="s">
        <v>563</v>
      </c>
    </row>
    <row r="64" spans="2:5" ht="31.5" x14ac:dyDescent="0.25">
      <c r="B64" s="50"/>
      <c r="C64" s="42" t="s">
        <v>564</v>
      </c>
      <c r="D64" s="42" t="s">
        <v>565</v>
      </c>
      <c r="E64" s="52" t="s">
        <v>563</v>
      </c>
    </row>
    <row r="65" spans="2:5" ht="32.25" thickBot="1" x14ac:dyDescent="0.3">
      <c r="B65" s="53"/>
      <c r="C65" s="54" t="s">
        <v>566</v>
      </c>
      <c r="D65" s="54" t="s">
        <v>567</v>
      </c>
      <c r="E65" s="55" t="s">
        <v>568</v>
      </c>
    </row>
    <row r="66" spans="2:5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6" sqref="D16"/>
    </sheetView>
  </sheetViews>
  <sheetFormatPr defaultRowHeight="15" x14ac:dyDescent="0.25"/>
  <cols>
    <col min="1" max="2" width="9.140625" style="5"/>
    <col min="3" max="3" width="7.5703125" style="5" customWidth="1"/>
    <col min="4" max="4" width="65.7109375" style="5" customWidth="1"/>
    <col min="5" max="9" width="9.140625" style="5"/>
  </cols>
  <sheetData>
    <row r="1" spans="1:9" s="1" customFormat="1" x14ac:dyDescent="0.25">
      <c r="A1" s="6" t="s">
        <v>620</v>
      </c>
      <c r="B1" s="6" t="s">
        <v>143</v>
      </c>
      <c r="C1" s="6" t="s">
        <v>622</v>
      </c>
      <c r="D1" s="6" t="s">
        <v>621</v>
      </c>
      <c r="E1" s="6" t="s">
        <v>624</v>
      </c>
      <c r="F1" s="6"/>
      <c r="G1" s="6"/>
      <c r="H1" s="6"/>
      <c r="I1" s="6"/>
    </row>
    <row r="2" spans="1:9" x14ac:dyDescent="0.25">
      <c r="A2" s="5">
        <v>1</v>
      </c>
      <c r="B2" s="5">
        <v>60</v>
      </c>
      <c r="C2" s="5" t="s">
        <v>630</v>
      </c>
      <c r="D2" s="5" t="s">
        <v>631</v>
      </c>
      <c r="E2" s="5" t="s">
        <v>625</v>
      </c>
    </row>
    <row r="3" spans="1:9" x14ac:dyDescent="0.25">
      <c r="A3" s="5">
        <v>2</v>
      </c>
      <c r="D3" s="5" t="s">
        <v>632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43"/>
  <sheetViews>
    <sheetView workbookViewId="0">
      <selection activeCell="A2" sqref="A2:E343"/>
    </sheetView>
  </sheetViews>
  <sheetFormatPr defaultRowHeight="15" x14ac:dyDescent="0.25"/>
  <sheetData>
    <row r="1" spans="1:74" s="68" customFormat="1" x14ac:dyDescent="0.25">
      <c r="A1" s="68" t="s">
        <v>647</v>
      </c>
      <c r="B1" s="68" t="s">
        <v>648</v>
      </c>
      <c r="C1" s="68" t="s">
        <v>649</v>
      </c>
      <c r="D1" s="68" t="s">
        <v>113</v>
      </c>
      <c r="E1" s="68" t="s">
        <v>650</v>
      </c>
      <c r="F1" s="68" t="s">
        <v>651</v>
      </c>
      <c r="G1" s="68" t="s">
        <v>652</v>
      </c>
      <c r="H1" s="68" t="s">
        <v>653</v>
      </c>
      <c r="I1" s="68" t="s">
        <v>654</v>
      </c>
      <c r="J1" s="68" t="s">
        <v>655</v>
      </c>
      <c r="K1" s="68" t="s">
        <v>656</v>
      </c>
      <c r="L1" s="68" t="s">
        <v>657</v>
      </c>
      <c r="M1" s="68" t="s">
        <v>658</v>
      </c>
      <c r="N1" s="68" t="s">
        <v>659</v>
      </c>
      <c r="O1" s="68" t="s">
        <v>660</v>
      </c>
      <c r="P1" s="68" t="s">
        <v>661</v>
      </c>
      <c r="R1" s="68" t="s">
        <v>662</v>
      </c>
      <c r="S1" s="68" t="s">
        <v>663</v>
      </c>
      <c r="T1" s="68" t="s">
        <v>664</v>
      </c>
      <c r="U1" s="68" t="s">
        <v>665</v>
      </c>
      <c r="V1" s="68" t="s">
        <v>666</v>
      </c>
      <c r="W1" s="68" t="s">
        <v>667</v>
      </c>
      <c r="X1" s="69" t="s">
        <v>668</v>
      </c>
      <c r="Y1" s="68" t="s">
        <v>669</v>
      </c>
      <c r="Z1" s="70" t="s">
        <v>670</v>
      </c>
      <c r="AA1" s="70" t="s">
        <v>671</v>
      </c>
      <c r="AB1" s="70" t="s">
        <v>672</v>
      </c>
      <c r="AC1" s="70" t="s">
        <v>673</v>
      </c>
      <c r="AD1" s="70" t="s">
        <v>674</v>
      </c>
      <c r="AE1" s="70" t="s">
        <v>675</v>
      </c>
      <c r="AF1" s="70" t="s">
        <v>676</v>
      </c>
      <c r="AG1" s="70" t="s">
        <v>677</v>
      </c>
      <c r="AH1" s="70" t="s">
        <v>678</v>
      </c>
      <c r="AI1" s="70"/>
      <c r="AJ1" s="70" t="s">
        <v>679</v>
      </c>
      <c r="AK1" s="70" t="s">
        <v>680</v>
      </c>
      <c r="AL1" s="70" t="s">
        <v>681</v>
      </c>
      <c r="AM1" s="70" t="s">
        <v>682</v>
      </c>
      <c r="AN1" s="70" t="s">
        <v>683</v>
      </c>
      <c r="AO1" s="70" t="s">
        <v>684</v>
      </c>
      <c r="AP1" s="70" t="s">
        <v>685</v>
      </c>
      <c r="AQ1" s="70" t="s">
        <v>686</v>
      </c>
      <c r="AR1" s="70" t="s">
        <v>687</v>
      </c>
      <c r="AS1" s="70" t="s">
        <v>688</v>
      </c>
      <c r="AT1" s="70"/>
      <c r="AU1" s="70" t="s">
        <v>689</v>
      </c>
      <c r="AV1" s="70" t="s">
        <v>690</v>
      </c>
      <c r="AW1" s="70" t="s">
        <v>691</v>
      </c>
      <c r="AX1" s="70" t="s">
        <v>692</v>
      </c>
      <c r="AY1" s="70" t="s">
        <v>681</v>
      </c>
      <c r="AZ1" s="70" t="s">
        <v>693</v>
      </c>
      <c r="BA1" s="70" t="s">
        <v>694</v>
      </c>
      <c r="BB1" s="70" t="s">
        <v>695</v>
      </c>
      <c r="BC1" s="70" t="s">
        <v>696</v>
      </c>
      <c r="BD1" s="70" t="s">
        <v>697</v>
      </c>
      <c r="BE1" s="70" t="s">
        <v>698</v>
      </c>
      <c r="BF1" s="70" t="s">
        <v>699</v>
      </c>
      <c r="BG1" s="70" t="s">
        <v>700</v>
      </c>
      <c r="BH1" s="70" t="s">
        <v>701</v>
      </c>
      <c r="BJ1" s="68" t="s">
        <v>702</v>
      </c>
      <c r="BK1" s="68" t="s">
        <v>703</v>
      </c>
      <c r="BL1" s="68" t="s">
        <v>704</v>
      </c>
      <c r="BM1" s="68" t="s">
        <v>705</v>
      </c>
      <c r="BN1" s="68" t="s">
        <v>706</v>
      </c>
      <c r="BO1" s="68" t="s">
        <v>707</v>
      </c>
      <c r="BP1" s="68" t="s">
        <v>708</v>
      </c>
      <c r="BQ1" s="68" t="s">
        <v>709</v>
      </c>
      <c r="BR1" s="68" t="s">
        <v>57</v>
      </c>
      <c r="BS1" s="68" t="s">
        <v>710</v>
      </c>
      <c r="BT1" s="68" t="s">
        <v>711</v>
      </c>
      <c r="BU1" s="68" t="s">
        <v>261</v>
      </c>
      <c r="BV1" s="68" t="s">
        <v>712</v>
      </c>
    </row>
    <row r="2" spans="1:74" s="68" customFormat="1" x14ac:dyDescent="0.25">
      <c r="F2" s="72" t="s">
        <v>714</v>
      </c>
      <c r="G2" s="71"/>
      <c r="H2" s="71"/>
      <c r="I2" s="71"/>
      <c r="J2" s="71"/>
      <c r="K2" s="71"/>
      <c r="L2" s="71"/>
      <c r="M2" s="71"/>
      <c r="N2" s="71"/>
      <c r="O2" s="71">
        <v>0</v>
      </c>
      <c r="P2" s="71">
        <v>30</v>
      </c>
      <c r="Q2" s="71"/>
      <c r="R2" s="71" t="s">
        <v>715</v>
      </c>
      <c r="S2" s="71" t="s">
        <v>716</v>
      </c>
      <c r="T2" s="71"/>
      <c r="U2" s="71"/>
      <c r="V2" s="71"/>
      <c r="W2" s="71"/>
      <c r="X2" s="71">
        <v>15</v>
      </c>
      <c r="Y2" s="71"/>
      <c r="Z2" s="70">
        <v>44</v>
      </c>
      <c r="AA2" s="70">
        <v>50.6</v>
      </c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>
        <v>1.5805119999999999</v>
      </c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68">
        <v>1.62</v>
      </c>
      <c r="AY2" s="70"/>
      <c r="AZ2" s="70"/>
      <c r="BA2" s="70"/>
      <c r="BB2" s="70"/>
      <c r="BC2" s="70"/>
      <c r="BD2" s="70"/>
      <c r="BE2" s="70"/>
      <c r="BF2" s="70"/>
      <c r="BG2" s="70"/>
      <c r="BH2" s="70"/>
      <c r="BR2" s="68" t="s">
        <v>717</v>
      </c>
    </row>
    <row r="3" spans="1:74" s="68" customFormat="1" x14ac:dyDescent="0.25">
      <c r="F3" s="68" t="s">
        <v>720</v>
      </c>
      <c r="G3" s="68" t="s">
        <v>721</v>
      </c>
      <c r="H3" s="68">
        <v>350</v>
      </c>
      <c r="I3" s="68">
        <v>960</v>
      </c>
      <c r="J3" s="73">
        <v>9</v>
      </c>
      <c r="K3" s="68" t="s">
        <v>722</v>
      </c>
      <c r="L3" s="74">
        <v>35</v>
      </c>
      <c r="M3" s="74">
        <v>55</v>
      </c>
      <c r="N3" s="74">
        <v>10</v>
      </c>
      <c r="O3" s="68">
        <v>0</v>
      </c>
      <c r="P3" s="68">
        <v>20</v>
      </c>
      <c r="Q3" s="68">
        <v>10</v>
      </c>
      <c r="R3" s="68" t="s">
        <v>723</v>
      </c>
      <c r="S3" s="68" t="s">
        <v>716</v>
      </c>
      <c r="X3" s="68">
        <v>4</v>
      </c>
      <c r="Y3" s="68" t="s">
        <v>724</v>
      </c>
      <c r="Z3" s="70">
        <v>39.37688</v>
      </c>
      <c r="AA3" s="70">
        <v>42.569600000000001</v>
      </c>
      <c r="AB3" s="70"/>
      <c r="AC3" s="70"/>
      <c r="AD3" s="70"/>
      <c r="AE3" s="70"/>
      <c r="AF3" s="70"/>
      <c r="AG3" s="70"/>
      <c r="AH3" s="70"/>
      <c r="AI3" s="70"/>
      <c r="AJ3" s="70">
        <v>1.35118</v>
      </c>
      <c r="AK3" s="70"/>
      <c r="AL3" s="70">
        <v>1.3303</v>
      </c>
      <c r="AM3" s="70">
        <v>2.088000000000001E-2</v>
      </c>
      <c r="AN3" s="70"/>
      <c r="AO3" s="70"/>
      <c r="AP3" s="70"/>
      <c r="AQ3" s="70"/>
      <c r="AR3" s="70"/>
      <c r="AS3" s="70"/>
      <c r="AT3" s="70"/>
      <c r="AU3" s="70">
        <v>14.8</v>
      </c>
      <c r="AV3" s="70"/>
      <c r="AW3" s="70"/>
      <c r="AX3" s="70">
        <v>16</v>
      </c>
      <c r="AY3" s="70"/>
      <c r="AZ3" s="70"/>
      <c r="BA3" s="70"/>
      <c r="BB3" s="70"/>
      <c r="BC3" s="70"/>
      <c r="BD3" s="70"/>
      <c r="BE3" s="70"/>
      <c r="BF3" s="70"/>
      <c r="BG3" s="70"/>
      <c r="BH3" s="70">
        <v>1.1999999999999993</v>
      </c>
      <c r="BJ3" s="68" t="s">
        <v>725</v>
      </c>
      <c r="BK3" s="68" t="s">
        <v>726</v>
      </c>
      <c r="BQ3" s="68" t="s">
        <v>727</v>
      </c>
      <c r="BR3" s="68" t="s">
        <v>728</v>
      </c>
      <c r="BS3" s="70">
        <v>1</v>
      </c>
      <c r="BT3" s="68" t="s">
        <v>729</v>
      </c>
      <c r="BU3" s="75"/>
      <c r="BV3" s="68" t="s">
        <v>730</v>
      </c>
    </row>
    <row r="4" spans="1:74" s="68" customFormat="1" x14ac:dyDescent="0.25">
      <c r="F4" s="68" t="s">
        <v>720</v>
      </c>
      <c r="G4" s="68" t="s">
        <v>721</v>
      </c>
      <c r="H4" s="68">
        <v>350</v>
      </c>
      <c r="I4" s="68">
        <v>960</v>
      </c>
      <c r="J4" s="73">
        <v>9</v>
      </c>
      <c r="K4" s="68" t="s">
        <v>722</v>
      </c>
      <c r="L4" s="74">
        <v>35</v>
      </c>
      <c r="M4" s="74">
        <v>55</v>
      </c>
      <c r="N4" s="74">
        <v>10</v>
      </c>
      <c r="O4" s="68">
        <v>0</v>
      </c>
      <c r="P4" s="68">
        <v>5</v>
      </c>
      <c r="Q4" s="68">
        <v>2.5</v>
      </c>
      <c r="R4" s="68" t="s">
        <v>723</v>
      </c>
      <c r="S4" s="68" t="s">
        <v>716</v>
      </c>
      <c r="X4" s="68">
        <v>4</v>
      </c>
      <c r="Y4" s="68" t="s">
        <v>724</v>
      </c>
      <c r="Z4" s="70">
        <v>8.9710599999999996</v>
      </c>
      <c r="AA4" s="70">
        <v>12.046851999999999</v>
      </c>
      <c r="AB4" s="70"/>
      <c r="AC4" s="70"/>
      <c r="AD4" s="70"/>
      <c r="AE4" s="70"/>
      <c r="AF4" s="70"/>
      <c r="AG4" s="70"/>
      <c r="AH4" s="70"/>
      <c r="AI4" s="70"/>
      <c r="AJ4" s="70">
        <v>1.3651</v>
      </c>
      <c r="AK4" s="70"/>
      <c r="AL4" s="70">
        <v>1.2815799999999999</v>
      </c>
      <c r="AM4" s="70">
        <v>8.3520000000000039E-2</v>
      </c>
      <c r="AN4" s="70"/>
      <c r="AO4" s="70"/>
      <c r="AP4" s="70"/>
      <c r="AQ4" s="70"/>
      <c r="AR4" s="70"/>
      <c r="AS4" s="70"/>
      <c r="AT4" s="70"/>
      <c r="AU4" s="70">
        <v>14</v>
      </c>
      <c r="AV4" s="70"/>
      <c r="AW4" s="70"/>
      <c r="AX4" s="70">
        <v>18.8</v>
      </c>
      <c r="AY4" s="70"/>
      <c r="AZ4" s="70"/>
      <c r="BA4" s="70"/>
      <c r="BB4" s="70"/>
      <c r="BC4" s="70"/>
      <c r="BD4" s="70"/>
      <c r="BE4" s="70"/>
      <c r="BF4" s="70"/>
      <c r="BG4" s="70"/>
      <c r="BH4" s="70">
        <v>4.8000000000000007</v>
      </c>
      <c r="BJ4" s="68" t="s">
        <v>725</v>
      </c>
      <c r="BK4" s="68" t="s">
        <v>726</v>
      </c>
      <c r="BQ4" s="68" t="s">
        <v>727</v>
      </c>
      <c r="BR4" s="68" t="s">
        <v>728</v>
      </c>
      <c r="BS4" s="70">
        <v>1</v>
      </c>
      <c r="BT4" s="68" t="s">
        <v>729</v>
      </c>
      <c r="BU4" s="75"/>
      <c r="BV4" s="68" t="s">
        <v>730</v>
      </c>
    </row>
    <row r="5" spans="1:74" s="68" customFormat="1" x14ac:dyDescent="0.25">
      <c r="F5" s="68" t="s">
        <v>720</v>
      </c>
      <c r="G5" s="68" t="s">
        <v>721</v>
      </c>
      <c r="H5" s="68">
        <v>350</v>
      </c>
      <c r="I5" s="68">
        <v>960</v>
      </c>
      <c r="J5" s="73">
        <v>9</v>
      </c>
      <c r="K5" s="68" t="s">
        <v>722</v>
      </c>
      <c r="L5" s="74">
        <v>35</v>
      </c>
      <c r="M5" s="74">
        <v>55</v>
      </c>
      <c r="N5" s="74">
        <v>10</v>
      </c>
      <c r="O5" s="68">
        <v>5</v>
      </c>
      <c r="P5" s="68">
        <v>10</v>
      </c>
      <c r="Q5" s="68">
        <v>7.5</v>
      </c>
      <c r="R5" s="68" t="s">
        <v>723</v>
      </c>
      <c r="S5" s="68" t="s">
        <v>716</v>
      </c>
      <c r="X5" s="68">
        <v>4</v>
      </c>
      <c r="Y5" s="68" t="s">
        <v>724</v>
      </c>
      <c r="Z5" s="70">
        <v>9.8828479999999992</v>
      </c>
      <c r="AA5" s="70">
        <v>10.483832000000001</v>
      </c>
      <c r="AB5" s="70"/>
      <c r="AC5" s="70"/>
      <c r="AD5" s="70"/>
      <c r="AE5" s="70"/>
      <c r="AF5" s="70"/>
      <c r="AG5" s="70"/>
      <c r="AH5" s="70"/>
      <c r="AI5" s="70"/>
      <c r="AJ5" s="70">
        <v>1.35118</v>
      </c>
      <c r="AK5" s="70"/>
      <c r="AL5" s="70">
        <v>1.33552</v>
      </c>
      <c r="AM5" s="70">
        <v>1.5660000000000007E-2</v>
      </c>
      <c r="AN5" s="70"/>
      <c r="AO5" s="70"/>
      <c r="AP5" s="70"/>
      <c r="AQ5" s="70"/>
      <c r="AR5" s="70"/>
      <c r="AS5" s="70"/>
      <c r="AT5" s="70"/>
      <c r="AU5" s="70">
        <v>14.8</v>
      </c>
      <c r="AV5" s="70"/>
      <c r="AW5" s="70"/>
      <c r="AX5" s="70">
        <v>15.7</v>
      </c>
      <c r="AY5" s="70"/>
      <c r="AZ5" s="70"/>
      <c r="BA5" s="70"/>
      <c r="BB5" s="70"/>
      <c r="BC5" s="70"/>
      <c r="BD5" s="70"/>
      <c r="BE5" s="70"/>
      <c r="BF5" s="70"/>
      <c r="BG5" s="70"/>
      <c r="BH5" s="70">
        <v>0.89999999999999858</v>
      </c>
      <c r="BJ5" s="68" t="s">
        <v>725</v>
      </c>
      <c r="BK5" s="68" t="s">
        <v>726</v>
      </c>
      <c r="BQ5" s="68" t="s">
        <v>727</v>
      </c>
      <c r="BR5" s="68" t="s">
        <v>728</v>
      </c>
      <c r="BS5" s="70">
        <v>1</v>
      </c>
      <c r="BT5" s="68" t="s">
        <v>729</v>
      </c>
      <c r="BU5" s="75"/>
      <c r="BV5" s="68" t="s">
        <v>730</v>
      </c>
    </row>
    <row r="6" spans="1:74" s="68" customFormat="1" x14ac:dyDescent="0.25">
      <c r="F6" s="68" t="s">
        <v>720</v>
      </c>
      <c r="G6" s="68" t="s">
        <v>721</v>
      </c>
      <c r="H6" s="68">
        <v>350</v>
      </c>
      <c r="I6" s="68">
        <v>960</v>
      </c>
      <c r="J6" s="73">
        <v>9</v>
      </c>
      <c r="K6" s="68" t="s">
        <v>722</v>
      </c>
      <c r="L6" s="74">
        <v>35</v>
      </c>
      <c r="M6" s="74">
        <v>55</v>
      </c>
      <c r="N6" s="74">
        <v>10</v>
      </c>
      <c r="O6" s="68">
        <v>10</v>
      </c>
      <c r="P6" s="68">
        <v>15</v>
      </c>
      <c r="Q6" s="68">
        <v>12.5</v>
      </c>
      <c r="R6" s="68" t="s">
        <v>723</v>
      </c>
      <c r="S6" s="68" t="s">
        <v>716</v>
      </c>
      <c r="X6" s="68">
        <v>4</v>
      </c>
      <c r="Y6" s="68" t="s">
        <v>724</v>
      </c>
      <c r="Z6" s="70">
        <v>10.471344</v>
      </c>
      <c r="AA6" s="70">
        <v>10.269972000000001</v>
      </c>
      <c r="AB6" s="70"/>
      <c r="AC6" s="70"/>
      <c r="AD6" s="70"/>
      <c r="AE6" s="70"/>
      <c r="AF6" s="70"/>
      <c r="AG6" s="70"/>
      <c r="AH6" s="70"/>
      <c r="AI6" s="70"/>
      <c r="AJ6" s="70">
        <v>1.3372600000000001</v>
      </c>
      <c r="AK6" s="70"/>
      <c r="AL6" s="70">
        <v>1.3424800000000001</v>
      </c>
      <c r="AM6" s="70">
        <v>5.2200000000000024E-3</v>
      </c>
      <c r="AN6" s="70"/>
      <c r="AO6" s="70"/>
      <c r="AP6" s="70"/>
      <c r="AQ6" s="70"/>
      <c r="AR6" s="70"/>
      <c r="AS6" s="70"/>
      <c r="AT6" s="70"/>
      <c r="AU6" s="70">
        <v>15.6</v>
      </c>
      <c r="AV6" s="70"/>
      <c r="AW6" s="70"/>
      <c r="AX6" s="70">
        <v>15.3</v>
      </c>
      <c r="AY6" s="70"/>
      <c r="AZ6" s="70"/>
      <c r="BA6" s="70"/>
      <c r="BB6" s="70"/>
      <c r="BC6" s="70"/>
      <c r="BD6" s="70"/>
      <c r="BE6" s="70"/>
      <c r="BF6" s="70"/>
      <c r="BG6" s="70"/>
      <c r="BH6" s="70">
        <v>-0.29999999999999893</v>
      </c>
      <c r="BJ6" s="68" t="s">
        <v>725</v>
      </c>
      <c r="BK6" s="68" t="s">
        <v>726</v>
      </c>
      <c r="BQ6" s="68" t="s">
        <v>727</v>
      </c>
      <c r="BR6" s="68" t="s">
        <v>728</v>
      </c>
      <c r="BS6" s="70">
        <v>1</v>
      </c>
      <c r="BT6" s="68" t="s">
        <v>729</v>
      </c>
      <c r="BU6" s="75"/>
      <c r="BV6" s="68" t="s">
        <v>730</v>
      </c>
    </row>
    <row r="7" spans="1:74" s="68" customFormat="1" x14ac:dyDescent="0.25">
      <c r="F7" s="68" t="s">
        <v>720</v>
      </c>
      <c r="G7" s="68" t="s">
        <v>721</v>
      </c>
      <c r="H7" s="68">
        <v>350</v>
      </c>
      <c r="I7" s="68">
        <v>960</v>
      </c>
      <c r="J7" s="73">
        <v>9</v>
      </c>
      <c r="K7" s="68" t="s">
        <v>722</v>
      </c>
      <c r="L7" s="74">
        <v>35</v>
      </c>
      <c r="M7" s="74">
        <v>55</v>
      </c>
      <c r="N7" s="74">
        <v>10</v>
      </c>
      <c r="O7" s="68">
        <v>15</v>
      </c>
      <c r="P7" s="68">
        <v>20</v>
      </c>
      <c r="Q7" s="68">
        <v>17.5</v>
      </c>
      <c r="R7" s="68" t="s">
        <v>723</v>
      </c>
      <c r="S7" s="68" t="s">
        <v>716</v>
      </c>
      <c r="X7" s="68">
        <v>4</v>
      </c>
      <c r="Y7" s="68" t="s">
        <v>724</v>
      </c>
      <c r="Z7" s="70">
        <v>9.9144220000000001</v>
      </c>
      <c r="AA7" s="70">
        <v>9.778608000000002</v>
      </c>
      <c r="AB7" s="70"/>
      <c r="AC7" s="70"/>
      <c r="AD7" s="70"/>
      <c r="AE7" s="70"/>
      <c r="AF7" s="70"/>
      <c r="AG7" s="70"/>
      <c r="AH7" s="70"/>
      <c r="AI7" s="70"/>
      <c r="AJ7" s="70">
        <v>1.35466</v>
      </c>
      <c r="AK7" s="70"/>
      <c r="AL7" s="70">
        <v>1.3581400000000001</v>
      </c>
      <c r="AM7" s="70">
        <v>3.4800000000001496E-3</v>
      </c>
      <c r="AN7" s="70"/>
      <c r="AO7" s="70"/>
      <c r="AP7" s="70"/>
      <c r="AQ7" s="70"/>
      <c r="AR7" s="70"/>
      <c r="AS7" s="70"/>
      <c r="AT7" s="70"/>
      <c r="AU7" s="70">
        <v>14.6</v>
      </c>
      <c r="AV7" s="70"/>
      <c r="AW7" s="70"/>
      <c r="AX7" s="70">
        <v>14.4</v>
      </c>
      <c r="AY7" s="70"/>
      <c r="AZ7" s="70"/>
      <c r="BA7" s="70"/>
      <c r="BB7" s="70"/>
      <c r="BC7" s="70"/>
      <c r="BD7" s="70"/>
      <c r="BE7" s="70"/>
      <c r="BF7" s="70"/>
      <c r="BG7" s="70"/>
      <c r="BH7" s="70">
        <v>-0.19999999999999929</v>
      </c>
      <c r="BJ7" s="68" t="s">
        <v>725</v>
      </c>
      <c r="BK7" s="68" t="s">
        <v>726</v>
      </c>
      <c r="BQ7" s="68" t="s">
        <v>727</v>
      </c>
      <c r="BR7" s="68" t="s">
        <v>728</v>
      </c>
      <c r="BS7" s="70">
        <v>1</v>
      </c>
      <c r="BT7" s="68" t="s">
        <v>729</v>
      </c>
      <c r="BU7" s="75"/>
      <c r="BV7" s="68" t="s">
        <v>730</v>
      </c>
    </row>
    <row r="8" spans="1:74" s="68" customFormat="1" x14ac:dyDescent="0.25">
      <c r="F8" s="68" t="s">
        <v>720</v>
      </c>
      <c r="G8" s="68" t="s">
        <v>721</v>
      </c>
      <c r="H8" s="68">
        <v>350</v>
      </c>
      <c r="I8" s="68">
        <v>960</v>
      </c>
      <c r="J8" s="73">
        <v>9</v>
      </c>
      <c r="K8" s="68" t="s">
        <v>722</v>
      </c>
      <c r="L8" s="74">
        <v>35</v>
      </c>
      <c r="M8" s="74">
        <v>55</v>
      </c>
      <c r="N8" s="74">
        <v>10</v>
      </c>
      <c r="O8" s="68">
        <v>0</v>
      </c>
      <c r="P8" s="68">
        <v>20</v>
      </c>
      <c r="R8" s="68" t="s">
        <v>723</v>
      </c>
      <c r="S8" s="68" t="s">
        <v>716</v>
      </c>
      <c r="X8" s="68">
        <v>4</v>
      </c>
      <c r="Y8" s="68" t="s">
        <v>724</v>
      </c>
      <c r="Z8" s="70">
        <v>39.239674000000001</v>
      </c>
      <c r="AA8" s="70">
        <v>42.579264000000009</v>
      </c>
      <c r="AB8" s="70"/>
      <c r="AC8" s="70"/>
      <c r="AD8" s="70"/>
      <c r="AE8" s="70"/>
      <c r="AF8" s="70"/>
      <c r="AG8" s="70"/>
      <c r="AH8" s="70"/>
      <c r="AI8" s="70"/>
      <c r="AJ8" s="70">
        <v>2.6919200000000001</v>
      </c>
      <c r="AK8" s="70"/>
      <c r="AL8" s="70">
        <v>2.7006200000000002</v>
      </c>
      <c r="AM8" s="70">
        <v>8.7000000000001521E-3</v>
      </c>
      <c r="AN8" s="70"/>
      <c r="AO8" s="70"/>
      <c r="AP8" s="70"/>
      <c r="AQ8" s="70"/>
      <c r="AR8" s="70"/>
      <c r="AS8" s="70"/>
      <c r="AT8" s="70"/>
      <c r="AU8" s="70">
        <v>14.75</v>
      </c>
      <c r="AV8" s="70"/>
      <c r="AW8" s="70"/>
      <c r="AX8" s="70">
        <v>14.8</v>
      </c>
      <c r="AY8" s="70"/>
      <c r="AZ8" s="70"/>
      <c r="BA8" s="70"/>
      <c r="BB8" s="70"/>
      <c r="BC8" s="70"/>
      <c r="BD8" s="70"/>
      <c r="BE8" s="70"/>
      <c r="BF8" s="70"/>
      <c r="BG8" s="70"/>
      <c r="BH8" s="70">
        <v>5.0000000000000711E-2</v>
      </c>
      <c r="BJ8" s="68" t="s">
        <v>725</v>
      </c>
      <c r="BK8" s="68" t="s">
        <v>726</v>
      </c>
      <c r="BQ8" s="68" t="s">
        <v>731</v>
      </c>
      <c r="BR8" s="68" t="s">
        <v>728</v>
      </c>
      <c r="BS8" s="70">
        <v>1</v>
      </c>
      <c r="BT8" s="68" t="s">
        <v>732</v>
      </c>
      <c r="BU8" s="75"/>
      <c r="BV8" s="68" t="s">
        <v>730</v>
      </c>
    </row>
    <row r="9" spans="1:74" s="68" customFormat="1" x14ac:dyDescent="0.25">
      <c r="F9" s="68" t="s">
        <v>720</v>
      </c>
      <c r="G9" s="68" t="s">
        <v>721</v>
      </c>
      <c r="H9" s="68">
        <v>350</v>
      </c>
      <c r="I9" s="68">
        <v>960</v>
      </c>
      <c r="J9" s="73">
        <v>9</v>
      </c>
      <c r="K9" s="68" t="s">
        <v>722</v>
      </c>
      <c r="L9" s="74">
        <v>35</v>
      </c>
      <c r="M9" s="74">
        <v>55</v>
      </c>
      <c r="N9" s="74">
        <v>10</v>
      </c>
      <c r="O9" s="68">
        <v>0</v>
      </c>
      <c r="P9" s="68">
        <v>5</v>
      </c>
      <c r="Q9" s="68">
        <v>2.5</v>
      </c>
      <c r="R9" s="68" t="s">
        <v>723</v>
      </c>
      <c r="S9" s="68" t="s">
        <v>716</v>
      </c>
      <c r="X9" s="68">
        <v>4</v>
      </c>
      <c r="Y9" s="68" t="s">
        <v>724</v>
      </c>
      <c r="Z9" s="70">
        <v>9.7811050000000002</v>
      </c>
      <c r="AA9" s="70">
        <v>11.159649999999999</v>
      </c>
      <c r="AB9" s="70"/>
      <c r="AC9" s="70"/>
      <c r="AD9" s="70"/>
      <c r="AE9" s="70"/>
      <c r="AF9" s="70"/>
      <c r="AG9" s="70"/>
      <c r="AH9" s="70"/>
      <c r="AI9" s="70"/>
      <c r="AJ9" s="70">
        <v>1.34944</v>
      </c>
      <c r="AK9" s="70"/>
      <c r="AL9" s="70">
        <v>1.3129</v>
      </c>
      <c r="AM9" s="70">
        <v>3.6540000000000017E-2</v>
      </c>
      <c r="AN9" s="70"/>
      <c r="AO9" s="70"/>
      <c r="AP9" s="70"/>
      <c r="AQ9" s="70"/>
      <c r="AR9" s="70"/>
      <c r="AS9" s="70"/>
      <c r="AT9" s="70"/>
      <c r="AU9" s="70">
        <v>14.9</v>
      </c>
      <c r="AV9" s="70"/>
      <c r="AW9" s="70"/>
      <c r="AX9" s="70">
        <v>17</v>
      </c>
      <c r="AY9" s="70"/>
      <c r="AZ9" s="70"/>
      <c r="BA9" s="70"/>
      <c r="BB9" s="70"/>
      <c r="BC9" s="70"/>
      <c r="BD9" s="70"/>
      <c r="BE9" s="70"/>
      <c r="BF9" s="70"/>
      <c r="BG9" s="70"/>
      <c r="BH9" s="70">
        <v>2.0999999999999996</v>
      </c>
      <c r="BJ9" s="68" t="s">
        <v>725</v>
      </c>
      <c r="BK9" s="68" t="s">
        <v>726</v>
      </c>
      <c r="BQ9" s="68" t="s">
        <v>731</v>
      </c>
      <c r="BR9" s="68" t="s">
        <v>728</v>
      </c>
      <c r="BS9" s="70">
        <v>1</v>
      </c>
      <c r="BT9" s="68" t="s">
        <v>732</v>
      </c>
      <c r="BU9" s="75"/>
      <c r="BV9" s="68" t="s">
        <v>730</v>
      </c>
    </row>
    <row r="10" spans="1:74" s="68" customFormat="1" x14ac:dyDescent="0.25">
      <c r="F10" s="68" t="s">
        <v>720</v>
      </c>
      <c r="G10" s="68" t="s">
        <v>721</v>
      </c>
      <c r="H10" s="68">
        <v>350</v>
      </c>
      <c r="I10" s="68">
        <v>960</v>
      </c>
      <c r="J10" s="73">
        <v>9</v>
      </c>
      <c r="K10" s="68" t="s">
        <v>722</v>
      </c>
      <c r="L10" s="74">
        <v>35</v>
      </c>
      <c r="M10" s="74">
        <v>55</v>
      </c>
      <c r="N10" s="74">
        <v>10</v>
      </c>
      <c r="O10" s="68">
        <v>5</v>
      </c>
      <c r="P10" s="68">
        <v>10</v>
      </c>
      <c r="Q10" s="68">
        <v>7.5</v>
      </c>
      <c r="R10" s="68" t="s">
        <v>723</v>
      </c>
      <c r="S10" s="68" t="s">
        <v>716</v>
      </c>
      <c r="X10" s="68">
        <v>4</v>
      </c>
      <c r="Y10" s="68" t="s">
        <v>724</v>
      </c>
      <c r="Z10" s="70">
        <v>10.579525</v>
      </c>
      <c r="AA10" s="70">
        <v>9.5556999999999999</v>
      </c>
      <c r="AB10" s="70"/>
      <c r="AC10" s="70"/>
      <c r="AD10" s="70"/>
      <c r="AE10" s="70"/>
      <c r="AF10" s="70"/>
      <c r="AG10" s="70"/>
      <c r="AH10" s="70"/>
      <c r="AI10" s="70"/>
      <c r="AJ10" s="70">
        <v>1.339</v>
      </c>
      <c r="AK10" s="70"/>
      <c r="AL10" s="70">
        <v>1.3651</v>
      </c>
      <c r="AM10" s="70">
        <v>2.6100000000000012E-2</v>
      </c>
      <c r="AN10" s="70"/>
      <c r="AO10" s="70"/>
      <c r="AP10" s="70"/>
      <c r="AQ10" s="70"/>
      <c r="AR10" s="70"/>
      <c r="AS10" s="70"/>
      <c r="AT10" s="70"/>
      <c r="AU10" s="70">
        <v>15.5</v>
      </c>
      <c r="AV10" s="70"/>
      <c r="AW10" s="70"/>
      <c r="AX10" s="70">
        <v>14</v>
      </c>
      <c r="AY10" s="70"/>
      <c r="AZ10" s="70"/>
      <c r="BA10" s="70"/>
      <c r="BB10" s="70"/>
      <c r="BC10" s="70"/>
      <c r="BD10" s="70"/>
      <c r="BE10" s="70"/>
      <c r="BF10" s="70"/>
      <c r="BG10" s="70"/>
      <c r="BH10" s="70">
        <v>-1.5</v>
      </c>
      <c r="BJ10" s="68" t="s">
        <v>725</v>
      </c>
      <c r="BK10" s="68" t="s">
        <v>726</v>
      </c>
      <c r="BQ10" s="68" t="s">
        <v>731</v>
      </c>
      <c r="BR10" s="68" t="s">
        <v>728</v>
      </c>
      <c r="BS10" s="70">
        <v>1</v>
      </c>
      <c r="BT10" s="68" t="s">
        <v>732</v>
      </c>
      <c r="BU10" s="75"/>
      <c r="BV10" s="68" t="s">
        <v>730</v>
      </c>
    </row>
    <row r="11" spans="1:74" s="68" customFormat="1" x14ac:dyDescent="0.25">
      <c r="F11" s="68" t="s">
        <v>720</v>
      </c>
      <c r="G11" s="68" t="s">
        <v>721</v>
      </c>
      <c r="H11" s="68">
        <v>350</v>
      </c>
      <c r="I11" s="68">
        <v>960</v>
      </c>
      <c r="J11" s="73">
        <v>9</v>
      </c>
      <c r="K11" s="68" t="s">
        <v>722</v>
      </c>
      <c r="L11" s="74">
        <v>35</v>
      </c>
      <c r="M11" s="74">
        <v>55</v>
      </c>
      <c r="N11" s="74">
        <v>10</v>
      </c>
      <c r="O11" s="68">
        <v>10</v>
      </c>
      <c r="P11" s="68">
        <v>15</v>
      </c>
      <c r="Q11" s="68">
        <v>12.5</v>
      </c>
      <c r="R11" s="68" t="s">
        <v>723</v>
      </c>
      <c r="S11" s="68" t="s">
        <v>716</v>
      </c>
      <c r="X11" s="68">
        <v>4</v>
      </c>
      <c r="Y11" s="68" t="s">
        <v>724</v>
      </c>
      <c r="Z11" s="70">
        <v>11.905696000000001</v>
      </c>
      <c r="AA11" s="70">
        <v>9.9439620000000009</v>
      </c>
      <c r="AB11" s="70"/>
      <c r="AC11" s="70"/>
      <c r="AD11" s="70"/>
      <c r="AE11" s="70"/>
      <c r="AF11" s="70"/>
      <c r="AG11" s="70"/>
      <c r="AH11" s="70"/>
      <c r="AI11" s="70"/>
      <c r="AJ11" s="70">
        <v>1.30246</v>
      </c>
      <c r="AK11" s="70"/>
      <c r="AL11" s="70">
        <v>1.3529200000000001</v>
      </c>
      <c r="AM11" s="70">
        <v>5.0460000000000171E-2</v>
      </c>
      <c r="AN11" s="70"/>
      <c r="AO11" s="70"/>
      <c r="AP11" s="70"/>
      <c r="AQ11" s="70"/>
      <c r="AR11" s="70"/>
      <c r="AS11" s="70"/>
      <c r="AT11" s="70"/>
      <c r="AU11" s="70">
        <v>17.600000000000001</v>
      </c>
      <c r="AV11" s="70"/>
      <c r="AW11" s="70"/>
      <c r="AX11" s="70">
        <v>14.7</v>
      </c>
      <c r="AY11" s="70"/>
      <c r="AZ11" s="70"/>
      <c r="BA11" s="70"/>
      <c r="BB11" s="70"/>
      <c r="BC11" s="70"/>
      <c r="BD11" s="70"/>
      <c r="BE11" s="70"/>
      <c r="BF11" s="70"/>
      <c r="BG11" s="70"/>
      <c r="BH11" s="70">
        <v>-2.9000000000000021</v>
      </c>
      <c r="BJ11" s="68" t="s">
        <v>725</v>
      </c>
      <c r="BK11" s="68" t="s">
        <v>726</v>
      </c>
      <c r="BQ11" s="68" t="s">
        <v>731</v>
      </c>
      <c r="BR11" s="68" t="s">
        <v>728</v>
      </c>
      <c r="BS11" s="70">
        <v>1</v>
      </c>
      <c r="BT11" s="68" t="s">
        <v>732</v>
      </c>
      <c r="BU11" s="75"/>
      <c r="BV11" s="68" t="s">
        <v>730</v>
      </c>
    </row>
    <row r="12" spans="1:74" s="68" customFormat="1" x14ac:dyDescent="0.25">
      <c r="F12" s="68" t="s">
        <v>720</v>
      </c>
      <c r="G12" s="68" t="s">
        <v>721</v>
      </c>
      <c r="H12" s="68">
        <v>350</v>
      </c>
      <c r="I12" s="68">
        <v>960</v>
      </c>
      <c r="J12" s="73">
        <v>9</v>
      </c>
      <c r="K12" s="68" t="s">
        <v>722</v>
      </c>
      <c r="L12" s="74">
        <v>35</v>
      </c>
      <c r="M12" s="74">
        <v>55</v>
      </c>
      <c r="N12" s="74">
        <v>10</v>
      </c>
      <c r="O12" s="68">
        <v>15</v>
      </c>
      <c r="P12" s="68">
        <v>20</v>
      </c>
      <c r="Q12" s="68">
        <v>17.5</v>
      </c>
      <c r="R12" s="68" t="s">
        <v>723</v>
      </c>
      <c r="S12" s="68" t="s">
        <v>716</v>
      </c>
      <c r="X12" s="68">
        <v>4</v>
      </c>
      <c r="Y12" s="68" t="s">
        <v>724</v>
      </c>
      <c r="Z12" s="70">
        <v>9.4672140000000002</v>
      </c>
      <c r="AA12" s="70">
        <v>9.3300080000000012</v>
      </c>
      <c r="AB12" s="70"/>
      <c r="AC12" s="70"/>
      <c r="AD12" s="70"/>
      <c r="AE12" s="70"/>
      <c r="AF12" s="70"/>
      <c r="AG12" s="70"/>
      <c r="AH12" s="70"/>
      <c r="AI12" s="70"/>
      <c r="AJ12" s="70">
        <v>1.3685800000000001</v>
      </c>
      <c r="AK12" s="70"/>
      <c r="AL12" s="70">
        <v>1.3720600000000001</v>
      </c>
      <c r="AM12" s="70">
        <v>3.4799999999999276E-3</v>
      </c>
      <c r="AN12" s="70"/>
      <c r="AO12" s="70"/>
      <c r="AP12" s="70"/>
      <c r="AQ12" s="70"/>
      <c r="AR12" s="70"/>
      <c r="AS12" s="70"/>
      <c r="AT12" s="70"/>
      <c r="AU12" s="70">
        <v>13.8</v>
      </c>
      <c r="AV12" s="70"/>
      <c r="AW12" s="70"/>
      <c r="AX12" s="70">
        <v>13.6</v>
      </c>
      <c r="AY12" s="70"/>
      <c r="AZ12" s="70"/>
      <c r="BA12" s="70"/>
      <c r="BB12" s="70"/>
      <c r="BC12" s="70"/>
      <c r="BD12" s="70"/>
      <c r="BE12" s="70"/>
      <c r="BF12" s="70"/>
      <c r="BG12" s="70"/>
      <c r="BH12" s="70">
        <v>-0.20000000000000107</v>
      </c>
      <c r="BJ12" s="68" t="s">
        <v>725</v>
      </c>
      <c r="BK12" s="68" t="s">
        <v>726</v>
      </c>
      <c r="BQ12" s="68" t="s">
        <v>731</v>
      </c>
      <c r="BR12" s="68" t="s">
        <v>728</v>
      </c>
      <c r="BS12" s="70">
        <v>1</v>
      </c>
      <c r="BT12" s="68" t="s">
        <v>732</v>
      </c>
      <c r="BU12" s="75"/>
      <c r="BV12" s="68" t="s">
        <v>730</v>
      </c>
    </row>
    <row r="13" spans="1:74" s="68" customFormat="1" x14ac:dyDescent="0.25">
      <c r="F13" s="68" t="s">
        <v>720</v>
      </c>
      <c r="G13" s="68" t="s">
        <v>721</v>
      </c>
      <c r="H13" s="68">
        <v>350</v>
      </c>
      <c r="I13" s="68">
        <v>960</v>
      </c>
      <c r="J13" s="73">
        <v>9</v>
      </c>
      <c r="K13" s="68" t="s">
        <v>722</v>
      </c>
      <c r="L13" s="74">
        <v>35</v>
      </c>
      <c r="M13" s="74">
        <v>55</v>
      </c>
      <c r="N13" s="74">
        <v>10</v>
      </c>
      <c r="O13" s="68">
        <v>0</v>
      </c>
      <c r="P13" s="68">
        <v>20</v>
      </c>
      <c r="R13" s="68" t="s">
        <v>723</v>
      </c>
      <c r="S13" s="68" t="s">
        <v>716</v>
      </c>
      <c r="X13" s="68">
        <v>4</v>
      </c>
      <c r="Y13" s="68" t="s">
        <v>724</v>
      </c>
      <c r="Z13" s="70">
        <v>41.733539999999998</v>
      </c>
      <c r="AA13" s="70">
        <v>39.989319999999999</v>
      </c>
      <c r="AB13" s="70"/>
      <c r="AC13" s="70"/>
      <c r="AD13" s="70"/>
      <c r="AE13" s="70"/>
      <c r="AF13" s="70"/>
      <c r="AG13" s="70"/>
      <c r="AH13" s="70"/>
      <c r="AI13" s="70"/>
      <c r="AJ13" s="70">
        <v>1.3398700000000001</v>
      </c>
      <c r="AK13" s="70"/>
      <c r="AL13" s="70">
        <v>1.3372600000000001</v>
      </c>
      <c r="AM13" s="70">
        <v>2.6100000000000012E-3</v>
      </c>
      <c r="AN13" s="70"/>
      <c r="AO13" s="70"/>
      <c r="AP13" s="70"/>
      <c r="AQ13" s="70"/>
      <c r="AR13" s="70"/>
      <c r="AS13" s="70"/>
      <c r="AT13" s="70"/>
      <c r="AU13" s="70">
        <v>15.45</v>
      </c>
      <c r="AV13" s="70"/>
      <c r="AW13" s="70"/>
      <c r="AX13" s="70">
        <v>15.6</v>
      </c>
      <c r="AY13" s="70"/>
      <c r="AZ13" s="70"/>
      <c r="BA13" s="70"/>
      <c r="BB13" s="70"/>
      <c r="BC13" s="70"/>
      <c r="BD13" s="70"/>
      <c r="BE13" s="70"/>
      <c r="BF13" s="70"/>
      <c r="BG13" s="70"/>
      <c r="BH13" s="70">
        <v>0.15000000000000036</v>
      </c>
      <c r="BJ13" s="68" t="s">
        <v>725</v>
      </c>
      <c r="BK13" s="68" t="s">
        <v>726</v>
      </c>
      <c r="BQ13" s="68" t="s">
        <v>733</v>
      </c>
      <c r="BR13" s="68" t="s">
        <v>728</v>
      </c>
      <c r="BS13" s="70">
        <v>1</v>
      </c>
      <c r="BT13" s="68" t="s">
        <v>734</v>
      </c>
      <c r="BU13" s="75"/>
      <c r="BV13" s="68" t="s">
        <v>730</v>
      </c>
    </row>
    <row r="14" spans="1:74" s="68" customFormat="1" x14ac:dyDescent="0.25">
      <c r="F14" s="68" t="s">
        <v>720</v>
      </c>
      <c r="G14" s="68" t="s">
        <v>721</v>
      </c>
      <c r="H14" s="68">
        <v>350</v>
      </c>
      <c r="I14" s="68">
        <v>960</v>
      </c>
      <c r="J14" s="73">
        <v>9</v>
      </c>
      <c r="K14" s="68" t="s">
        <v>722</v>
      </c>
      <c r="L14" s="74">
        <v>35</v>
      </c>
      <c r="M14" s="74">
        <v>55</v>
      </c>
      <c r="N14" s="74">
        <v>10</v>
      </c>
      <c r="O14" s="68">
        <v>0</v>
      </c>
      <c r="P14" s="68">
        <v>5</v>
      </c>
      <c r="Q14" s="68">
        <v>2.5</v>
      </c>
      <c r="R14" s="68" t="s">
        <v>723</v>
      </c>
      <c r="S14" s="68" t="s">
        <v>716</v>
      </c>
      <c r="X14" s="68">
        <v>4</v>
      </c>
      <c r="Y14" s="68" t="s">
        <v>724</v>
      </c>
      <c r="Z14" s="70">
        <v>9.7292530000000017</v>
      </c>
      <c r="AA14" s="70">
        <v>11.361678000000001</v>
      </c>
      <c r="AB14" s="70"/>
      <c r="AC14" s="70"/>
      <c r="AD14" s="70"/>
      <c r="AE14" s="70"/>
      <c r="AF14" s="70"/>
      <c r="AG14" s="70"/>
      <c r="AH14" s="70"/>
      <c r="AI14" s="70"/>
      <c r="AJ14" s="70">
        <v>1.34944</v>
      </c>
      <c r="AK14" s="70"/>
      <c r="AL14" s="70">
        <v>1.3059400000000001</v>
      </c>
      <c r="AM14" s="70">
        <v>4.3499999999999872E-2</v>
      </c>
      <c r="AN14" s="70"/>
      <c r="AO14" s="70"/>
      <c r="AP14" s="70"/>
      <c r="AQ14" s="70"/>
      <c r="AR14" s="70"/>
      <c r="AS14" s="70"/>
      <c r="AT14" s="70"/>
      <c r="AU14" s="70">
        <v>14.9</v>
      </c>
      <c r="AV14" s="70"/>
      <c r="AW14" s="70"/>
      <c r="AX14" s="70">
        <v>17.399999999999999</v>
      </c>
      <c r="AY14" s="70"/>
      <c r="AZ14" s="70"/>
      <c r="BA14" s="70"/>
      <c r="BB14" s="70"/>
      <c r="BC14" s="70"/>
      <c r="BD14" s="70"/>
      <c r="BE14" s="70"/>
      <c r="BF14" s="70"/>
      <c r="BG14" s="70"/>
      <c r="BH14" s="70">
        <v>2.4999999999999982</v>
      </c>
      <c r="BJ14" s="68" t="s">
        <v>725</v>
      </c>
      <c r="BK14" s="68" t="s">
        <v>726</v>
      </c>
      <c r="BQ14" s="68" t="s">
        <v>733</v>
      </c>
      <c r="BR14" s="68" t="s">
        <v>728</v>
      </c>
      <c r="BS14" s="70">
        <v>1</v>
      </c>
      <c r="BT14" s="68" t="s">
        <v>734</v>
      </c>
      <c r="BU14" s="75"/>
      <c r="BV14" s="68" t="s">
        <v>730</v>
      </c>
    </row>
    <row r="15" spans="1:74" s="68" customFormat="1" x14ac:dyDescent="0.25">
      <c r="F15" s="68" t="s">
        <v>720</v>
      </c>
      <c r="G15" s="68" t="s">
        <v>721</v>
      </c>
      <c r="H15" s="68">
        <v>350</v>
      </c>
      <c r="I15" s="68">
        <v>960</v>
      </c>
      <c r="J15" s="73">
        <v>9</v>
      </c>
      <c r="K15" s="68" t="s">
        <v>722</v>
      </c>
      <c r="L15" s="74">
        <v>35</v>
      </c>
      <c r="M15" s="74">
        <v>55</v>
      </c>
      <c r="N15" s="74">
        <v>10</v>
      </c>
      <c r="O15" s="68">
        <v>5</v>
      </c>
      <c r="P15" s="68">
        <v>10</v>
      </c>
      <c r="Q15" s="68">
        <v>7.5</v>
      </c>
      <c r="R15" s="68" t="s">
        <v>723</v>
      </c>
      <c r="S15" s="68" t="s">
        <v>716</v>
      </c>
      <c r="X15" s="68">
        <v>4</v>
      </c>
      <c r="Y15" s="68" t="s">
        <v>724</v>
      </c>
      <c r="Z15" s="70">
        <v>10.431190000000001</v>
      </c>
      <c r="AA15" s="70">
        <v>10.161998000000001</v>
      </c>
      <c r="AB15" s="70"/>
      <c r="AC15" s="70"/>
      <c r="AD15" s="70"/>
      <c r="AE15" s="70"/>
      <c r="AF15" s="70"/>
      <c r="AG15" s="70"/>
      <c r="AH15" s="70"/>
      <c r="AI15" s="70"/>
      <c r="AJ15" s="70">
        <v>1.339</v>
      </c>
      <c r="AK15" s="70"/>
      <c r="AL15" s="70">
        <v>1.34596</v>
      </c>
      <c r="AM15" s="70">
        <v>6.9600000000000772E-3</v>
      </c>
      <c r="AN15" s="70"/>
      <c r="AO15" s="70"/>
      <c r="AP15" s="70"/>
      <c r="AQ15" s="70"/>
      <c r="AR15" s="70"/>
      <c r="AS15" s="70"/>
      <c r="AT15" s="70"/>
      <c r="AU15" s="70">
        <v>15.5</v>
      </c>
      <c r="AV15" s="70"/>
      <c r="AW15" s="70"/>
      <c r="AX15" s="70">
        <v>15.1</v>
      </c>
      <c r="AY15" s="70"/>
      <c r="AZ15" s="70"/>
      <c r="BA15" s="70"/>
      <c r="BB15" s="70"/>
      <c r="BC15" s="70"/>
      <c r="BD15" s="70"/>
      <c r="BE15" s="70"/>
      <c r="BF15" s="70"/>
      <c r="BG15" s="70"/>
      <c r="BH15" s="70">
        <v>-0.40000000000000036</v>
      </c>
      <c r="BJ15" s="68" t="s">
        <v>725</v>
      </c>
      <c r="BK15" s="68" t="s">
        <v>726</v>
      </c>
      <c r="BQ15" s="68" t="s">
        <v>733</v>
      </c>
      <c r="BR15" s="68" t="s">
        <v>728</v>
      </c>
      <c r="BS15" s="70">
        <v>1</v>
      </c>
      <c r="BT15" s="68" t="s">
        <v>734</v>
      </c>
      <c r="BU15" s="75"/>
      <c r="BV15" s="68" t="s">
        <v>730</v>
      </c>
    </row>
    <row r="16" spans="1:74" s="68" customFormat="1" x14ac:dyDescent="0.25">
      <c r="F16" s="68" t="s">
        <v>720</v>
      </c>
      <c r="G16" s="68" t="s">
        <v>721</v>
      </c>
      <c r="H16" s="68">
        <v>350</v>
      </c>
      <c r="I16" s="68">
        <v>960</v>
      </c>
      <c r="J16" s="73">
        <v>9</v>
      </c>
      <c r="K16" s="68" t="s">
        <v>722</v>
      </c>
      <c r="L16" s="74">
        <v>35</v>
      </c>
      <c r="M16" s="74">
        <v>55</v>
      </c>
      <c r="N16" s="74">
        <v>10</v>
      </c>
      <c r="O16" s="68">
        <v>10</v>
      </c>
      <c r="P16" s="68">
        <v>15</v>
      </c>
      <c r="Q16" s="68">
        <v>12.5</v>
      </c>
      <c r="R16" s="68" t="s">
        <v>723</v>
      </c>
      <c r="S16" s="68" t="s">
        <v>716</v>
      </c>
      <c r="X16" s="68">
        <v>4</v>
      </c>
      <c r="Y16" s="68" t="s">
        <v>724</v>
      </c>
      <c r="Z16" s="70">
        <v>11.783199999999999</v>
      </c>
      <c r="AA16" s="70">
        <v>10.37725</v>
      </c>
      <c r="AB16" s="70"/>
      <c r="AC16" s="70"/>
      <c r="AD16" s="70"/>
      <c r="AE16" s="70"/>
      <c r="AF16" s="70"/>
      <c r="AG16" s="70"/>
      <c r="AH16" s="70"/>
      <c r="AI16" s="70"/>
      <c r="AJ16" s="70">
        <v>1.30246</v>
      </c>
      <c r="AK16" s="70"/>
      <c r="AL16" s="70">
        <v>1.339</v>
      </c>
      <c r="AM16" s="70">
        <v>3.6540000000000017E-2</v>
      </c>
      <c r="AN16" s="70"/>
      <c r="AO16" s="70"/>
      <c r="AP16" s="70"/>
      <c r="AQ16" s="70"/>
      <c r="AR16" s="70"/>
      <c r="AS16" s="70"/>
      <c r="AT16" s="70"/>
      <c r="AU16" s="70">
        <v>17.600000000000001</v>
      </c>
      <c r="AV16" s="70"/>
      <c r="AW16" s="70"/>
      <c r="AX16" s="70">
        <v>15.5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>
        <v>-2.1000000000000014</v>
      </c>
      <c r="BJ16" s="68" t="s">
        <v>725</v>
      </c>
      <c r="BK16" s="68" t="s">
        <v>726</v>
      </c>
      <c r="BQ16" s="68" t="s">
        <v>733</v>
      </c>
      <c r="BR16" s="68" t="s">
        <v>728</v>
      </c>
      <c r="BS16" s="70">
        <v>1</v>
      </c>
      <c r="BT16" s="68" t="s">
        <v>734</v>
      </c>
      <c r="BU16" s="75"/>
      <c r="BV16" s="68" t="s">
        <v>730</v>
      </c>
    </row>
    <row r="17" spans="6:74" s="68" customFormat="1" x14ac:dyDescent="0.25">
      <c r="F17" s="68" t="s">
        <v>720</v>
      </c>
      <c r="G17" s="68" t="s">
        <v>721</v>
      </c>
      <c r="H17" s="68">
        <v>350</v>
      </c>
      <c r="I17" s="68">
        <v>960</v>
      </c>
      <c r="J17" s="73">
        <v>9</v>
      </c>
      <c r="K17" s="68" t="s">
        <v>722</v>
      </c>
      <c r="L17" s="74">
        <v>35</v>
      </c>
      <c r="M17" s="74">
        <v>55</v>
      </c>
      <c r="N17" s="74">
        <v>10</v>
      </c>
      <c r="O17" s="68">
        <v>15</v>
      </c>
      <c r="P17" s="68">
        <v>20</v>
      </c>
      <c r="Q17" s="68">
        <v>17.5</v>
      </c>
      <c r="R17" s="68" t="s">
        <v>723</v>
      </c>
      <c r="S17" s="68" t="s">
        <v>716</v>
      </c>
      <c r="X17" s="68">
        <v>4</v>
      </c>
      <c r="Y17" s="68" t="s">
        <v>724</v>
      </c>
      <c r="Z17" s="70">
        <v>9.3471539999999997</v>
      </c>
      <c r="AA17" s="70">
        <v>9.8890180000000001</v>
      </c>
      <c r="AB17" s="70"/>
      <c r="AC17" s="70"/>
      <c r="AD17" s="70"/>
      <c r="AE17" s="70"/>
      <c r="AF17" s="70"/>
      <c r="AG17" s="70"/>
      <c r="AH17" s="70"/>
      <c r="AI17" s="70"/>
      <c r="AJ17" s="70">
        <v>1.3685800000000001</v>
      </c>
      <c r="AK17" s="70"/>
      <c r="AL17" s="70">
        <v>1.35466</v>
      </c>
      <c r="AM17" s="70">
        <v>1.3920000000000154E-2</v>
      </c>
      <c r="AN17" s="70"/>
      <c r="AO17" s="70"/>
      <c r="AP17" s="70"/>
      <c r="AQ17" s="70"/>
      <c r="AR17" s="70"/>
      <c r="AS17" s="70"/>
      <c r="AT17" s="70"/>
      <c r="AU17" s="70">
        <v>13.8</v>
      </c>
      <c r="AV17" s="70"/>
      <c r="AW17" s="70"/>
      <c r="AX17" s="70">
        <v>14.6</v>
      </c>
      <c r="AY17" s="70"/>
      <c r="AZ17" s="70"/>
      <c r="BA17" s="70"/>
      <c r="BB17" s="70"/>
      <c r="BC17" s="70"/>
      <c r="BD17" s="70"/>
      <c r="BE17" s="70"/>
      <c r="BF17" s="70"/>
      <c r="BG17" s="70"/>
      <c r="BH17" s="70">
        <v>0.79999999999999893</v>
      </c>
      <c r="BJ17" s="68" t="s">
        <v>725</v>
      </c>
      <c r="BK17" s="68" t="s">
        <v>726</v>
      </c>
      <c r="BQ17" s="68" t="s">
        <v>733</v>
      </c>
      <c r="BR17" s="68" t="s">
        <v>728</v>
      </c>
      <c r="BS17" s="70">
        <v>1</v>
      </c>
      <c r="BT17" s="68" t="s">
        <v>734</v>
      </c>
      <c r="BU17" s="75"/>
      <c r="BV17" s="68" t="s">
        <v>730</v>
      </c>
    </row>
    <row r="18" spans="6:74" s="68" customFormat="1" x14ac:dyDescent="0.25">
      <c r="F18" s="68" t="s">
        <v>720</v>
      </c>
      <c r="G18" s="68" t="s">
        <v>721</v>
      </c>
      <c r="H18" s="68">
        <v>350</v>
      </c>
      <c r="I18" s="68">
        <v>960</v>
      </c>
      <c r="J18" s="73">
        <v>9</v>
      </c>
      <c r="K18" s="68" t="s">
        <v>722</v>
      </c>
      <c r="L18" s="74">
        <v>35</v>
      </c>
      <c r="M18" s="74">
        <v>55</v>
      </c>
      <c r="N18" s="74">
        <v>10</v>
      </c>
      <c r="O18" s="68">
        <v>0</v>
      </c>
      <c r="P18" s="68">
        <v>20</v>
      </c>
      <c r="R18" s="68" t="s">
        <v>723</v>
      </c>
      <c r="S18" s="68" t="s">
        <v>716</v>
      </c>
      <c r="X18" s="68">
        <v>4</v>
      </c>
      <c r="Y18" s="68" t="s">
        <v>724</v>
      </c>
      <c r="Z18" s="70">
        <v>41.290796999999998</v>
      </c>
      <c r="AA18" s="70">
        <v>41.789944000000006</v>
      </c>
      <c r="AB18" s="70"/>
      <c r="AC18" s="70"/>
      <c r="AD18" s="70"/>
      <c r="AE18" s="70"/>
      <c r="AF18" s="70"/>
      <c r="AG18" s="70"/>
      <c r="AH18" s="70"/>
      <c r="AI18" s="70"/>
      <c r="AJ18" s="70">
        <v>1.3398700000000001</v>
      </c>
      <c r="AK18" s="70"/>
      <c r="AL18" s="70">
        <v>1.6087</v>
      </c>
      <c r="AM18" s="70">
        <v>0.2688299999999999</v>
      </c>
      <c r="AN18" s="70"/>
      <c r="AO18" s="70"/>
      <c r="AP18" s="70"/>
      <c r="AQ18" s="70"/>
      <c r="AR18" s="70"/>
      <c r="AS18" s="70"/>
      <c r="AT18" s="70"/>
      <c r="AU18" s="70">
        <v>15.45</v>
      </c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S18" s="70"/>
      <c r="BU18" s="75"/>
    </row>
    <row r="19" spans="6:74" s="68" customFormat="1" x14ac:dyDescent="0.25">
      <c r="F19" s="68" t="s">
        <v>735</v>
      </c>
      <c r="G19" s="68" t="s">
        <v>721</v>
      </c>
      <c r="H19" s="68">
        <v>213</v>
      </c>
      <c r="I19" s="68">
        <v>849</v>
      </c>
      <c r="J19" s="73">
        <v>9.8000000000000007</v>
      </c>
      <c r="K19" s="68" t="s">
        <v>736</v>
      </c>
      <c r="L19" s="74">
        <v>35</v>
      </c>
      <c r="M19" s="74">
        <v>55</v>
      </c>
      <c r="N19" s="74">
        <v>10</v>
      </c>
      <c r="O19" s="68">
        <v>0</v>
      </c>
      <c r="P19" s="68">
        <v>5</v>
      </c>
      <c r="Q19" s="68">
        <v>2.5</v>
      </c>
      <c r="R19" s="68" t="s">
        <v>723</v>
      </c>
      <c r="S19" s="68" t="s">
        <v>716</v>
      </c>
      <c r="X19" s="68">
        <v>4</v>
      </c>
      <c r="Y19" s="68" t="s">
        <v>724</v>
      </c>
      <c r="Z19" s="70">
        <v>14.201770000000002</v>
      </c>
      <c r="AA19" s="70">
        <v>14.671250000000004</v>
      </c>
      <c r="AB19" s="70"/>
      <c r="AC19" s="70"/>
      <c r="AD19" s="70"/>
      <c r="AE19" s="70"/>
      <c r="AF19" s="70"/>
      <c r="AG19" s="70"/>
      <c r="AH19" s="70"/>
      <c r="AI19" s="70"/>
      <c r="AJ19" s="70">
        <v>1.1876200000000001</v>
      </c>
      <c r="AK19" s="70"/>
      <c r="AL19" s="70">
        <v>1.1737000000000002</v>
      </c>
      <c r="AM19" s="70">
        <v>1.3919999999999932E-2</v>
      </c>
      <c r="AN19" s="70"/>
      <c r="AO19" s="70"/>
      <c r="AP19" s="70"/>
      <c r="AQ19" s="70"/>
      <c r="AR19" s="70"/>
      <c r="AS19" s="70"/>
      <c r="AT19" s="70"/>
      <c r="AU19" s="70">
        <v>24.2</v>
      </c>
      <c r="AV19" s="70"/>
      <c r="AW19" s="70"/>
      <c r="AX19" s="70">
        <v>25</v>
      </c>
      <c r="AY19" s="70"/>
      <c r="AZ19" s="70"/>
      <c r="BA19" s="70"/>
      <c r="BB19" s="70"/>
      <c r="BC19" s="70"/>
      <c r="BD19" s="70"/>
      <c r="BE19" s="70"/>
      <c r="BF19" s="70"/>
      <c r="BG19" s="70"/>
      <c r="BH19" s="70">
        <v>0.80000000000000071</v>
      </c>
      <c r="BJ19" s="68" t="s">
        <v>725</v>
      </c>
      <c r="BK19" s="68" t="s">
        <v>726</v>
      </c>
      <c r="BQ19" s="68" t="s">
        <v>733</v>
      </c>
      <c r="BR19" s="68" t="s">
        <v>728</v>
      </c>
      <c r="BS19" s="70">
        <v>1</v>
      </c>
      <c r="BT19" s="68" t="s">
        <v>737</v>
      </c>
      <c r="BU19" s="75"/>
      <c r="BV19" s="68" t="s">
        <v>730</v>
      </c>
    </row>
    <row r="20" spans="6:74" s="68" customFormat="1" x14ac:dyDescent="0.25">
      <c r="F20" s="68" t="s">
        <v>735</v>
      </c>
      <c r="G20" s="68" t="s">
        <v>721</v>
      </c>
      <c r="H20" s="68">
        <v>213</v>
      </c>
      <c r="I20" s="68">
        <v>849</v>
      </c>
      <c r="J20" s="73">
        <v>9.8000000000000007</v>
      </c>
      <c r="K20" s="68" t="s">
        <v>736</v>
      </c>
      <c r="L20" s="74">
        <v>35</v>
      </c>
      <c r="M20" s="74">
        <v>55</v>
      </c>
      <c r="N20" s="74">
        <v>10</v>
      </c>
      <c r="O20" s="68">
        <v>5</v>
      </c>
      <c r="P20" s="68">
        <v>10</v>
      </c>
      <c r="Q20" s="68">
        <v>7.5</v>
      </c>
      <c r="R20" s="68" t="s">
        <v>723</v>
      </c>
      <c r="S20" s="68" t="s">
        <v>716</v>
      </c>
      <c r="X20" s="68">
        <v>4</v>
      </c>
      <c r="Y20" s="68" t="s">
        <v>724</v>
      </c>
      <c r="Z20" s="70">
        <v>12.786389000000002</v>
      </c>
      <c r="AA20" s="70">
        <v>13.816571999999999</v>
      </c>
      <c r="AB20" s="70"/>
      <c r="AC20" s="70"/>
      <c r="AD20" s="70"/>
      <c r="AE20" s="70"/>
      <c r="AF20" s="70"/>
      <c r="AG20" s="70"/>
      <c r="AH20" s="70"/>
      <c r="AI20" s="70"/>
      <c r="AJ20" s="70">
        <v>1.24156</v>
      </c>
      <c r="AK20" s="70"/>
      <c r="AL20" s="70">
        <v>1.2119800000000001</v>
      </c>
      <c r="AM20" s="70">
        <v>2.957999999999994E-2</v>
      </c>
      <c r="AN20" s="70"/>
      <c r="AO20" s="70"/>
      <c r="AP20" s="70"/>
      <c r="AQ20" s="70"/>
      <c r="AR20" s="70"/>
      <c r="AS20" s="70"/>
      <c r="AT20" s="70"/>
      <c r="AU20" s="70">
        <v>21.1</v>
      </c>
      <c r="AV20" s="70"/>
      <c r="AW20" s="70"/>
      <c r="AX20" s="70">
        <v>22.8</v>
      </c>
      <c r="AY20" s="70"/>
      <c r="AZ20" s="70"/>
      <c r="BA20" s="70"/>
      <c r="BB20" s="70"/>
      <c r="BC20" s="70"/>
      <c r="BD20" s="70"/>
      <c r="BE20" s="70"/>
      <c r="BF20" s="70"/>
      <c r="BG20" s="70"/>
      <c r="BH20" s="70">
        <v>1.6999999999999993</v>
      </c>
      <c r="BJ20" s="68" t="s">
        <v>725</v>
      </c>
      <c r="BK20" s="68" t="s">
        <v>726</v>
      </c>
      <c r="BQ20" s="68" t="s">
        <v>733</v>
      </c>
      <c r="BR20" s="68" t="s">
        <v>728</v>
      </c>
      <c r="BS20" s="70">
        <v>1</v>
      </c>
      <c r="BT20" s="68" t="s">
        <v>737</v>
      </c>
      <c r="BU20" s="75"/>
      <c r="BV20" s="68" t="s">
        <v>730</v>
      </c>
    </row>
    <row r="21" spans="6:74" s="68" customFormat="1" x14ac:dyDescent="0.25">
      <c r="F21" s="68" t="s">
        <v>735</v>
      </c>
      <c r="G21" s="68" t="s">
        <v>721</v>
      </c>
      <c r="H21" s="68">
        <v>213</v>
      </c>
      <c r="I21" s="68">
        <v>849</v>
      </c>
      <c r="J21" s="73">
        <v>9.8000000000000007</v>
      </c>
      <c r="K21" s="68" t="s">
        <v>736</v>
      </c>
      <c r="L21" s="74">
        <v>35</v>
      </c>
      <c r="M21" s="74">
        <v>55</v>
      </c>
      <c r="N21" s="74">
        <v>10</v>
      </c>
      <c r="O21" s="68">
        <v>10</v>
      </c>
      <c r="P21" s="68">
        <v>15</v>
      </c>
      <c r="Q21" s="68">
        <v>12.5</v>
      </c>
      <c r="R21" s="68" t="s">
        <v>723</v>
      </c>
      <c r="S21" s="68" t="s">
        <v>716</v>
      </c>
      <c r="X21" s="68">
        <v>4</v>
      </c>
      <c r="Y21" s="68" t="s">
        <v>724</v>
      </c>
      <c r="Z21" s="70">
        <v>12.957652000000001</v>
      </c>
      <c r="AA21" s="70">
        <v>13.568862000000001</v>
      </c>
      <c r="AB21" s="70"/>
      <c r="AC21" s="70"/>
      <c r="AD21" s="70"/>
      <c r="AE21" s="70"/>
      <c r="AF21" s="70"/>
      <c r="AG21" s="70"/>
      <c r="AH21" s="70"/>
      <c r="AI21" s="70"/>
      <c r="AJ21" s="70">
        <v>1.2398199999999999</v>
      </c>
      <c r="AK21" s="70"/>
      <c r="AL21" s="70">
        <v>1.2224200000000001</v>
      </c>
      <c r="AM21" s="70">
        <v>1.739999999999986E-2</v>
      </c>
      <c r="AN21" s="70"/>
      <c r="AO21" s="70"/>
      <c r="AP21" s="70"/>
      <c r="AQ21" s="70"/>
      <c r="AR21" s="70"/>
      <c r="AS21" s="70"/>
      <c r="AT21" s="70"/>
      <c r="AU21" s="70">
        <v>21.2</v>
      </c>
      <c r="AV21" s="70"/>
      <c r="AW21" s="70"/>
      <c r="AX21" s="70">
        <v>22.2</v>
      </c>
      <c r="AY21" s="70"/>
      <c r="AZ21" s="70"/>
      <c r="BA21" s="70"/>
      <c r="BB21" s="70"/>
      <c r="BC21" s="70"/>
      <c r="BD21" s="70"/>
      <c r="BE21" s="70"/>
      <c r="BF21" s="70"/>
      <c r="BG21" s="70"/>
      <c r="BH21" s="70">
        <v>1</v>
      </c>
      <c r="BJ21" s="68" t="s">
        <v>725</v>
      </c>
      <c r="BK21" s="68" t="s">
        <v>726</v>
      </c>
      <c r="BQ21" s="68" t="s">
        <v>733</v>
      </c>
      <c r="BR21" s="68" t="s">
        <v>728</v>
      </c>
      <c r="BS21" s="70">
        <v>1</v>
      </c>
      <c r="BT21" s="68" t="s">
        <v>737</v>
      </c>
      <c r="BU21" s="75"/>
      <c r="BV21" s="68" t="s">
        <v>730</v>
      </c>
    </row>
    <row r="22" spans="6:74" s="68" customFormat="1" x14ac:dyDescent="0.25">
      <c r="F22" s="68" t="s">
        <v>735</v>
      </c>
      <c r="G22" s="68" t="s">
        <v>721</v>
      </c>
      <c r="H22" s="68">
        <v>213</v>
      </c>
      <c r="I22" s="68">
        <v>849</v>
      </c>
      <c r="J22" s="73">
        <v>9.8000000000000007</v>
      </c>
      <c r="K22" s="68" t="s">
        <v>736</v>
      </c>
      <c r="L22" s="74">
        <v>35</v>
      </c>
      <c r="M22" s="74">
        <v>55</v>
      </c>
      <c r="N22" s="74">
        <v>10</v>
      </c>
      <c r="O22" s="68">
        <v>15</v>
      </c>
      <c r="P22" s="68">
        <v>20</v>
      </c>
      <c r="Q22" s="68">
        <v>17.5</v>
      </c>
      <c r="R22" s="68" t="s">
        <v>723</v>
      </c>
      <c r="S22" s="68" t="s">
        <v>716</v>
      </c>
      <c r="X22" s="68">
        <v>4</v>
      </c>
      <c r="Y22" s="68" t="s">
        <v>724</v>
      </c>
      <c r="Z22" s="70">
        <v>12.957652000000001</v>
      </c>
      <c r="AA22" s="70">
        <v>13.568862000000001</v>
      </c>
      <c r="AB22" s="70"/>
      <c r="AC22" s="70"/>
      <c r="AD22" s="70"/>
      <c r="AE22" s="70"/>
      <c r="AF22" s="70"/>
      <c r="AG22" s="70"/>
      <c r="AH22" s="70"/>
      <c r="AI22" s="70"/>
      <c r="AJ22" s="70">
        <v>1.2398199999999999</v>
      </c>
      <c r="AK22" s="70"/>
      <c r="AL22" s="70">
        <v>1.2224200000000001</v>
      </c>
      <c r="AM22" s="70">
        <v>1.739999999999986E-2</v>
      </c>
      <c r="AN22" s="70"/>
      <c r="AO22" s="70"/>
      <c r="AP22" s="70"/>
      <c r="AQ22" s="70"/>
      <c r="AR22" s="70"/>
      <c r="AS22" s="70"/>
      <c r="AT22" s="70"/>
      <c r="AU22" s="70">
        <v>21.2</v>
      </c>
      <c r="AV22" s="70"/>
      <c r="AW22" s="70"/>
      <c r="AX22" s="70">
        <v>22.2</v>
      </c>
      <c r="AY22" s="70"/>
      <c r="AZ22" s="70"/>
      <c r="BA22" s="70"/>
      <c r="BB22" s="70"/>
      <c r="BC22" s="70"/>
      <c r="BD22" s="70"/>
      <c r="BE22" s="70"/>
      <c r="BF22" s="70"/>
      <c r="BG22" s="70"/>
      <c r="BH22" s="70">
        <v>1</v>
      </c>
      <c r="BJ22" s="68" t="s">
        <v>725</v>
      </c>
      <c r="BK22" s="68" t="s">
        <v>726</v>
      </c>
      <c r="BQ22" s="68" t="s">
        <v>733</v>
      </c>
      <c r="BR22" s="68" t="s">
        <v>728</v>
      </c>
      <c r="BS22" s="70">
        <v>1</v>
      </c>
      <c r="BT22" s="68" t="s">
        <v>737</v>
      </c>
      <c r="BU22" s="75"/>
      <c r="BV22" s="68" t="s">
        <v>730</v>
      </c>
    </row>
    <row r="23" spans="6:74" s="68" customFormat="1" x14ac:dyDescent="0.25">
      <c r="F23" s="68" t="s">
        <v>720</v>
      </c>
      <c r="G23" s="68" t="s">
        <v>721</v>
      </c>
      <c r="H23" s="68">
        <v>350</v>
      </c>
      <c r="I23" s="68">
        <v>960</v>
      </c>
      <c r="J23" s="73">
        <v>9</v>
      </c>
      <c r="K23" s="68" t="s">
        <v>722</v>
      </c>
      <c r="L23" s="74">
        <v>35</v>
      </c>
      <c r="M23" s="74">
        <v>55</v>
      </c>
      <c r="N23" s="74">
        <v>10</v>
      </c>
      <c r="O23" s="68">
        <v>0</v>
      </c>
      <c r="P23" s="68">
        <v>20</v>
      </c>
      <c r="R23" s="68" t="s">
        <v>723</v>
      </c>
      <c r="S23" s="68" t="s">
        <v>716</v>
      </c>
      <c r="X23" s="68">
        <v>4</v>
      </c>
      <c r="Y23" s="68" t="s">
        <v>724</v>
      </c>
      <c r="Z23" s="70">
        <v>52.903463000000009</v>
      </c>
      <c r="AA23" s="70">
        <v>55.625546000000007</v>
      </c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>
        <v>0</v>
      </c>
      <c r="AN23" s="70"/>
      <c r="AO23" s="70"/>
      <c r="AP23" s="70"/>
      <c r="AQ23" s="70"/>
      <c r="AR23" s="70"/>
      <c r="AS23" s="70"/>
      <c r="AT23" s="70"/>
      <c r="AU23" s="70">
        <v>21.925000000000001</v>
      </c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S23" s="70"/>
      <c r="BU23" s="75"/>
    </row>
    <row r="24" spans="6:74" s="68" customFormat="1" x14ac:dyDescent="0.25">
      <c r="F24" s="68" t="s">
        <v>229</v>
      </c>
      <c r="G24" s="68" t="s">
        <v>721</v>
      </c>
      <c r="H24" s="68">
        <v>30</v>
      </c>
      <c r="I24" s="68">
        <v>1264.9000000000001</v>
      </c>
      <c r="J24" s="73">
        <v>17.399999999999999</v>
      </c>
      <c r="K24" s="68" t="s">
        <v>738</v>
      </c>
      <c r="L24" s="74">
        <v>65</v>
      </c>
      <c r="M24" s="76">
        <v>25</v>
      </c>
      <c r="N24" s="74">
        <v>10</v>
      </c>
      <c r="O24" s="77">
        <v>0</v>
      </c>
      <c r="P24" s="68">
        <v>7.5</v>
      </c>
      <c r="Q24" s="68">
        <v>3.75</v>
      </c>
      <c r="R24" s="68" t="s">
        <v>723</v>
      </c>
      <c r="S24" s="68" t="s">
        <v>739</v>
      </c>
      <c r="T24" s="68" t="s">
        <v>740</v>
      </c>
      <c r="U24" s="68" t="s">
        <v>741</v>
      </c>
      <c r="V24" s="68" t="s">
        <v>742</v>
      </c>
      <c r="W24" s="68" t="s">
        <v>743</v>
      </c>
      <c r="X24" s="68">
        <v>3</v>
      </c>
      <c r="Y24" s="68" t="s">
        <v>725</v>
      </c>
      <c r="Z24" s="70">
        <v>8.6346209999999992</v>
      </c>
      <c r="AA24" s="70">
        <v>9.5090129999999995</v>
      </c>
      <c r="AB24" s="70"/>
      <c r="AC24" s="70"/>
      <c r="AD24" s="70"/>
      <c r="AE24" s="70"/>
      <c r="AF24" s="70"/>
      <c r="AG24" s="70"/>
      <c r="AH24" s="70"/>
      <c r="AI24" s="70"/>
      <c r="AJ24" s="70">
        <v>1.4712400000000001</v>
      </c>
      <c r="AK24" s="70"/>
      <c r="AL24" s="70">
        <v>1.4573199999999999</v>
      </c>
      <c r="AM24" s="70">
        <v>1.3920000000000154E-2</v>
      </c>
      <c r="AN24" s="70"/>
      <c r="AO24" s="70"/>
      <c r="AP24" s="70"/>
      <c r="AQ24" s="70"/>
      <c r="AR24" s="70"/>
      <c r="AS24" s="70"/>
      <c r="AT24" s="70"/>
      <c r="AU24" s="70">
        <v>7.9</v>
      </c>
      <c r="AV24" s="70"/>
      <c r="AW24" s="70"/>
      <c r="AX24" s="70">
        <v>8.6999999999999993</v>
      </c>
      <c r="AY24" s="70"/>
      <c r="AZ24" s="70"/>
      <c r="BA24" s="70"/>
      <c r="BB24" s="70"/>
      <c r="BC24" s="70"/>
      <c r="BD24" s="70"/>
      <c r="BE24" s="70"/>
      <c r="BF24" s="70"/>
      <c r="BG24" s="70"/>
      <c r="BH24" s="70">
        <v>0.79999999999999893</v>
      </c>
      <c r="BJ24" s="68" t="s">
        <v>725</v>
      </c>
      <c r="BK24" s="68">
        <v>3.4</v>
      </c>
      <c r="BL24" s="68">
        <v>3.2149999999999999</v>
      </c>
      <c r="BM24" s="68">
        <v>2.89</v>
      </c>
      <c r="BN24" s="68">
        <v>3.91</v>
      </c>
      <c r="BO24" s="68">
        <v>2.56</v>
      </c>
      <c r="BP24" s="68">
        <v>3.87</v>
      </c>
      <c r="BQ24" s="68" t="s">
        <v>744</v>
      </c>
      <c r="BR24" s="68" t="s">
        <v>728</v>
      </c>
      <c r="BS24" s="70">
        <v>1</v>
      </c>
      <c r="BT24" s="68" t="s">
        <v>745</v>
      </c>
      <c r="BU24" s="68" t="s">
        <v>400</v>
      </c>
      <c r="BV24" s="68" t="s">
        <v>746</v>
      </c>
    </row>
    <row r="25" spans="6:74" s="68" customFormat="1" x14ac:dyDescent="0.25">
      <c r="F25" s="68" t="s">
        <v>229</v>
      </c>
      <c r="G25" s="68" t="s">
        <v>721</v>
      </c>
      <c r="H25" s="68">
        <v>30</v>
      </c>
      <c r="I25" s="68">
        <v>1264.9000000000001</v>
      </c>
      <c r="J25" s="73">
        <v>17.399999999999999</v>
      </c>
      <c r="K25" s="68" t="s">
        <v>738</v>
      </c>
      <c r="L25" s="74">
        <v>65</v>
      </c>
      <c r="M25" s="76">
        <v>25</v>
      </c>
      <c r="N25" s="74">
        <v>10</v>
      </c>
      <c r="O25" s="77">
        <v>7.5</v>
      </c>
      <c r="P25" s="68">
        <v>15</v>
      </c>
      <c r="Q25" s="68">
        <v>11.25</v>
      </c>
      <c r="R25" s="68" t="s">
        <v>723</v>
      </c>
      <c r="S25" s="68" t="s">
        <v>739</v>
      </c>
      <c r="T25" s="68" t="s">
        <v>740</v>
      </c>
      <c r="U25" s="68" t="s">
        <v>741</v>
      </c>
      <c r="V25" s="68" t="s">
        <v>742</v>
      </c>
      <c r="W25" s="68" t="s">
        <v>743</v>
      </c>
      <c r="X25" s="68">
        <v>3</v>
      </c>
      <c r="Y25" s="68" t="s">
        <v>725</v>
      </c>
      <c r="Z25" s="70">
        <v>5.4530639999999995</v>
      </c>
      <c r="AA25" s="70">
        <v>6.1346970000000001</v>
      </c>
      <c r="AB25" s="70"/>
      <c r="AC25" s="70"/>
      <c r="AD25" s="70"/>
      <c r="AE25" s="70"/>
      <c r="AF25" s="70"/>
      <c r="AG25" s="70"/>
      <c r="AH25" s="70"/>
      <c r="AI25" s="70"/>
      <c r="AJ25" s="70">
        <v>1.52518</v>
      </c>
      <c r="AK25" s="70"/>
      <c r="AL25" s="70">
        <v>1.51474</v>
      </c>
      <c r="AM25" s="70">
        <v>1.0440000000000005E-2</v>
      </c>
      <c r="AN25" s="70"/>
      <c r="AO25" s="70"/>
      <c r="AP25" s="70"/>
      <c r="AQ25" s="70"/>
      <c r="AR25" s="70"/>
      <c r="AS25" s="70"/>
      <c r="AT25" s="70"/>
      <c r="AU25" s="70">
        <v>4.8</v>
      </c>
      <c r="AV25" s="70"/>
      <c r="AW25" s="70"/>
      <c r="AX25" s="70">
        <v>5.4</v>
      </c>
      <c r="AY25" s="70"/>
      <c r="AZ25" s="70"/>
      <c r="BA25" s="70"/>
      <c r="BB25" s="70"/>
      <c r="BC25" s="70"/>
      <c r="BD25" s="70"/>
      <c r="BE25" s="70"/>
      <c r="BF25" s="70"/>
      <c r="BG25" s="70"/>
      <c r="BH25" s="70">
        <v>0.60000000000000053</v>
      </c>
      <c r="BJ25" s="68" t="s">
        <v>725</v>
      </c>
      <c r="BQ25" s="68" t="s">
        <v>744</v>
      </c>
      <c r="BR25" s="68" t="s">
        <v>728</v>
      </c>
      <c r="BS25" s="70">
        <v>1</v>
      </c>
      <c r="BT25" s="68" t="s">
        <v>745</v>
      </c>
      <c r="BU25" s="68" t="s">
        <v>400</v>
      </c>
      <c r="BV25" s="68" t="s">
        <v>746</v>
      </c>
    </row>
    <row r="26" spans="6:74" s="68" customFormat="1" x14ac:dyDescent="0.25">
      <c r="F26" s="68" t="s">
        <v>229</v>
      </c>
      <c r="G26" s="68" t="s">
        <v>721</v>
      </c>
      <c r="H26" s="68">
        <v>30</v>
      </c>
      <c r="I26" s="68">
        <v>1264.9000000000001</v>
      </c>
      <c r="J26" s="73">
        <v>17.399999999999999</v>
      </c>
      <c r="K26" s="68" t="s">
        <v>738</v>
      </c>
      <c r="L26" s="74">
        <v>65</v>
      </c>
      <c r="M26" s="76">
        <v>25</v>
      </c>
      <c r="N26" s="74">
        <v>10</v>
      </c>
      <c r="O26" s="77">
        <v>15</v>
      </c>
      <c r="P26" s="68">
        <v>30</v>
      </c>
      <c r="Q26" s="68">
        <v>22.5</v>
      </c>
      <c r="R26" s="68" t="s">
        <v>723</v>
      </c>
      <c r="S26" s="68" t="s">
        <v>739</v>
      </c>
      <c r="T26" s="68" t="s">
        <v>740</v>
      </c>
      <c r="U26" s="68" t="s">
        <v>741</v>
      </c>
      <c r="V26" s="68" t="s">
        <v>742</v>
      </c>
      <c r="W26" s="68" t="s">
        <v>743</v>
      </c>
      <c r="X26" s="68">
        <v>3</v>
      </c>
      <c r="Y26" s="68" t="s">
        <v>725</v>
      </c>
      <c r="Z26" s="70">
        <v>8.5516620000000003</v>
      </c>
      <c r="AA26" s="70">
        <v>9.0139139999999998</v>
      </c>
      <c r="AB26" s="70"/>
      <c r="AC26" s="70"/>
      <c r="AD26" s="70"/>
      <c r="AE26" s="70"/>
      <c r="AF26" s="70"/>
      <c r="AG26" s="70"/>
      <c r="AH26" s="70"/>
      <c r="AI26" s="70"/>
      <c r="AJ26" s="70">
        <v>1.5443199999999999</v>
      </c>
      <c r="AK26" s="70"/>
      <c r="AL26" s="70">
        <v>1.54084</v>
      </c>
      <c r="AM26" s="70">
        <v>3.4799999999999276E-3</v>
      </c>
      <c r="AN26" s="70"/>
      <c r="AO26" s="70"/>
      <c r="AP26" s="70"/>
      <c r="AQ26" s="70"/>
      <c r="AR26" s="70"/>
      <c r="AS26" s="70"/>
      <c r="AT26" s="70"/>
      <c r="AU26" s="70">
        <v>3.7</v>
      </c>
      <c r="AV26" s="70"/>
      <c r="AW26" s="70"/>
      <c r="AX26" s="70">
        <v>3.9</v>
      </c>
      <c r="AY26" s="70"/>
      <c r="AZ26" s="70"/>
      <c r="BA26" s="70"/>
      <c r="BB26" s="70"/>
      <c r="BC26" s="70"/>
      <c r="BD26" s="70"/>
      <c r="BE26" s="70"/>
      <c r="BF26" s="70"/>
      <c r="BG26" s="70"/>
      <c r="BH26" s="70">
        <v>0.19999999999999973</v>
      </c>
      <c r="BJ26" s="68" t="s">
        <v>725</v>
      </c>
      <c r="BQ26" s="68" t="s">
        <v>744</v>
      </c>
      <c r="BR26" s="68" t="s">
        <v>728</v>
      </c>
      <c r="BS26" s="70">
        <v>1</v>
      </c>
      <c r="BT26" s="68" t="s">
        <v>745</v>
      </c>
      <c r="BU26" s="68" t="s">
        <v>400</v>
      </c>
      <c r="BV26" s="68" t="s">
        <v>746</v>
      </c>
    </row>
    <row r="27" spans="6:74" s="68" customFormat="1" x14ac:dyDescent="0.25">
      <c r="F27" s="68" t="s">
        <v>229</v>
      </c>
      <c r="G27" s="68" t="s">
        <v>721</v>
      </c>
      <c r="H27" s="68">
        <v>30</v>
      </c>
      <c r="I27" s="68">
        <v>1264.9000000000001</v>
      </c>
      <c r="J27" s="73">
        <v>17.399999999999999</v>
      </c>
      <c r="K27" s="68" t="s">
        <v>738</v>
      </c>
      <c r="L27" s="74">
        <v>65</v>
      </c>
      <c r="M27" s="76">
        <v>25</v>
      </c>
      <c r="N27" s="74">
        <v>10</v>
      </c>
      <c r="O27" s="77">
        <v>0</v>
      </c>
      <c r="P27" s="68">
        <v>30</v>
      </c>
      <c r="R27" s="68" t="s">
        <v>723</v>
      </c>
      <c r="S27" s="68" t="s">
        <v>739</v>
      </c>
      <c r="T27" s="68" t="s">
        <v>740</v>
      </c>
      <c r="U27" s="68" t="s">
        <v>741</v>
      </c>
      <c r="V27" s="68" t="s">
        <v>742</v>
      </c>
      <c r="W27" s="68" t="s">
        <v>743</v>
      </c>
      <c r="X27" s="68">
        <v>3</v>
      </c>
      <c r="Y27" s="68" t="s">
        <v>725</v>
      </c>
      <c r="Z27" s="70">
        <v>22.639347000000001</v>
      </c>
      <c r="AA27" s="70">
        <v>24.657623999999998</v>
      </c>
      <c r="AB27" s="70"/>
      <c r="AC27" s="70"/>
      <c r="AD27" s="70"/>
      <c r="AE27" s="70"/>
      <c r="AF27" s="70"/>
      <c r="AG27" s="70"/>
      <c r="AH27" s="70"/>
      <c r="AI27" s="70"/>
      <c r="AJ27" s="70">
        <v>3.0694999999999997</v>
      </c>
      <c r="AK27" s="70"/>
      <c r="AL27" s="70">
        <v>3.05558</v>
      </c>
      <c r="AM27" s="70">
        <v>1.391999999999971E-2</v>
      </c>
      <c r="AN27" s="70"/>
      <c r="AO27" s="70"/>
      <c r="AP27" s="70"/>
      <c r="AQ27" s="70"/>
      <c r="AR27" s="70"/>
      <c r="AS27" s="70"/>
      <c r="AT27" s="70"/>
      <c r="AU27" s="70">
        <v>5.0250000000000004</v>
      </c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S27" s="70"/>
    </row>
    <row r="28" spans="6:74" s="68" customFormat="1" x14ac:dyDescent="0.25">
      <c r="F28" s="68" t="s">
        <v>229</v>
      </c>
      <c r="G28" s="68" t="s">
        <v>721</v>
      </c>
      <c r="H28" s="68">
        <v>30</v>
      </c>
      <c r="I28" s="68">
        <v>1264.9000000000001</v>
      </c>
      <c r="J28" s="73">
        <v>17.399999999999999</v>
      </c>
      <c r="K28" s="68" t="s">
        <v>738</v>
      </c>
      <c r="L28" s="74">
        <v>65</v>
      </c>
      <c r="M28" s="76">
        <v>25</v>
      </c>
      <c r="N28" s="74">
        <v>10</v>
      </c>
      <c r="O28" s="77">
        <v>0</v>
      </c>
      <c r="P28" s="68">
        <v>7.5</v>
      </c>
      <c r="Q28" s="68">
        <v>3.75</v>
      </c>
      <c r="R28" s="68" t="s">
        <v>723</v>
      </c>
      <c r="S28" s="68" t="s">
        <v>739</v>
      </c>
      <c r="T28" s="68" t="s">
        <v>740</v>
      </c>
      <c r="U28" s="68" t="s">
        <v>741</v>
      </c>
      <c r="V28" s="68" t="s">
        <v>742</v>
      </c>
      <c r="W28" s="68" t="s">
        <v>743</v>
      </c>
      <c r="X28" s="68">
        <v>3</v>
      </c>
      <c r="Y28" s="68" t="s">
        <v>725</v>
      </c>
      <c r="Z28" s="70">
        <v>8.6655495000000009</v>
      </c>
      <c r="AA28" s="70">
        <v>9.2140019999999989</v>
      </c>
      <c r="AB28" s="70"/>
      <c r="AC28" s="70"/>
      <c r="AD28" s="70"/>
      <c r="AE28" s="70"/>
      <c r="AF28" s="70"/>
      <c r="AG28" s="70"/>
      <c r="AH28" s="70"/>
      <c r="AI28" s="70"/>
      <c r="AJ28" s="70">
        <v>1.4712400000000001</v>
      </c>
      <c r="AK28" s="70"/>
      <c r="AL28" s="70">
        <v>1.46254</v>
      </c>
      <c r="AM28" s="70">
        <v>8.7000000000001521E-3</v>
      </c>
      <c r="AN28" s="70"/>
      <c r="AO28" s="70"/>
      <c r="AP28" s="70"/>
      <c r="AQ28" s="70"/>
      <c r="AR28" s="70"/>
      <c r="AS28" s="70"/>
      <c r="AT28" s="70"/>
      <c r="AU28" s="70">
        <v>7.9</v>
      </c>
      <c r="AV28" s="70"/>
      <c r="AW28" s="70"/>
      <c r="AX28" s="70">
        <v>8.4</v>
      </c>
      <c r="AY28" s="70"/>
      <c r="AZ28" s="70"/>
      <c r="BA28" s="70"/>
      <c r="BB28" s="70"/>
      <c r="BC28" s="70"/>
      <c r="BD28" s="70"/>
      <c r="BE28" s="70"/>
      <c r="BF28" s="70"/>
      <c r="BG28" s="70"/>
      <c r="BH28" s="70">
        <v>0.5</v>
      </c>
      <c r="BJ28" s="68" t="s">
        <v>725</v>
      </c>
      <c r="BK28" s="68">
        <v>3.4000000000000004</v>
      </c>
      <c r="BL28" s="68">
        <v>4.0649999999999995</v>
      </c>
      <c r="BM28" s="68">
        <v>2.89</v>
      </c>
      <c r="BN28" s="68">
        <v>3.91</v>
      </c>
      <c r="BO28" s="68">
        <v>3.91</v>
      </c>
      <c r="BP28" s="68">
        <v>4.22</v>
      </c>
      <c r="BQ28" s="68" t="s">
        <v>744</v>
      </c>
      <c r="BR28" s="68" t="s">
        <v>747</v>
      </c>
      <c r="BS28" s="70">
        <v>1</v>
      </c>
      <c r="BT28" s="68" t="s">
        <v>745</v>
      </c>
      <c r="BU28" s="68" t="s">
        <v>400</v>
      </c>
      <c r="BV28" s="68" t="s">
        <v>746</v>
      </c>
    </row>
    <row r="29" spans="6:74" s="68" customFormat="1" x14ac:dyDescent="0.25">
      <c r="F29" s="68" t="s">
        <v>229</v>
      </c>
      <c r="G29" s="68" t="s">
        <v>721</v>
      </c>
      <c r="H29" s="68">
        <v>30</v>
      </c>
      <c r="I29" s="68">
        <v>1264.9000000000001</v>
      </c>
      <c r="J29" s="73">
        <v>17.399999999999999</v>
      </c>
      <c r="K29" s="68" t="s">
        <v>738</v>
      </c>
      <c r="L29" s="74">
        <v>65</v>
      </c>
      <c r="M29" s="76">
        <v>25</v>
      </c>
      <c r="N29" s="74">
        <v>10</v>
      </c>
      <c r="O29" s="77">
        <v>7.5</v>
      </c>
      <c r="P29" s="68">
        <v>15</v>
      </c>
      <c r="Q29" s="68">
        <v>11.25</v>
      </c>
      <c r="R29" s="68" t="s">
        <v>723</v>
      </c>
      <c r="S29" s="68" t="s">
        <v>739</v>
      </c>
      <c r="T29" s="68" t="s">
        <v>740</v>
      </c>
      <c r="U29" s="68" t="s">
        <v>741</v>
      </c>
      <c r="V29" s="68" t="s">
        <v>742</v>
      </c>
      <c r="W29" s="68" t="s">
        <v>743</v>
      </c>
      <c r="X29" s="68">
        <v>3</v>
      </c>
      <c r="Y29" s="68" t="s">
        <v>725</v>
      </c>
      <c r="Z29" s="70">
        <v>5.4843840000000004</v>
      </c>
      <c r="AA29" s="70">
        <v>5.5986419999999999</v>
      </c>
      <c r="AB29" s="70"/>
      <c r="AC29" s="70"/>
      <c r="AD29" s="70"/>
      <c r="AE29" s="70"/>
      <c r="AF29" s="70"/>
      <c r="AG29" s="70"/>
      <c r="AH29" s="70"/>
      <c r="AI29" s="70"/>
      <c r="AJ29" s="70">
        <v>1.52518</v>
      </c>
      <c r="AK29" s="70"/>
      <c r="AL29" s="70">
        <v>1.5234399999999999</v>
      </c>
      <c r="AM29" s="70">
        <v>1.7400000000000748E-3</v>
      </c>
      <c r="AN29" s="70"/>
      <c r="AO29" s="70"/>
      <c r="AP29" s="70"/>
      <c r="AQ29" s="70"/>
      <c r="AR29" s="70"/>
      <c r="AS29" s="70"/>
      <c r="AT29" s="70"/>
      <c r="AU29" s="70">
        <v>4.8</v>
      </c>
      <c r="AV29" s="70"/>
      <c r="AW29" s="70"/>
      <c r="AX29" s="78">
        <v>4.9000000000000004</v>
      </c>
      <c r="AY29" s="70"/>
      <c r="AZ29" s="70"/>
      <c r="BA29" s="70"/>
      <c r="BB29" s="70"/>
      <c r="BC29" s="70"/>
      <c r="BD29" s="70"/>
      <c r="BE29" s="70"/>
      <c r="BF29" s="70"/>
      <c r="BG29" s="70"/>
      <c r="BH29" s="70">
        <v>0.10000000000000053</v>
      </c>
      <c r="BJ29" s="68" t="s">
        <v>725</v>
      </c>
      <c r="BQ29" s="68" t="s">
        <v>744</v>
      </c>
      <c r="BR29" s="68" t="s">
        <v>747</v>
      </c>
      <c r="BS29" s="70">
        <v>1</v>
      </c>
      <c r="BT29" s="68" t="s">
        <v>745</v>
      </c>
      <c r="BU29" s="68" t="s">
        <v>400</v>
      </c>
      <c r="BV29" s="68" t="s">
        <v>746</v>
      </c>
    </row>
    <row r="30" spans="6:74" s="68" customFormat="1" x14ac:dyDescent="0.25">
      <c r="F30" s="68" t="s">
        <v>229</v>
      </c>
      <c r="G30" s="68" t="s">
        <v>721</v>
      </c>
      <c r="H30" s="68">
        <v>30</v>
      </c>
      <c r="I30" s="68">
        <v>1264.9000000000001</v>
      </c>
      <c r="J30" s="73">
        <v>17.399999999999999</v>
      </c>
      <c r="K30" s="68" t="s">
        <v>738</v>
      </c>
      <c r="L30" s="74">
        <v>65</v>
      </c>
      <c r="M30" s="76">
        <v>25</v>
      </c>
      <c r="N30" s="74">
        <v>10</v>
      </c>
      <c r="O30" s="77">
        <v>15</v>
      </c>
      <c r="P30" s="68">
        <v>30</v>
      </c>
      <c r="Q30" s="68">
        <v>22.5</v>
      </c>
      <c r="R30" s="68" t="s">
        <v>723</v>
      </c>
      <c r="S30" s="68" t="s">
        <v>739</v>
      </c>
      <c r="T30" s="68" t="s">
        <v>740</v>
      </c>
      <c r="U30" s="68" t="s">
        <v>741</v>
      </c>
      <c r="V30" s="68" t="s">
        <v>742</v>
      </c>
      <c r="W30" s="68" t="s">
        <v>743</v>
      </c>
      <c r="X30" s="68">
        <v>3</v>
      </c>
      <c r="Y30" s="68" t="s">
        <v>725</v>
      </c>
      <c r="Z30" s="70">
        <v>8.5806330000000006</v>
      </c>
      <c r="AA30" s="70">
        <v>8.3487240000000007</v>
      </c>
      <c r="AB30" s="70"/>
      <c r="AC30" s="70"/>
      <c r="AD30" s="70"/>
      <c r="AE30" s="70"/>
      <c r="AF30" s="70"/>
      <c r="AG30" s="70"/>
      <c r="AH30" s="70"/>
      <c r="AI30" s="70"/>
      <c r="AJ30" s="70">
        <v>1.5443199999999999</v>
      </c>
      <c r="AK30" s="70"/>
      <c r="AL30" s="70">
        <v>1.54606</v>
      </c>
      <c r="AM30" s="70">
        <v>1.7400000000000748E-3</v>
      </c>
      <c r="AN30" s="70"/>
      <c r="AO30" s="70"/>
      <c r="AP30" s="70"/>
      <c r="AQ30" s="70"/>
      <c r="AR30" s="70"/>
      <c r="AS30" s="70"/>
      <c r="AT30" s="70"/>
      <c r="AU30" s="70">
        <v>3.7</v>
      </c>
      <c r="AV30" s="70"/>
      <c r="AW30" s="70"/>
      <c r="AX30" s="70">
        <v>3.6</v>
      </c>
      <c r="AY30" s="70"/>
      <c r="AZ30" s="70"/>
      <c r="BA30" s="70"/>
      <c r="BB30" s="70"/>
      <c r="BC30" s="70"/>
      <c r="BD30" s="70"/>
      <c r="BE30" s="70"/>
      <c r="BF30" s="70"/>
      <c r="BG30" s="70"/>
      <c r="BH30" s="70">
        <v>-0.10000000000000009</v>
      </c>
      <c r="BJ30" s="68" t="s">
        <v>725</v>
      </c>
      <c r="BQ30" s="68" t="s">
        <v>744</v>
      </c>
      <c r="BR30" s="68" t="s">
        <v>747</v>
      </c>
      <c r="BS30" s="70">
        <v>1</v>
      </c>
      <c r="BT30" s="68" t="s">
        <v>745</v>
      </c>
      <c r="BU30" s="68" t="s">
        <v>400</v>
      </c>
      <c r="BV30" s="68" t="s">
        <v>746</v>
      </c>
    </row>
    <row r="31" spans="6:74" s="68" customFormat="1" x14ac:dyDescent="0.25">
      <c r="F31" s="68" t="s">
        <v>229</v>
      </c>
      <c r="G31" s="68" t="s">
        <v>721</v>
      </c>
      <c r="H31" s="68">
        <v>30</v>
      </c>
      <c r="I31" s="68">
        <v>1264.9000000000001</v>
      </c>
      <c r="J31" s="73">
        <v>17.399999999999999</v>
      </c>
      <c r="K31" s="68" t="s">
        <v>738</v>
      </c>
      <c r="L31" s="74">
        <v>65</v>
      </c>
      <c r="M31" s="76">
        <v>25</v>
      </c>
      <c r="N31" s="74">
        <v>10</v>
      </c>
      <c r="O31" s="77">
        <v>0</v>
      </c>
      <c r="P31" s="68">
        <v>30</v>
      </c>
      <c r="R31" s="68" t="s">
        <v>723</v>
      </c>
      <c r="S31" s="68" t="s">
        <v>739</v>
      </c>
      <c r="T31" s="68" t="s">
        <v>740</v>
      </c>
      <c r="U31" s="68" t="s">
        <v>741</v>
      </c>
      <c r="V31" s="68" t="s">
        <v>742</v>
      </c>
      <c r="W31" s="68" t="s">
        <v>743</v>
      </c>
      <c r="X31" s="68">
        <v>3</v>
      </c>
      <c r="Y31" s="68" t="s">
        <v>725</v>
      </c>
      <c r="Z31" s="70">
        <v>22.730566500000002</v>
      </c>
      <c r="AA31" s="70">
        <v>23.161368</v>
      </c>
      <c r="AB31" s="70"/>
      <c r="AC31" s="70"/>
      <c r="AD31" s="70"/>
      <c r="AE31" s="70"/>
      <c r="AF31" s="70"/>
      <c r="AG31" s="70"/>
      <c r="AH31" s="70"/>
      <c r="AI31" s="70"/>
      <c r="AJ31" s="70">
        <v>3.0694999999999997</v>
      </c>
      <c r="AK31" s="70"/>
      <c r="AL31" s="70">
        <v>3.0694999999999997</v>
      </c>
      <c r="AM31" s="70">
        <v>0</v>
      </c>
      <c r="AN31" s="70"/>
      <c r="AO31" s="70"/>
      <c r="AP31" s="70"/>
      <c r="AQ31" s="70"/>
      <c r="AR31" s="70"/>
      <c r="AS31" s="70"/>
      <c r="AT31" s="70"/>
      <c r="AU31" s="70">
        <v>5.0250000000000004</v>
      </c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S31" s="70"/>
    </row>
    <row r="32" spans="6:74" s="68" customFormat="1" x14ac:dyDescent="0.25">
      <c r="F32" s="68" t="s">
        <v>229</v>
      </c>
      <c r="G32" s="68" t="s">
        <v>721</v>
      </c>
      <c r="H32" s="68">
        <v>30</v>
      </c>
      <c r="I32" s="68">
        <v>1264.9000000000001</v>
      </c>
      <c r="J32" s="73">
        <v>17.399999999999999</v>
      </c>
      <c r="K32" s="68" t="s">
        <v>738</v>
      </c>
      <c r="L32" s="74">
        <v>65</v>
      </c>
      <c r="M32" s="76">
        <v>25</v>
      </c>
      <c r="N32" s="74">
        <v>10</v>
      </c>
      <c r="O32" s="77">
        <v>0</v>
      </c>
      <c r="P32" s="68">
        <v>7.5</v>
      </c>
      <c r="Q32" s="68">
        <v>3.75</v>
      </c>
      <c r="R32" s="68" t="s">
        <v>723</v>
      </c>
      <c r="S32" s="68" t="s">
        <v>739</v>
      </c>
      <c r="T32" s="68" t="s">
        <v>740</v>
      </c>
      <c r="U32" s="68" t="s">
        <v>741</v>
      </c>
      <c r="V32" s="68" t="s">
        <v>742</v>
      </c>
      <c r="W32" s="68" t="s">
        <v>743</v>
      </c>
      <c r="X32" s="68">
        <v>3</v>
      </c>
      <c r="Y32" s="68" t="s">
        <v>725</v>
      </c>
      <c r="Z32" s="70">
        <v>8.5005975000000014</v>
      </c>
      <c r="AA32" s="70">
        <v>10.760250000000001</v>
      </c>
      <c r="AB32" s="70"/>
      <c r="AC32" s="70"/>
      <c r="AD32" s="70"/>
      <c r="AE32" s="70"/>
      <c r="AF32" s="70"/>
      <c r="AG32" s="70"/>
      <c r="AH32" s="70"/>
      <c r="AI32" s="70"/>
      <c r="AJ32" s="70">
        <v>1.4712400000000001</v>
      </c>
      <c r="AK32" s="70"/>
      <c r="AL32" s="70">
        <v>1.4347000000000001</v>
      </c>
      <c r="AM32" s="70">
        <v>3.6540000000000017E-2</v>
      </c>
      <c r="AN32" s="70"/>
      <c r="AO32" s="70"/>
      <c r="AP32" s="70"/>
      <c r="AQ32" s="70"/>
      <c r="AR32" s="70"/>
      <c r="AS32" s="70"/>
      <c r="AT32" s="70"/>
      <c r="AU32" s="70">
        <v>7.9</v>
      </c>
      <c r="AV32" s="70"/>
      <c r="AW32" s="70"/>
      <c r="AX32" s="70">
        <v>10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>
        <v>2.0999999999999996</v>
      </c>
      <c r="BJ32" s="68" t="s">
        <v>725</v>
      </c>
      <c r="BK32" s="68">
        <v>3.4000000000000004</v>
      </c>
      <c r="BL32" s="68">
        <v>3.87</v>
      </c>
      <c r="BM32" s="68">
        <v>2.89</v>
      </c>
      <c r="BN32" s="68">
        <v>3.91</v>
      </c>
      <c r="BO32" s="68">
        <v>3.88</v>
      </c>
      <c r="BP32" s="68">
        <v>3.86</v>
      </c>
      <c r="BQ32" s="68" t="s">
        <v>744</v>
      </c>
      <c r="BR32" s="68" t="s">
        <v>748</v>
      </c>
      <c r="BS32" s="70">
        <v>1</v>
      </c>
      <c r="BT32" s="68" t="s">
        <v>745</v>
      </c>
      <c r="BU32" s="68" t="s">
        <v>400</v>
      </c>
      <c r="BV32" s="68" t="s">
        <v>746</v>
      </c>
    </row>
    <row r="33" spans="6:74" s="68" customFormat="1" x14ac:dyDescent="0.25">
      <c r="F33" s="68" t="s">
        <v>229</v>
      </c>
      <c r="G33" s="68" t="s">
        <v>721</v>
      </c>
      <c r="H33" s="68">
        <v>30</v>
      </c>
      <c r="I33" s="68">
        <v>1264.9000000000001</v>
      </c>
      <c r="J33" s="73">
        <v>17.399999999999999</v>
      </c>
      <c r="K33" s="68" t="s">
        <v>738</v>
      </c>
      <c r="L33" s="74">
        <v>65</v>
      </c>
      <c r="M33" s="76">
        <v>25</v>
      </c>
      <c r="N33" s="74">
        <v>10</v>
      </c>
      <c r="O33" s="77">
        <v>7.5</v>
      </c>
      <c r="P33" s="68">
        <v>15</v>
      </c>
      <c r="Q33" s="68">
        <v>11.25</v>
      </c>
      <c r="R33" s="68" t="s">
        <v>723</v>
      </c>
      <c r="S33" s="68" t="s">
        <v>739</v>
      </c>
      <c r="T33" s="68" t="s">
        <v>740</v>
      </c>
      <c r="U33" s="68" t="s">
        <v>741</v>
      </c>
      <c r="V33" s="68" t="s">
        <v>742</v>
      </c>
      <c r="W33" s="68" t="s">
        <v>743</v>
      </c>
      <c r="X33" s="68">
        <v>3</v>
      </c>
      <c r="Y33" s="68" t="s">
        <v>725</v>
      </c>
      <c r="Z33" s="70">
        <v>5.4468000000000005</v>
      </c>
      <c r="AA33" s="70">
        <v>6.2411250000000003</v>
      </c>
      <c r="AB33" s="70"/>
      <c r="AC33" s="70"/>
      <c r="AD33" s="70"/>
      <c r="AE33" s="70"/>
      <c r="AF33" s="70"/>
      <c r="AG33" s="70"/>
      <c r="AH33" s="70"/>
      <c r="AI33" s="70"/>
      <c r="AJ33" s="70">
        <v>1.52518</v>
      </c>
      <c r="AK33" s="70"/>
      <c r="AL33" s="70">
        <v>1.5130000000000001</v>
      </c>
      <c r="AM33" s="70">
        <v>1.2179999999999858E-2</v>
      </c>
      <c r="AN33" s="70"/>
      <c r="AO33" s="70"/>
      <c r="AP33" s="70"/>
      <c r="AQ33" s="70"/>
      <c r="AR33" s="70"/>
      <c r="AS33" s="70"/>
      <c r="AT33" s="70"/>
      <c r="AU33" s="70">
        <v>4.8</v>
      </c>
      <c r="AV33" s="70"/>
      <c r="AW33" s="70"/>
      <c r="AX33" s="70">
        <v>5.5</v>
      </c>
      <c r="AY33" s="70"/>
      <c r="AZ33" s="70"/>
      <c r="BA33" s="70"/>
      <c r="BB33" s="70"/>
      <c r="BC33" s="70"/>
      <c r="BD33" s="70"/>
      <c r="BE33" s="70"/>
      <c r="BF33" s="70"/>
      <c r="BG33" s="70"/>
      <c r="BH33" s="70">
        <v>0.70000000000000018</v>
      </c>
      <c r="BJ33" s="68" t="s">
        <v>725</v>
      </c>
      <c r="BQ33" s="68" t="s">
        <v>744</v>
      </c>
      <c r="BR33" s="68" t="s">
        <v>748</v>
      </c>
      <c r="BS33" s="70">
        <v>1</v>
      </c>
      <c r="BT33" s="68" t="s">
        <v>745</v>
      </c>
      <c r="BU33" s="68" t="s">
        <v>400</v>
      </c>
      <c r="BV33" s="68" t="s">
        <v>746</v>
      </c>
    </row>
    <row r="34" spans="6:74" s="68" customFormat="1" x14ac:dyDescent="0.25">
      <c r="F34" s="68" t="s">
        <v>229</v>
      </c>
      <c r="G34" s="68" t="s">
        <v>721</v>
      </c>
      <c r="H34" s="68">
        <v>30</v>
      </c>
      <c r="I34" s="68">
        <v>1264.9000000000001</v>
      </c>
      <c r="J34" s="73">
        <v>17.399999999999999</v>
      </c>
      <c r="K34" s="68" t="s">
        <v>738</v>
      </c>
      <c r="L34" s="74">
        <v>65</v>
      </c>
      <c r="M34" s="76">
        <v>25</v>
      </c>
      <c r="N34" s="74">
        <v>10</v>
      </c>
      <c r="O34" s="77">
        <v>15</v>
      </c>
      <c r="P34" s="68">
        <v>30</v>
      </c>
      <c r="Q34" s="68">
        <v>22.5</v>
      </c>
      <c r="R34" s="68" t="s">
        <v>723</v>
      </c>
      <c r="S34" s="68" t="s">
        <v>739</v>
      </c>
      <c r="T34" s="68" t="s">
        <v>740</v>
      </c>
      <c r="U34" s="68" t="s">
        <v>741</v>
      </c>
      <c r="V34" s="68" t="s">
        <v>742</v>
      </c>
      <c r="W34" s="68" t="s">
        <v>743</v>
      </c>
      <c r="X34" s="68">
        <v>3</v>
      </c>
      <c r="Y34" s="68" t="s">
        <v>725</v>
      </c>
      <c r="Z34" s="70">
        <v>8.5709759999999982</v>
      </c>
      <c r="AA34" s="70">
        <v>8.5709759999999982</v>
      </c>
      <c r="AB34" s="70"/>
      <c r="AC34" s="70"/>
      <c r="AD34" s="70"/>
      <c r="AE34" s="70"/>
      <c r="AF34" s="70"/>
      <c r="AG34" s="70"/>
      <c r="AH34" s="70"/>
      <c r="AI34" s="70"/>
      <c r="AJ34" s="70">
        <v>1.5443199999999999</v>
      </c>
      <c r="AK34" s="70"/>
      <c r="AL34" s="70">
        <v>1.5443199999999999</v>
      </c>
      <c r="AM34" s="70">
        <v>0</v>
      </c>
      <c r="AN34" s="70"/>
      <c r="AO34" s="70"/>
      <c r="AP34" s="70"/>
      <c r="AQ34" s="70"/>
      <c r="AR34" s="70"/>
      <c r="AS34" s="70"/>
      <c r="AT34" s="70"/>
      <c r="AU34" s="70">
        <v>3.7</v>
      </c>
      <c r="AV34" s="70"/>
      <c r="AW34" s="70"/>
      <c r="AX34" s="70">
        <v>3.7</v>
      </c>
      <c r="AY34" s="70"/>
      <c r="AZ34" s="70"/>
      <c r="BA34" s="70"/>
      <c r="BB34" s="70"/>
      <c r="BC34" s="70"/>
      <c r="BD34" s="70"/>
      <c r="BE34" s="70"/>
      <c r="BF34" s="70"/>
      <c r="BG34" s="70"/>
      <c r="BH34" s="70">
        <v>0</v>
      </c>
      <c r="BJ34" s="68" t="s">
        <v>725</v>
      </c>
      <c r="BQ34" s="68" t="s">
        <v>744</v>
      </c>
      <c r="BR34" s="68" t="s">
        <v>748</v>
      </c>
      <c r="BS34" s="70">
        <v>1</v>
      </c>
      <c r="BT34" s="68" t="s">
        <v>745</v>
      </c>
      <c r="BU34" s="68" t="s">
        <v>400</v>
      </c>
      <c r="BV34" s="68" t="s">
        <v>746</v>
      </c>
    </row>
    <row r="35" spans="6:74" s="68" customFormat="1" x14ac:dyDescent="0.25">
      <c r="F35" s="68" t="s">
        <v>229</v>
      </c>
      <c r="G35" s="68" t="s">
        <v>721</v>
      </c>
      <c r="H35" s="68">
        <v>30</v>
      </c>
      <c r="I35" s="68">
        <v>1264.9000000000001</v>
      </c>
      <c r="J35" s="73">
        <v>17.399999999999999</v>
      </c>
      <c r="K35" s="68" t="s">
        <v>738</v>
      </c>
      <c r="L35" s="74">
        <v>65</v>
      </c>
      <c r="M35" s="76">
        <v>25</v>
      </c>
      <c r="N35" s="74">
        <v>10</v>
      </c>
      <c r="O35" s="77">
        <v>0</v>
      </c>
      <c r="P35" s="68">
        <v>30</v>
      </c>
      <c r="R35" s="68" t="s">
        <v>723</v>
      </c>
      <c r="S35" s="68" t="s">
        <v>739</v>
      </c>
      <c r="T35" s="68" t="s">
        <v>740</v>
      </c>
      <c r="U35" s="68" t="s">
        <v>741</v>
      </c>
      <c r="V35" s="68" t="s">
        <v>742</v>
      </c>
      <c r="W35" s="68" t="s">
        <v>743</v>
      </c>
      <c r="X35" s="68">
        <v>3</v>
      </c>
      <c r="Y35" s="68" t="s">
        <v>725</v>
      </c>
      <c r="Z35" s="70">
        <v>22.518373499999999</v>
      </c>
      <c r="AA35" s="70">
        <v>25.572351000000001</v>
      </c>
      <c r="AB35" s="70"/>
      <c r="AC35" s="70"/>
      <c r="AD35" s="70"/>
      <c r="AE35" s="70"/>
      <c r="AF35" s="70"/>
      <c r="AG35" s="70"/>
      <c r="AH35" s="70"/>
      <c r="AI35" s="70"/>
      <c r="AJ35" s="70">
        <v>3.0694999999999997</v>
      </c>
      <c r="AK35" s="70"/>
      <c r="AL35" s="70">
        <v>3.0573199999999998</v>
      </c>
      <c r="AM35" s="70">
        <v>1.2179999999999858E-2</v>
      </c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S35" s="70"/>
    </row>
    <row r="36" spans="6:74" s="68" customFormat="1" x14ac:dyDescent="0.25">
      <c r="F36" s="68" t="s">
        <v>229</v>
      </c>
      <c r="G36" s="68" t="s">
        <v>721</v>
      </c>
      <c r="H36" s="68">
        <v>30</v>
      </c>
      <c r="I36" s="68">
        <v>1264.9000000000001</v>
      </c>
      <c r="J36" s="73">
        <v>17.399999999999999</v>
      </c>
      <c r="K36" s="68" t="s">
        <v>738</v>
      </c>
      <c r="L36" s="74">
        <v>65</v>
      </c>
      <c r="M36" s="76">
        <v>25</v>
      </c>
      <c r="N36" s="74">
        <v>10</v>
      </c>
      <c r="O36" s="77">
        <v>0</v>
      </c>
      <c r="P36" s="68">
        <v>7.5</v>
      </c>
      <c r="Q36" s="68">
        <v>3.75</v>
      </c>
      <c r="R36" s="68" t="s">
        <v>723</v>
      </c>
      <c r="S36" s="68" t="s">
        <v>739</v>
      </c>
      <c r="T36" s="68" t="s">
        <v>740</v>
      </c>
      <c r="U36" s="68" t="s">
        <v>741</v>
      </c>
      <c r="V36" s="68" t="s">
        <v>742</v>
      </c>
      <c r="W36" s="68" t="s">
        <v>743</v>
      </c>
      <c r="X36" s="68">
        <v>3</v>
      </c>
      <c r="Y36" s="68" t="s">
        <v>725</v>
      </c>
      <c r="Z36" s="70">
        <v>8.5315260000000013</v>
      </c>
      <c r="AA36" s="70">
        <v>10.475418000000001</v>
      </c>
      <c r="AB36" s="70"/>
      <c r="AC36" s="70"/>
      <c r="AD36" s="70"/>
      <c r="AE36" s="70"/>
      <c r="AF36" s="70"/>
      <c r="AG36" s="70"/>
      <c r="AH36" s="70"/>
      <c r="AI36" s="70"/>
      <c r="AJ36" s="70">
        <v>1.4712400000000001</v>
      </c>
      <c r="AK36" s="70"/>
      <c r="AL36" s="70">
        <v>1.4399200000000001</v>
      </c>
      <c r="AM36" s="70">
        <v>3.1320000000000014E-2</v>
      </c>
      <c r="AN36" s="70"/>
      <c r="AO36" s="70"/>
      <c r="AP36" s="70"/>
      <c r="AQ36" s="70"/>
      <c r="AR36" s="70"/>
      <c r="AS36" s="70"/>
      <c r="AT36" s="70"/>
      <c r="AU36" s="70">
        <v>7.9</v>
      </c>
      <c r="AV36" s="70"/>
      <c r="AW36" s="70"/>
      <c r="AX36" s="70">
        <v>9.6999999999999993</v>
      </c>
      <c r="AY36" s="70"/>
      <c r="AZ36" s="70"/>
      <c r="BA36" s="70"/>
      <c r="BB36" s="70"/>
      <c r="BC36" s="70"/>
      <c r="BD36" s="70"/>
      <c r="BE36" s="70"/>
      <c r="BF36" s="70"/>
      <c r="BG36" s="70"/>
      <c r="BH36" s="70">
        <v>1.7999999999999989</v>
      </c>
      <c r="BJ36" s="68" t="s">
        <v>725</v>
      </c>
      <c r="BK36" s="68">
        <v>3.4000000000000004</v>
      </c>
      <c r="BL36" s="68">
        <v>3.875</v>
      </c>
      <c r="BM36" s="68">
        <v>2.89</v>
      </c>
      <c r="BN36" s="68">
        <v>3.91</v>
      </c>
      <c r="BO36" s="68">
        <v>3.96</v>
      </c>
      <c r="BP36" s="68">
        <v>3.79</v>
      </c>
      <c r="BQ36" s="68" t="s">
        <v>744</v>
      </c>
      <c r="BR36" s="68" t="s">
        <v>749</v>
      </c>
      <c r="BS36" s="70">
        <v>1</v>
      </c>
      <c r="BT36" s="68" t="s">
        <v>745</v>
      </c>
      <c r="BU36" s="68" t="s">
        <v>400</v>
      </c>
      <c r="BV36" s="68" t="s">
        <v>746</v>
      </c>
    </row>
    <row r="37" spans="6:74" s="68" customFormat="1" x14ac:dyDescent="0.25">
      <c r="F37" s="68" t="s">
        <v>229</v>
      </c>
      <c r="G37" s="68" t="s">
        <v>721</v>
      </c>
      <c r="H37" s="68">
        <v>30</v>
      </c>
      <c r="I37" s="68">
        <v>1264.9000000000001</v>
      </c>
      <c r="J37" s="73">
        <v>17.399999999999999</v>
      </c>
      <c r="K37" s="68" t="s">
        <v>738</v>
      </c>
      <c r="L37" s="74">
        <v>65</v>
      </c>
      <c r="M37" s="76">
        <v>25</v>
      </c>
      <c r="N37" s="74">
        <v>10</v>
      </c>
      <c r="O37" s="77">
        <v>7.5</v>
      </c>
      <c r="P37" s="68">
        <v>15</v>
      </c>
      <c r="Q37" s="68">
        <v>11.25</v>
      </c>
      <c r="R37" s="68" t="s">
        <v>723</v>
      </c>
      <c r="S37" s="68" t="s">
        <v>739</v>
      </c>
      <c r="T37" s="68" t="s">
        <v>740</v>
      </c>
      <c r="U37" s="68" t="s">
        <v>741</v>
      </c>
      <c r="V37" s="68" t="s">
        <v>742</v>
      </c>
      <c r="W37" s="68" t="s">
        <v>743</v>
      </c>
      <c r="X37" s="68">
        <v>3</v>
      </c>
      <c r="Y37" s="68" t="s">
        <v>725</v>
      </c>
      <c r="Z37" s="70">
        <v>5.4468000000000005</v>
      </c>
      <c r="AA37" s="70">
        <v>6.2411250000000003</v>
      </c>
      <c r="AB37" s="70"/>
      <c r="AC37" s="70"/>
      <c r="AD37" s="70"/>
      <c r="AE37" s="70"/>
      <c r="AF37" s="70"/>
      <c r="AG37" s="70"/>
      <c r="AH37" s="70"/>
      <c r="AI37" s="70"/>
      <c r="AJ37" s="70">
        <v>1.52518</v>
      </c>
      <c r="AK37" s="70"/>
      <c r="AL37" s="70">
        <v>1.5130000000000001</v>
      </c>
      <c r="AM37" s="70">
        <v>1.2179999999999858E-2</v>
      </c>
      <c r="AN37" s="70"/>
      <c r="AO37" s="70"/>
      <c r="AP37" s="70"/>
      <c r="AQ37" s="70"/>
      <c r="AR37" s="70"/>
      <c r="AS37" s="70"/>
      <c r="AT37" s="70"/>
      <c r="AU37" s="70">
        <v>4.8</v>
      </c>
      <c r="AV37" s="70"/>
      <c r="AW37" s="70"/>
      <c r="AX37" s="70">
        <v>5.5</v>
      </c>
      <c r="AY37" s="70"/>
      <c r="AZ37" s="70"/>
      <c r="BA37" s="70"/>
      <c r="BB37" s="70"/>
      <c r="BC37" s="70"/>
      <c r="BD37" s="70"/>
      <c r="BE37" s="70"/>
      <c r="BF37" s="70"/>
      <c r="BG37" s="70"/>
      <c r="BH37" s="70">
        <v>0.70000000000000018</v>
      </c>
      <c r="BJ37" s="68" t="s">
        <v>725</v>
      </c>
      <c r="BQ37" s="68" t="s">
        <v>744</v>
      </c>
      <c r="BR37" s="68" t="s">
        <v>749</v>
      </c>
      <c r="BS37" s="70">
        <v>1</v>
      </c>
      <c r="BT37" s="68" t="s">
        <v>745</v>
      </c>
      <c r="BU37" s="68" t="s">
        <v>400</v>
      </c>
      <c r="BV37" s="68" t="s">
        <v>746</v>
      </c>
    </row>
    <row r="38" spans="6:74" s="68" customFormat="1" x14ac:dyDescent="0.25">
      <c r="F38" s="68" t="s">
        <v>229</v>
      </c>
      <c r="G38" s="68" t="s">
        <v>721</v>
      </c>
      <c r="H38" s="68">
        <v>30</v>
      </c>
      <c r="I38" s="68">
        <v>1264.9000000000001</v>
      </c>
      <c r="J38" s="73">
        <v>17.399999999999999</v>
      </c>
      <c r="K38" s="68" t="s">
        <v>738</v>
      </c>
      <c r="L38" s="74">
        <v>65</v>
      </c>
      <c r="M38" s="76">
        <v>25</v>
      </c>
      <c r="N38" s="74">
        <v>10</v>
      </c>
      <c r="O38" s="77">
        <v>15</v>
      </c>
      <c r="P38" s="68">
        <v>30</v>
      </c>
      <c r="Q38" s="68">
        <v>22.5</v>
      </c>
      <c r="R38" s="68" t="s">
        <v>723</v>
      </c>
      <c r="S38" s="68" t="s">
        <v>739</v>
      </c>
      <c r="T38" s="68" t="s">
        <v>740</v>
      </c>
      <c r="U38" s="68" t="s">
        <v>741</v>
      </c>
      <c r="V38" s="68" t="s">
        <v>742</v>
      </c>
      <c r="W38" s="68" t="s">
        <v>743</v>
      </c>
      <c r="X38" s="68">
        <v>3</v>
      </c>
      <c r="Y38" s="68" t="s">
        <v>725</v>
      </c>
      <c r="Z38" s="70">
        <v>8.5516620000000003</v>
      </c>
      <c r="AA38" s="70">
        <v>9.0139139999999998</v>
      </c>
      <c r="AB38" s="70"/>
      <c r="AC38" s="70"/>
      <c r="AD38" s="70"/>
      <c r="AE38" s="70"/>
      <c r="AF38" s="70"/>
      <c r="AG38" s="70"/>
      <c r="AH38" s="70"/>
      <c r="AI38" s="70"/>
      <c r="AJ38" s="70">
        <v>1.5443199999999999</v>
      </c>
      <c r="AK38" s="70"/>
      <c r="AL38" s="70">
        <v>1.54084</v>
      </c>
      <c r="AM38" s="70">
        <v>3.4799999999999276E-3</v>
      </c>
      <c r="AN38" s="70"/>
      <c r="AO38" s="70"/>
      <c r="AP38" s="70"/>
      <c r="AQ38" s="70"/>
      <c r="AR38" s="70"/>
      <c r="AS38" s="70"/>
      <c r="AT38" s="70"/>
      <c r="AU38" s="70">
        <v>3.7</v>
      </c>
      <c r="AV38" s="70"/>
      <c r="AW38" s="70"/>
      <c r="AX38" s="70">
        <v>3.9</v>
      </c>
      <c r="AY38" s="70"/>
      <c r="AZ38" s="70"/>
      <c r="BA38" s="70"/>
      <c r="BB38" s="70"/>
      <c r="BC38" s="70"/>
      <c r="BD38" s="70"/>
      <c r="BE38" s="70"/>
      <c r="BF38" s="70"/>
      <c r="BG38" s="70"/>
      <c r="BH38" s="70">
        <v>0.19999999999999973</v>
      </c>
      <c r="BJ38" s="68" t="s">
        <v>725</v>
      </c>
      <c r="BQ38" s="68" t="s">
        <v>744</v>
      </c>
      <c r="BR38" s="68" t="s">
        <v>749</v>
      </c>
      <c r="BS38" s="70">
        <v>1</v>
      </c>
      <c r="BT38" s="68" t="s">
        <v>745</v>
      </c>
      <c r="BU38" s="68" t="s">
        <v>400</v>
      </c>
      <c r="BV38" s="68" t="s">
        <v>746</v>
      </c>
    </row>
    <row r="39" spans="6:74" s="68" customFormat="1" x14ac:dyDescent="0.25">
      <c r="F39" s="68" t="s">
        <v>229</v>
      </c>
      <c r="G39" s="68" t="s">
        <v>721</v>
      </c>
      <c r="H39" s="68">
        <v>30</v>
      </c>
      <c r="I39" s="68">
        <v>1264.9000000000001</v>
      </c>
      <c r="J39" s="73">
        <v>17.399999999999999</v>
      </c>
      <c r="K39" s="68" t="s">
        <v>738</v>
      </c>
      <c r="L39" s="74">
        <v>65</v>
      </c>
      <c r="M39" s="76">
        <v>25</v>
      </c>
      <c r="N39" s="74">
        <v>10</v>
      </c>
      <c r="O39" s="77">
        <v>0</v>
      </c>
      <c r="P39" s="68">
        <v>30</v>
      </c>
      <c r="R39" s="68" t="s">
        <v>723</v>
      </c>
      <c r="S39" s="68" t="s">
        <v>739</v>
      </c>
      <c r="T39" s="68" t="s">
        <v>740</v>
      </c>
      <c r="U39" s="68" t="s">
        <v>741</v>
      </c>
      <c r="V39" s="68" t="s">
        <v>742</v>
      </c>
      <c r="W39" s="68" t="s">
        <v>743</v>
      </c>
      <c r="X39" s="68">
        <v>3</v>
      </c>
      <c r="Y39" s="68" t="s">
        <v>725</v>
      </c>
      <c r="Z39" s="70">
        <v>22.529988000000003</v>
      </c>
      <c r="AA39" s="70">
        <v>25.730457000000001</v>
      </c>
      <c r="AB39" s="70"/>
      <c r="AC39" s="70"/>
      <c r="AD39" s="70"/>
      <c r="AE39" s="70"/>
      <c r="AF39" s="70"/>
      <c r="AG39" s="70"/>
      <c r="AH39" s="70"/>
      <c r="AI39" s="70"/>
      <c r="AJ39" s="70">
        <v>3.0694999999999997</v>
      </c>
      <c r="AK39" s="70"/>
      <c r="AL39" s="70">
        <v>3.0538400000000001</v>
      </c>
      <c r="AM39" s="70">
        <v>1.5659999999999563E-2</v>
      </c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S39" s="70"/>
    </row>
    <row r="40" spans="6:74" s="68" customFormat="1" x14ac:dyDescent="0.25">
      <c r="F40" s="68" t="s">
        <v>229</v>
      </c>
      <c r="G40" s="68" t="s">
        <v>721</v>
      </c>
      <c r="H40" s="68">
        <v>30</v>
      </c>
      <c r="I40" s="68">
        <v>1264.9000000000001</v>
      </c>
      <c r="J40" s="73">
        <v>17.399999999999999</v>
      </c>
      <c r="K40" s="68" t="s">
        <v>738</v>
      </c>
      <c r="L40" s="74">
        <v>65</v>
      </c>
      <c r="M40" s="76">
        <v>25</v>
      </c>
      <c r="N40" s="74">
        <v>10</v>
      </c>
      <c r="O40" s="77">
        <v>0</v>
      </c>
      <c r="P40" s="68">
        <v>7.5</v>
      </c>
      <c r="Q40" s="68">
        <v>3.75</v>
      </c>
      <c r="R40" s="68" t="s">
        <v>723</v>
      </c>
      <c r="S40" s="68" t="s">
        <v>739</v>
      </c>
      <c r="T40" s="68" t="s">
        <v>740</v>
      </c>
      <c r="U40" s="68" t="s">
        <v>741</v>
      </c>
      <c r="V40" s="68" t="s">
        <v>742</v>
      </c>
      <c r="W40" s="68" t="s">
        <v>743</v>
      </c>
      <c r="X40" s="68">
        <v>3</v>
      </c>
      <c r="Y40" s="68" t="s">
        <v>725</v>
      </c>
      <c r="Z40" s="70">
        <v>8.4799785000000014</v>
      </c>
      <c r="AA40" s="70">
        <v>10.948833000000002</v>
      </c>
      <c r="AB40" s="70"/>
      <c r="AC40" s="70"/>
      <c r="AD40" s="70"/>
      <c r="AE40" s="70"/>
      <c r="AF40" s="70"/>
      <c r="AG40" s="70"/>
      <c r="AH40" s="70"/>
      <c r="AI40" s="70"/>
      <c r="AJ40" s="70">
        <v>1.4712400000000001</v>
      </c>
      <c r="AK40" s="70"/>
      <c r="AL40" s="70">
        <v>1.4312200000000002</v>
      </c>
      <c r="AM40" s="70">
        <v>4.0019999999999945E-2</v>
      </c>
      <c r="AN40" s="70"/>
      <c r="AO40" s="70"/>
      <c r="AP40" s="70"/>
      <c r="AQ40" s="70"/>
      <c r="AR40" s="70"/>
      <c r="AS40" s="70"/>
      <c r="AT40" s="70"/>
      <c r="AU40" s="70">
        <v>7.9</v>
      </c>
      <c r="AV40" s="70"/>
      <c r="AW40" s="70"/>
      <c r="AX40" s="70">
        <v>10.199999999999999</v>
      </c>
      <c r="AY40" s="70"/>
      <c r="AZ40" s="70"/>
      <c r="BA40" s="70"/>
      <c r="BB40" s="70"/>
      <c r="BC40" s="70"/>
      <c r="BD40" s="70"/>
      <c r="BE40" s="70"/>
      <c r="BF40" s="70"/>
      <c r="BG40" s="70"/>
      <c r="BH40" s="70">
        <v>2.2999999999999989</v>
      </c>
      <c r="BJ40" s="68" t="s">
        <v>725</v>
      </c>
      <c r="BK40" s="68">
        <v>3.4000000000000004</v>
      </c>
      <c r="BL40" s="68">
        <v>3.8050000000000002</v>
      </c>
      <c r="BM40" s="68">
        <v>2.89</v>
      </c>
      <c r="BN40" s="68">
        <v>3.91</v>
      </c>
      <c r="BO40" s="68">
        <v>3.66</v>
      </c>
      <c r="BP40" s="68">
        <v>3.95</v>
      </c>
      <c r="BQ40" s="68" t="s">
        <v>744</v>
      </c>
      <c r="BR40" s="68" t="s">
        <v>750</v>
      </c>
      <c r="BS40" s="70">
        <v>1</v>
      </c>
      <c r="BT40" s="68" t="s">
        <v>745</v>
      </c>
      <c r="BU40" s="68" t="s">
        <v>400</v>
      </c>
      <c r="BV40" s="68" t="s">
        <v>746</v>
      </c>
    </row>
    <row r="41" spans="6:74" s="68" customFormat="1" x14ac:dyDescent="0.25">
      <c r="F41" s="68" t="s">
        <v>229</v>
      </c>
      <c r="G41" s="68" t="s">
        <v>721</v>
      </c>
      <c r="H41" s="68">
        <v>30</v>
      </c>
      <c r="I41" s="68">
        <v>1264.9000000000001</v>
      </c>
      <c r="J41" s="73">
        <v>17.399999999999999</v>
      </c>
      <c r="K41" s="68" t="s">
        <v>738</v>
      </c>
      <c r="L41" s="74">
        <v>65</v>
      </c>
      <c r="M41" s="76">
        <v>25</v>
      </c>
      <c r="N41" s="74">
        <v>10</v>
      </c>
      <c r="O41" s="77">
        <v>7.5</v>
      </c>
      <c r="P41" s="68">
        <v>15</v>
      </c>
      <c r="Q41" s="68">
        <v>11.25</v>
      </c>
      <c r="R41" s="68" t="s">
        <v>723</v>
      </c>
      <c r="S41" s="68" t="s">
        <v>739</v>
      </c>
      <c r="T41" s="68" t="s">
        <v>740</v>
      </c>
      <c r="U41" s="68" t="s">
        <v>741</v>
      </c>
      <c r="V41" s="68" t="s">
        <v>742</v>
      </c>
      <c r="W41" s="68" t="s">
        <v>743</v>
      </c>
      <c r="X41" s="68">
        <v>3</v>
      </c>
      <c r="Y41" s="68" t="s">
        <v>725</v>
      </c>
      <c r="Z41" s="70">
        <v>5.4718559999999998</v>
      </c>
      <c r="AA41" s="70">
        <v>5.813847</v>
      </c>
      <c r="AB41" s="70"/>
      <c r="AC41" s="70"/>
      <c r="AD41" s="70"/>
      <c r="AE41" s="70"/>
      <c r="AF41" s="70"/>
      <c r="AG41" s="70"/>
      <c r="AH41" s="70"/>
      <c r="AI41" s="70"/>
      <c r="AJ41" s="70">
        <v>1.52518</v>
      </c>
      <c r="AK41" s="70"/>
      <c r="AL41" s="70">
        <v>1.51996</v>
      </c>
      <c r="AM41" s="70">
        <v>5.2200000000000024E-3</v>
      </c>
      <c r="AN41" s="70"/>
      <c r="AO41" s="70"/>
      <c r="AP41" s="70"/>
      <c r="AQ41" s="70"/>
      <c r="AR41" s="70"/>
      <c r="AS41" s="70"/>
      <c r="AT41" s="70"/>
      <c r="AU41" s="70">
        <v>4.8</v>
      </c>
      <c r="AV41" s="70"/>
      <c r="AW41" s="70"/>
      <c r="AX41" s="70">
        <v>5.0999999999999996</v>
      </c>
      <c r="AY41" s="70"/>
      <c r="AZ41" s="70"/>
      <c r="BA41" s="70"/>
      <c r="BB41" s="70"/>
      <c r="BC41" s="70"/>
      <c r="BD41" s="70"/>
      <c r="BE41" s="70"/>
      <c r="BF41" s="70"/>
      <c r="BG41" s="70"/>
      <c r="BH41" s="70">
        <v>0.29999999999999982</v>
      </c>
      <c r="BJ41" s="68" t="s">
        <v>725</v>
      </c>
      <c r="BQ41" s="68" t="s">
        <v>744</v>
      </c>
      <c r="BR41" s="68" t="s">
        <v>750</v>
      </c>
      <c r="BS41" s="70">
        <v>1</v>
      </c>
      <c r="BT41" s="68" t="s">
        <v>745</v>
      </c>
      <c r="BU41" s="68" t="s">
        <v>400</v>
      </c>
      <c r="BV41" s="68" t="s">
        <v>746</v>
      </c>
    </row>
    <row r="42" spans="6:74" s="68" customFormat="1" x14ac:dyDescent="0.25">
      <c r="F42" s="68" t="s">
        <v>229</v>
      </c>
      <c r="G42" s="68" t="s">
        <v>721</v>
      </c>
      <c r="H42" s="68">
        <v>30</v>
      </c>
      <c r="I42" s="68">
        <v>1264.9000000000001</v>
      </c>
      <c r="J42" s="73">
        <v>17.399999999999999</v>
      </c>
      <c r="K42" s="68" t="s">
        <v>738</v>
      </c>
      <c r="L42" s="74">
        <v>65</v>
      </c>
      <c r="M42" s="76">
        <v>25</v>
      </c>
      <c r="N42" s="74">
        <v>10</v>
      </c>
      <c r="O42" s="77">
        <v>15</v>
      </c>
      <c r="P42" s="68">
        <v>30</v>
      </c>
      <c r="Q42" s="68">
        <v>22.5</v>
      </c>
      <c r="R42" s="68" t="s">
        <v>723</v>
      </c>
      <c r="S42" s="68" t="s">
        <v>739</v>
      </c>
      <c r="T42" s="68" t="s">
        <v>740</v>
      </c>
      <c r="U42" s="68" t="s">
        <v>741</v>
      </c>
      <c r="V42" s="68" t="s">
        <v>742</v>
      </c>
      <c r="W42" s="68" t="s">
        <v>743</v>
      </c>
      <c r="X42" s="68">
        <v>3</v>
      </c>
      <c r="Y42" s="68" t="s">
        <v>725</v>
      </c>
      <c r="Z42" s="70">
        <v>8.5516620000000003</v>
      </c>
      <c r="AA42" s="70">
        <v>9.0139139999999998</v>
      </c>
      <c r="AB42" s="70"/>
      <c r="AC42" s="70"/>
      <c r="AD42" s="70"/>
      <c r="AE42" s="70"/>
      <c r="AF42" s="70"/>
      <c r="AG42" s="70"/>
      <c r="AH42" s="70"/>
      <c r="AI42" s="70"/>
      <c r="AJ42" s="70">
        <v>1.5443199999999999</v>
      </c>
      <c r="AK42" s="70"/>
      <c r="AL42" s="70">
        <v>1.54084</v>
      </c>
      <c r="AM42" s="70">
        <v>3.4799999999999276E-3</v>
      </c>
      <c r="AN42" s="70"/>
      <c r="AO42" s="70"/>
      <c r="AP42" s="70"/>
      <c r="AQ42" s="70"/>
      <c r="AR42" s="70"/>
      <c r="AS42" s="70"/>
      <c r="AT42" s="70"/>
      <c r="AU42" s="70">
        <v>3.7</v>
      </c>
      <c r="AV42" s="70"/>
      <c r="AW42" s="70"/>
      <c r="AX42" s="70">
        <v>3.9</v>
      </c>
      <c r="AY42" s="70"/>
      <c r="AZ42" s="70"/>
      <c r="BA42" s="70"/>
      <c r="BB42" s="70"/>
      <c r="BC42" s="70"/>
      <c r="BD42" s="70"/>
      <c r="BE42" s="70"/>
      <c r="BF42" s="70"/>
      <c r="BG42" s="70"/>
      <c r="BH42" s="70">
        <v>0.19999999999999973</v>
      </c>
      <c r="BJ42" s="68" t="s">
        <v>725</v>
      </c>
      <c r="BQ42" s="68" t="s">
        <v>744</v>
      </c>
      <c r="BR42" s="68" t="s">
        <v>750</v>
      </c>
      <c r="BS42" s="70">
        <v>1</v>
      </c>
      <c r="BT42" s="68" t="s">
        <v>745</v>
      </c>
      <c r="BU42" s="68" t="s">
        <v>400</v>
      </c>
      <c r="BV42" s="68" t="s">
        <v>746</v>
      </c>
    </row>
    <row r="43" spans="6:74" s="68" customFormat="1" x14ac:dyDescent="0.25">
      <c r="F43" s="68" t="s">
        <v>229</v>
      </c>
      <c r="G43" s="68" t="s">
        <v>721</v>
      </c>
      <c r="H43" s="68">
        <v>30</v>
      </c>
      <c r="I43" s="68">
        <v>1264.9000000000001</v>
      </c>
      <c r="J43" s="73">
        <v>17.399999999999999</v>
      </c>
      <c r="K43" s="68" t="s">
        <v>738</v>
      </c>
      <c r="L43" s="74">
        <v>65</v>
      </c>
      <c r="M43" s="76">
        <v>25</v>
      </c>
      <c r="N43" s="74">
        <v>10</v>
      </c>
      <c r="O43" s="77">
        <v>0</v>
      </c>
      <c r="P43" s="68">
        <v>30</v>
      </c>
      <c r="R43" s="68" t="s">
        <v>723</v>
      </c>
      <c r="S43" s="68" t="s">
        <v>739</v>
      </c>
      <c r="T43" s="68" t="s">
        <v>740</v>
      </c>
      <c r="U43" s="68" t="s">
        <v>741</v>
      </c>
      <c r="V43" s="68" t="s">
        <v>742</v>
      </c>
      <c r="W43" s="68" t="s">
        <v>743</v>
      </c>
      <c r="X43" s="68">
        <v>3</v>
      </c>
      <c r="Y43" s="68" t="s">
        <v>725</v>
      </c>
      <c r="Z43" s="70">
        <v>22.503496500000001</v>
      </c>
      <c r="AA43" s="70">
        <v>25.776594000000003</v>
      </c>
      <c r="AB43" s="70"/>
      <c r="AC43" s="70"/>
      <c r="AD43" s="70"/>
      <c r="AE43" s="70"/>
      <c r="AF43" s="70"/>
      <c r="AG43" s="70"/>
      <c r="AH43" s="70"/>
      <c r="AI43" s="70"/>
      <c r="AJ43" s="70">
        <v>3.0694999999999997</v>
      </c>
      <c r="AK43" s="70"/>
      <c r="AL43" s="70">
        <v>3.0608</v>
      </c>
      <c r="AM43" s="70">
        <v>8.699999999999708E-3</v>
      </c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S43" s="70"/>
    </row>
    <row r="44" spans="6:74" s="68" customFormat="1" x14ac:dyDescent="0.25">
      <c r="F44" s="68" t="s">
        <v>753</v>
      </c>
      <c r="G44" s="68" t="s">
        <v>721</v>
      </c>
      <c r="H44" s="68">
        <v>2</v>
      </c>
      <c r="I44" s="68">
        <v>1167</v>
      </c>
      <c r="J44" s="68">
        <v>10</v>
      </c>
      <c r="K44" s="68" t="s">
        <v>754</v>
      </c>
      <c r="L44" s="68">
        <v>3.6</v>
      </c>
      <c r="M44" s="68">
        <v>66.5</v>
      </c>
      <c r="N44" s="68">
        <v>29.6</v>
      </c>
      <c r="O44" s="68">
        <v>0</v>
      </c>
      <c r="P44" s="68">
        <v>5</v>
      </c>
      <c r="Q44" s="68">
        <v>2.5</v>
      </c>
      <c r="R44" s="68" t="s">
        <v>723</v>
      </c>
      <c r="S44" s="68" t="s">
        <v>716</v>
      </c>
      <c r="X44" s="68">
        <v>1</v>
      </c>
      <c r="Y44" s="68" t="s">
        <v>755</v>
      </c>
      <c r="Z44" s="70">
        <v>11.585581574999999</v>
      </c>
      <c r="AA44" s="70">
        <v>12.166037175000003</v>
      </c>
      <c r="AB44" s="70"/>
      <c r="AC44" s="70"/>
      <c r="AD44" s="70"/>
      <c r="AE44" s="70"/>
      <c r="AF44" s="70"/>
      <c r="AG44" s="70"/>
      <c r="AH44" s="70"/>
      <c r="AI44" s="70"/>
      <c r="AJ44" s="70">
        <v>1.307158</v>
      </c>
      <c r="AK44" s="70"/>
      <c r="AL44" s="70">
        <v>1.2831459999999999</v>
      </c>
      <c r="AM44" s="70">
        <v>2.4012000000000144E-2</v>
      </c>
      <c r="AN44" s="70"/>
      <c r="AO44" s="70"/>
      <c r="AP44" s="70"/>
      <c r="AQ44" s="70"/>
      <c r="AR44" s="70"/>
      <c r="AS44" s="70"/>
      <c r="AT44" s="70"/>
      <c r="AU44" s="70">
        <v>17.329999999999998</v>
      </c>
      <c r="AV44" s="70"/>
      <c r="AW44" s="70"/>
      <c r="AX44" s="70">
        <v>18.71</v>
      </c>
      <c r="AY44" s="70"/>
      <c r="AZ44" s="70">
        <v>0</v>
      </c>
      <c r="BA44" s="70"/>
      <c r="BB44" s="70"/>
      <c r="BC44" s="70"/>
      <c r="BD44" s="70"/>
      <c r="BE44" s="70"/>
      <c r="BF44" s="70"/>
      <c r="BG44" s="70"/>
      <c r="BH44" s="70">
        <v>1.3800000000000026</v>
      </c>
      <c r="BJ44" s="68" t="s">
        <v>725</v>
      </c>
      <c r="BK44" s="68" t="s">
        <v>725</v>
      </c>
      <c r="BQ44" s="68" t="s">
        <v>756</v>
      </c>
      <c r="BR44" s="68" t="s">
        <v>757</v>
      </c>
      <c r="BS44" s="79">
        <v>1</v>
      </c>
      <c r="BT44" s="68" t="s">
        <v>758</v>
      </c>
      <c r="BU44" s="68" t="s">
        <v>400</v>
      </c>
    </row>
    <row r="45" spans="6:74" s="68" customFormat="1" x14ac:dyDescent="0.25">
      <c r="F45" s="68" t="s">
        <v>753</v>
      </c>
      <c r="G45" s="68" t="s">
        <v>721</v>
      </c>
      <c r="H45" s="68">
        <v>2</v>
      </c>
      <c r="I45" s="68">
        <v>1167</v>
      </c>
      <c r="J45" s="68">
        <v>10</v>
      </c>
      <c r="K45" s="68" t="s">
        <v>754</v>
      </c>
      <c r="L45" s="68">
        <v>3.6</v>
      </c>
      <c r="M45" s="68">
        <v>66.5</v>
      </c>
      <c r="N45" s="68">
        <v>29.6</v>
      </c>
      <c r="O45" s="68">
        <v>0</v>
      </c>
      <c r="P45" s="68">
        <v>5</v>
      </c>
      <c r="Q45" s="68">
        <v>2.5</v>
      </c>
      <c r="R45" s="68" t="s">
        <v>723</v>
      </c>
      <c r="S45" s="68" t="s">
        <v>716</v>
      </c>
      <c r="X45" s="68">
        <v>1</v>
      </c>
      <c r="Y45" s="68" t="s">
        <v>755</v>
      </c>
      <c r="Z45" s="70">
        <v>11.376369299999999</v>
      </c>
      <c r="AA45" s="70">
        <v>11.9240472</v>
      </c>
      <c r="AB45" s="70"/>
      <c r="AC45" s="70"/>
      <c r="AD45" s="70"/>
      <c r="AE45" s="70"/>
      <c r="AF45" s="70"/>
      <c r="AG45" s="70"/>
      <c r="AH45" s="70"/>
      <c r="AI45" s="70"/>
      <c r="AJ45" s="70">
        <v>1.3153360000000001</v>
      </c>
      <c r="AK45" s="70"/>
      <c r="AL45" s="70">
        <v>1.293412</v>
      </c>
      <c r="AM45" s="70">
        <v>2.1924000000000055E-2</v>
      </c>
      <c r="AN45" s="70"/>
      <c r="AO45" s="70"/>
      <c r="AP45" s="70"/>
      <c r="AQ45" s="70"/>
      <c r="AR45" s="70"/>
      <c r="AS45" s="70"/>
      <c r="AT45" s="70"/>
      <c r="AU45" s="70">
        <v>16.86</v>
      </c>
      <c r="AV45" s="70"/>
      <c r="AW45" s="70"/>
      <c r="AX45" s="70">
        <v>18.12</v>
      </c>
      <c r="AY45" s="70"/>
      <c r="AZ45" s="70">
        <v>0</v>
      </c>
      <c r="BA45" s="70"/>
      <c r="BB45" s="70"/>
      <c r="BC45" s="70"/>
      <c r="BD45" s="70"/>
      <c r="BE45" s="70"/>
      <c r="BF45" s="70"/>
      <c r="BG45" s="70"/>
      <c r="BH45" s="70">
        <v>1.2600000000000016</v>
      </c>
      <c r="BJ45" s="68" t="s">
        <v>725</v>
      </c>
      <c r="BK45" s="68" t="s">
        <v>725</v>
      </c>
      <c r="BQ45" s="68" t="s">
        <v>756</v>
      </c>
      <c r="BR45" s="68" t="s">
        <v>757</v>
      </c>
      <c r="BS45" s="79">
        <v>1</v>
      </c>
      <c r="BT45" s="68" t="s">
        <v>758</v>
      </c>
      <c r="BU45" s="68" t="s">
        <v>759</v>
      </c>
    </row>
    <row r="46" spans="6:74" s="68" customFormat="1" x14ac:dyDescent="0.25">
      <c r="F46" s="68" t="s">
        <v>753</v>
      </c>
      <c r="G46" s="68" t="s">
        <v>721</v>
      </c>
      <c r="H46" s="68">
        <v>2</v>
      </c>
      <c r="I46" s="68">
        <v>1167</v>
      </c>
      <c r="J46" s="68">
        <v>10</v>
      </c>
      <c r="K46" s="68" t="s">
        <v>754</v>
      </c>
      <c r="L46" s="68">
        <v>3.6</v>
      </c>
      <c r="M46" s="68">
        <v>66.5</v>
      </c>
      <c r="N46" s="68">
        <v>29.6</v>
      </c>
      <c r="O46" s="68">
        <v>0</v>
      </c>
      <c r="P46" s="68">
        <v>5</v>
      </c>
      <c r="Q46" s="68">
        <v>2.5</v>
      </c>
      <c r="R46" s="68" t="s">
        <v>723</v>
      </c>
      <c r="S46" s="68" t="s">
        <v>716</v>
      </c>
      <c r="X46" s="68">
        <v>1</v>
      </c>
      <c r="Y46" s="68" t="s">
        <v>755</v>
      </c>
      <c r="Z46" s="70">
        <v>11.585581574999999</v>
      </c>
      <c r="AA46" s="70">
        <v>11.994719174999998</v>
      </c>
      <c r="AB46" s="70"/>
      <c r="AC46" s="70"/>
      <c r="AD46" s="70"/>
      <c r="AE46" s="70"/>
      <c r="AF46" s="70"/>
      <c r="AG46" s="70"/>
      <c r="AH46" s="70"/>
      <c r="AI46" s="70"/>
      <c r="AJ46" s="70">
        <v>1.307158</v>
      </c>
      <c r="AK46" s="70"/>
      <c r="AL46" s="70">
        <v>1.290454</v>
      </c>
      <c r="AM46" s="70">
        <v>1.6704000000000052E-2</v>
      </c>
      <c r="AN46" s="70"/>
      <c r="AO46" s="70"/>
      <c r="AP46" s="70"/>
      <c r="AQ46" s="70"/>
      <c r="AR46" s="70"/>
      <c r="AS46" s="70"/>
      <c r="AT46" s="70"/>
      <c r="AU46" s="70">
        <v>17.329999999999998</v>
      </c>
      <c r="AV46" s="70"/>
      <c r="AW46" s="70"/>
      <c r="AX46" s="70">
        <v>18.29</v>
      </c>
      <c r="AY46" s="70"/>
      <c r="AZ46" s="70">
        <v>0</v>
      </c>
      <c r="BA46" s="70"/>
      <c r="BB46" s="70"/>
      <c r="BC46" s="70"/>
      <c r="BD46" s="70"/>
      <c r="BE46" s="70"/>
      <c r="BF46" s="70"/>
      <c r="BG46" s="70"/>
      <c r="BH46" s="70">
        <v>0.96000000000000085</v>
      </c>
      <c r="BJ46" s="68" t="s">
        <v>725</v>
      </c>
      <c r="BK46" s="68" t="s">
        <v>725</v>
      </c>
      <c r="BQ46" s="68" t="s">
        <v>756</v>
      </c>
      <c r="BR46" s="68" t="s">
        <v>760</v>
      </c>
      <c r="BS46" s="79">
        <v>1</v>
      </c>
      <c r="BT46" s="68" t="s">
        <v>758</v>
      </c>
      <c r="BU46" s="68" t="s">
        <v>400</v>
      </c>
    </row>
    <row r="47" spans="6:74" s="68" customFormat="1" x14ac:dyDescent="0.25">
      <c r="F47" s="68" t="s">
        <v>753</v>
      </c>
      <c r="G47" s="68" t="s">
        <v>721</v>
      </c>
      <c r="H47" s="68">
        <v>2</v>
      </c>
      <c r="I47" s="68">
        <v>1167</v>
      </c>
      <c r="J47" s="68">
        <v>10</v>
      </c>
      <c r="K47" s="68" t="s">
        <v>754</v>
      </c>
      <c r="L47" s="68">
        <v>3.6</v>
      </c>
      <c r="M47" s="68">
        <v>66.5</v>
      </c>
      <c r="N47" s="68">
        <v>29.6</v>
      </c>
      <c r="O47" s="68">
        <v>0</v>
      </c>
      <c r="P47" s="68">
        <v>5</v>
      </c>
      <c r="Q47" s="68">
        <v>2.5</v>
      </c>
      <c r="R47" s="68" t="s">
        <v>723</v>
      </c>
      <c r="S47" s="68" t="s">
        <v>716</v>
      </c>
      <c r="X47" s="68">
        <v>1</v>
      </c>
      <c r="Y47" s="68" t="s">
        <v>755</v>
      </c>
      <c r="Z47" s="70">
        <v>11.376369299999999</v>
      </c>
      <c r="AA47" s="70">
        <v>10.8638408</v>
      </c>
      <c r="AB47" s="70"/>
      <c r="AC47" s="70"/>
      <c r="AD47" s="70"/>
      <c r="AE47" s="70"/>
      <c r="AF47" s="70"/>
      <c r="AG47" s="70"/>
      <c r="AH47" s="70"/>
      <c r="AI47" s="70"/>
      <c r="AJ47" s="70">
        <v>1.3153360000000001</v>
      </c>
      <c r="AK47" s="70"/>
      <c r="AL47" s="70">
        <v>1.334476</v>
      </c>
      <c r="AM47" s="70">
        <v>1.9139999999999935E-2</v>
      </c>
      <c r="AN47" s="70"/>
      <c r="AO47" s="70"/>
      <c r="AP47" s="70"/>
      <c r="AQ47" s="70"/>
      <c r="AR47" s="70"/>
      <c r="AS47" s="70"/>
      <c r="AT47" s="70"/>
      <c r="AU47" s="70">
        <v>16.86</v>
      </c>
      <c r="AV47" s="70"/>
      <c r="AW47" s="70"/>
      <c r="AX47" s="70">
        <v>15.76</v>
      </c>
      <c r="AY47" s="70"/>
      <c r="AZ47" s="70">
        <v>0</v>
      </c>
      <c r="BA47" s="70"/>
      <c r="BB47" s="70"/>
      <c r="BC47" s="70"/>
      <c r="BD47" s="70"/>
      <c r="BE47" s="70"/>
      <c r="BF47" s="70"/>
      <c r="BG47" s="70"/>
      <c r="BH47" s="70">
        <v>-1.0999999999999996</v>
      </c>
      <c r="BJ47" s="68" t="s">
        <v>725</v>
      </c>
      <c r="BK47" s="68" t="s">
        <v>725</v>
      </c>
      <c r="BQ47" s="68" t="s">
        <v>756</v>
      </c>
      <c r="BR47" s="68" t="s">
        <v>760</v>
      </c>
      <c r="BS47" s="79">
        <v>1</v>
      </c>
      <c r="BT47" s="68" t="s">
        <v>758</v>
      </c>
      <c r="BU47" s="68" t="s">
        <v>759</v>
      </c>
    </row>
    <row r="48" spans="6:74" s="68" customFormat="1" x14ac:dyDescent="0.25">
      <c r="F48" s="68" t="s">
        <v>753</v>
      </c>
      <c r="G48" s="68" t="s">
        <v>721</v>
      </c>
      <c r="H48" s="68">
        <v>2</v>
      </c>
      <c r="I48" s="68">
        <v>1167</v>
      </c>
      <c r="J48" s="68">
        <v>10</v>
      </c>
      <c r="K48" s="68" t="s">
        <v>754</v>
      </c>
      <c r="L48" s="68">
        <v>3.6</v>
      </c>
      <c r="M48" s="68">
        <v>66.5</v>
      </c>
      <c r="N48" s="68">
        <v>29.6</v>
      </c>
      <c r="O48" s="68">
        <v>0</v>
      </c>
      <c r="P48" s="68">
        <v>5</v>
      </c>
      <c r="Q48" s="68">
        <v>2.5</v>
      </c>
      <c r="R48" s="68" t="s">
        <v>723</v>
      </c>
      <c r="S48" s="68" t="s">
        <v>716</v>
      </c>
      <c r="X48" s="68">
        <v>1</v>
      </c>
      <c r="Y48" s="68" t="s">
        <v>755</v>
      </c>
      <c r="Z48" s="70">
        <v>11.585581574999999</v>
      </c>
      <c r="AA48" s="70">
        <v>12.186120800000001</v>
      </c>
      <c r="AB48" s="70"/>
      <c r="AC48" s="70"/>
      <c r="AD48" s="70"/>
      <c r="AE48" s="70"/>
      <c r="AF48" s="70"/>
      <c r="AG48" s="70"/>
      <c r="AH48" s="70"/>
      <c r="AI48" s="70"/>
      <c r="AJ48" s="70">
        <v>1.307158</v>
      </c>
      <c r="AK48" s="70"/>
      <c r="AL48" s="70">
        <v>1.282276</v>
      </c>
      <c r="AM48" s="70">
        <v>2.4882000000000071E-2</v>
      </c>
      <c r="AN48" s="70"/>
      <c r="AO48" s="70"/>
      <c r="AP48" s="70"/>
      <c r="AQ48" s="70"/>
      <c r="AR48" s="70"/>
      <c r="AS48" s="70"/>
      <c r="AT48" s="70"/>
      <c r="AU48" s="70">
        <v>17.329999999999998</v>
      </c>
      <c r="AV48" s="70"/>
      <c r="AW48" s="70"/>
      <c r="AX48" s="70">
        <v>18.760000000000002</v>
      </c>
      <c r="AY48" s="70"/>
      <c r="AZ48" s="70">
        <v>0</v>
      </c>
      <c r="BA48" s="70"/>
      <c r="BB48" s="70"/>
      <c r="BC48" s="70"/>
      <c r="BD48" s="70"/>
      <c r="BE48" s="70"/>
      <c r="BF48" s="70"/>
      <c r="BG48" s="70"/>
      <c r="BH48" s="70">
        <v>1.4300000000000033</v>
      </c>
      <c r="BJ48" s="68" t="s">
        <v>725</v>
      </c>
      <c r="BK48" s="68" t="s">
        <v>725</v>
      </c>
      <c r="BQ48" s="68" t="s">
        <v>756</v>
      </c>
      <c r="BR48" s="68" t="s">
        <v>761</v>
      </c>
      <c r="BS48" s="79">
        <v>1</v>
      </c>
      <c r="BT48" s="68" t="s">
        <v>758</v>
      </c>
      <c r="BU48" s="68" t="s">
        <v>400</v>
      </c>
    </row>
    <row r="49" spans="6:74" s="68" customFormat="1" x14ac:dyDescent="0.25">
      <c r="F49" s="68" t="s">
        <v>753</v>
      </c>
      <c r="G49" s="68" t="s">
        <v>721</v>
      </c>
      <c r="H49" s="68">
        <v>2</v>
      </c>
      <c r="I49" s="68">
        <v>1167</v>
      </c>
      <c r="J49" s="68">
        <v>10</v>
      </c>
      <c r="K49" s="68" t="s">
        <v>754</v>
      </c>
      <c r="L49" s="68">
        <v>3.6</v>
      </c>
      <c r="M49" s="68">
        <v>66.5</v>
      </c>
      <c r="N49" s="68">
        <v>29.6</v>
      </c>
      <c r="O49" s="68">
        <v>0</v>
      </c>
      <c r="P49" s="68">
        <v>5</v>
      </c>
      <c r="Q49" s="68">
        <v>2.5</v>
      </c>
      <c r="R49" s="68" t="s">
        <v>723</v>
      </c>
      <c r="S49" s="68" t="s">
        <v>716</v>
      </c>
      <c r="X49" s="68">
        <v>1</v>
      </c>
      <c r="Y49" s="68" t="s">
        <v>755</v>
      </c>
      <c r="Z49" s="70">
        <v>11.376369299999999</v>
      </c>
      <c r="AA49" s="70">
        <v>12.487042575</v>
      </c>
      <c r="AB49" s="70"/>
      <c r="AC49" s="70"/>
      <c r="AD49" s="70"/>
      <c r="AE49" s="70"/>
      <c r="AF49" s="70"/>
      <c r="AG49" s="70"/>
      <c r="AH49" s="70"/>
      <c r="AI49" s="70"/>
      <c r="AJ49" s="70">
        <v>1.3153360000000001</v>
      </c>
      <c r="AK49" s="70"/>
      <c r="AL49" s="70">
        <v>1.268878</v>
      </c>
      <c r="AM49" s="70">
        <v>4.645800000000011E-2</v>
      </c>
      <c r="AN49" s="70"/>
      <c r="AO49" s="70"/>
      <c r="AP49" s="70"/>
      <c r="AQ49" s="70"/>
      <c r="AR49" s="70"/>
      <c r="AS49" s="70"/>
      <c r="AT49" s="70"/>
      <c r="AU49" s="70">
        <v>16.86</v>
      </c>
      <c r="AV49" s="70"/>
      <c r="AW49" s="70"/>
      <c r="AX49" s="70">
        <v>19.53</v>
      </c>
      <c r="AY49" s="70"/>
      <c r="AZ49" s="70">
        <v>0</v>
      </c>
      <c r="BA49" s="70"/>
      <c r="BB49" s="70"/>
      <c r="BC49" s="70"/>
      <c r="BD49" s="70"/>
      <c r="BE49" s="70"/>
      <c r="BF49" s="70"/>
      <c r="BG49" s="70"/>
      <c r="BH49" s="70">
        <v>2.6700000000000017</v>
      </c>
      <c r="BJ49" s="68" t="s">
        <v>725</v>
      </c>
      <c r="BK49" s="68" t="s">
        <v>725</v>
      </c>
      <c r="BQ49" s="68" t="s">
        <v>756</v>
      </c>
      <c r="BR49" s="68" t="s">
        <v>761</v>
      </c>
      <c r="BS49" s="79">
        <v>1</v>
      </c>
      <c r="BT49" s="68" t="s">
        <v>758</v>
      </c>
      <c r="BU49" s="68" t="s">
        <v>759</v>
      </c>
    </row>
    <row r="50" spans="6:74" s="68" customFormat="1" x14ac:dyDescent="0.25">
      <c r="F50" s="68" t="s">
        <v>762</v>
      </c>
      <c r="G50" s="68" t="s">
        <v>721</v>
      </c>
      <c r="H50" s="68">
        <v>109</v>
      </c>
      <c r="I50" s="68">
        <v>1201</v>
      </c>
      <c r="J50" s="68">
        <v>18.899999999999999</v>
      </c>
      <c r="K50" s="68" t="s">
        <v>763</v>
      </c>
      <c r="L50" s="68" t="s">
        <v>725</v>
      </c>
      <c r="M50" s="68" t="s">
        <v>725</v>
      </c>
      <c r="N50" s="68" t="s">
        <v>725</v>
      </c>
      <c r="O50" s="68">
        <v>0</v>
      </c>
      <c r="P50" s="68">
        <v>2.5</v>
      </c>
      <c r="Q50" s="68">
        <v>1.25</v>
      </c>
      <c r="R50" s="68" t="s">
        <v>723</v>
      </c>
      <c r="S50" s="68" t="s">
        <v>764</v>
      </c>
      <c r="X50" s="68">
        <v>3</v>
      </c>
      <c r="Y50" s="68" t="s">
        <v>725</v>
      </c>
      <c r="Z50" s="70">
        <v>1.7019310000000001</v>
      </c>
      <c r="AA50" s="70">
        <v>2.737889</v>
      </c>
      <c r="AB50" s="70"/>
      <c r="AC50" s="70"/>
      <c r="AD50" s="70"/>
      <c r="AE50" s="70"/>
      <c r="AF50" s="70"/>
      <c r="AG50" s="70"/>
      <c r="AH50" s="70"/>
      <c r="AI50" s="70"/>
      <c r="AJ50" s="70">
        <v>1.5286600000000001</v>
      </c>
      <c r="AK50" s="70"/>
      <c r="AL50" s="70">
        <v>1.47994</v>
      </c>
      <c r="AM50" s="70">
        <v>4.8720000000000097E-2</v>
      </c>
      <c r="AN50" s="70"/>
      <c r="AO50" s="70"/>
      <c r="AP50" s="70"/>
      <c r="AQ50" s="70"/>
      <c r="AR50" s="70"/>
      <c r="AS50" s="70"/>
      <c r="AT50" s="70"/>
      <c r="AU50" s="70">
        <v>4.5999999999999996</v>
      </c>
      <c r="AV50" s="70"/>
      <c r="AW50" s="70"/>
      <c r="AX50" s="70">
        <v>7.4</v>
      </c>
      <c r="AY50" s="70"/>
      <c r="AZ50" s="70"/>
      <c r="BA50" s="70"/>
      <c r="BB50" s="70"/>
      <c r="BC50" s="70"/>
      <c r="BD50" s="70"/>
      <c r="BE50" s="70"/>
      <c r="BF50" s="70"/>
      <c r="BG50" s="70"/>
      <c r="BH50" s="70">
        <v>2.8000000000000007</v>
      </c>
      <c r="BJ50" s="68" t="s">
        <v>725</v>
      </c>
      <c r="BK50" s="68">
        <v>1.3</v>
      </c>
      <c r="BL50" s="68">
        <v>3.2</v>
      </c>
      <c r="BQ50" s="68" t="s">
        <v>765</v>
      </c>
      <c r="BR50" s="68" t="s">
        <v>766</v>
      </c>
      <c r="BS50" s="70">
        <v>2</v>
      </c>
      <c r="BT50" s="68" t="s">
        <v>767</v>
      </c>
      <c r="BU50" s="68" t="s">
        <v>400</v>
      </c>
      <c r="BV50" s="68" t="s">
        <v>768</v>
      </c>
    </row>
    <row r="51" spans="6:74" s="68" customFormat="1" x14ac:dyDescent="0.25">
      <c r="F51" s="68" t="s">
        <v>762</v>
      </c>
      <c r="G51" s="68" t="s">
        <v>721</v>
      </c>
      <c r="H51" s="68">
        <v>109</v>
      </c>
      <c r="I51" s="68">
        <v>1201</v>
      </c>
      <c r="J51" s="68">
        <v>18.899999999999999</v>
      </c>
      <c r="K51" s="68" t="s">
        <v>763</v>
      </c>
      <c r="L51" s="68" t="s">
        <v>725</v>
      </c>
      <c r="M51" s="68" t="s">
        <v>725</v>
      </c>
      <c r="N51" s="68" t="s">
        <v>725</v>
      </c>
      <c r="O51" s="68">
        <v>0</v>
      </c>
      <c r="P51" s="68">
        <v>2.5</v>
      </c>
      <c r="Q51" s="68">
        <v>1.25</v>
      </c>
      <c r="R51" s="68" t="s">
        <v>723</v>
      </c>
      <c r="S51" s="68" t="s">
        <v>769</v>
      </c>
      <c r="X51" s="68">
        <v>3</v>
      </c>
      <c r="Y51" s="68" t="s">
        <v>725</v>
      </c>
      <c r="Z51" s="70">
        <v>1.8521000000000001</v>
      </c>
      <c r="AA51" s="70">
        <v>2.7040660000000001</v>
      </c>
      <c r="AB51" s="70"/>
      <c r="AC51" s="70"/>
      <c r="AD51" s="70"/>
      <c r="AE51" s="70"/>
      <c r="AF51" s="70"/>
      <c r="AG51" s="70"/>
      <c r="AH51" s="70"/>
      <c r="AI51" s="70"/>
      <c r="AJ51" s="70">
        <v>1.5217000000000001</v>
      </c>
      <c r="AK51" s="70"/>
      <c r="AL51" s="70">
        <v>1.4816800000000001</v>
      </c>
      <c r="AM51" s="70">
        <v>4.0019999999999945E-2</v>
      </c>
      <c r="AN51" s="70"/>
      <c r="AO51" s="70"/>
      <c r="AP51" s="70"/>
      <c r="AQ51" s="70"/>
      <c r="AR51" s="70"/>
      <c r="AS51" s="70"/>
      <c r="AT51" s="70"/>
      <c r="AU51" s="70">
        <v>5</v>
      </c>
      <c r="AV51" s="70"/>
      <c r="AW51" s="70"/>
      <c r="AX51" s="70">
        <v>7.3</v>
      </c>
      <c r="AY51" s="70"/>
      <c r="AZ51" s="70"/>
      <c r="BA51" s="70"/>
      <c r="BB51" s="70"/>
      <c r="BC51" s="70"/>
      <c r="BD51" s="70"/>
      <c r="BE51" s="70"/>
      <c r="BF51" s="70"/>
      <c r="BG51" s="70"/>
      <c r="BH51" s="70">
        <v>2.2999999999999998</v>
      </c>
      <c r="BJ51" s="68" t="s">
        <v>725</v>
      </c>
      <c r="BK51" s="68">
        <v>3.4</v>
      </c>
      <c r="BL51" s="68">
        <v>3.1</v>
      </c>
      <c r="BQ51" s="68" t="s">
        <v>765</v>
      </c>
      <c r="BR51" s="68" t="s">
        <v>766</v>
      </c>
      <c r="BS51" s="70">
        <v>2</v>
      </c>
      <c r="BT51" s="68" t="s">
        <v>770</v>
      </c>
      <c r="BU51" s="68" t="s">
        <v>400</v>
      </c>
      <c r="BV51" s="68" t="s">
        <v>768</v>
      </c>
    </row>
    <row r="52" spans="6:74" s="68" customFormat="1" x14ac:dyDescent="0.25">
      <c r="F52" s="68" t="s">
        <v>762</v>
      </c>
      <c r="G52" s="68" t="s">
        <v>721</v>
      </c>
      <c r="H52" s="68">
        <v>109</v>
      </c>
      <c r="I52" s="68">
        <v>1201</v>
      </c>
      <c r="J52" s="68">
        <v>18.899999999999999</v>
      </c>
      <c r="K52" s="68" t="s">
        <v>763</v>
      </c>
      <c r="L52" s="68" t="s">
        <v>725</v>
      </c>
      <c r="M52" s="68" t="s">
        <v>725</v>
      </c>
      <c r="N52" s="68" t="s">
        <v>725</v>
      </c>
      <c r="O52" s="68">
        <v>0</v>
      </c>
      <c r="P52" s="68">
        <v>2.5</v>
      </c>
      <c r="Q52" s="68">
        <v>1.25</v>
      </c>
      <c r="R52" s="68" t="s">
        <v>723</v>
      </c>
      <c r="S52" s="68" t="s">
        <v>771</v>
      </c>
      <c r="X52" s="68">
        <v>3</v>
      </c>
      <c r="Y52" s="68" t="s">
        <v>725</v>
      </c>
      <c r="Z52" s="70">
        <v>2.0816600000000003</v>
      </c>
      <c r="AA52" s="70">
        <v>2.6020750000000001</v>
      </c>
      <c r="AB52" s="70"/>
      <c r="AC52" s="70"/>
      <c r="AD52" s="70"/>
      <c r="AE52" s="70"/>
      <c r="AF52" s="70"/>
      <c r="AG52" s="70"/>
      <c r="AH52" s="70"/>
      <c r="AI52" s="70"/>
      <c r="AJ52" s="70">
        <v>1.51126</v>
      </c>
      <c r="AK52" s="70"/>
      <c r="AL52" s="70">
        <v>1.4869000000000001</v>
      </c>
      <c r="AM52" s="70">
        <v>2.4359999999999937E-2</v>
      </c>
      <c r="AN52" s="70"/>
      <c r="AO52" s="70"/>
      <c r="AP52" s="70"/>
      <c r="AQ52" s="70"/>
      <c r="AR52" s="70"/>
      <c r="AS52" s="70"/>
      <c r="AT52" s="70"/>
      <c r="AU52" s="70">
        <v>5.6</v>
      </c>
      <c r="AV52" s="70"/>
      <c r="AW52" s="70"/>
      <c r="AX52" s="70">
        <v>7</v>
      </c>
      <c r="AY52" s="70"/>
      <c r="AZ52" s="70"/>
      <c r="BA52" s="70"/>
      <c r="BB52" s="70"/>
      <c r="BC52" s="70"/>
      <c r="BD52" s="70"/>
      <c r="BE52" s="70"/>
      <c r="BF52" s="70"/>
      <c r="BG52" s="70"/>
      <c r="BH52" s="70">
        <v>1.4000000000000004</v>
      </c>
      <c r="BJ52" s="68" t="s">
        <v>725</v>
      </c>
      <c r="BK52" s="68">
        <v>3.9</v>
      </c>
      <c r="BL52" s="68">
        <v>4.5999999999999996</v>
      </c>
      <c r="BQ52" s="68" t="s">
        <v>765</v>
      </c>
      <c r="BR52" s="68" t="s">
        <v>766</v>
      </c>
      <c r="BS52" s="70">
        <v>2</v>
      </c>
      <c r="BT52" s="68" t="s">
        <v>772</v>
      </c>
      <c r="BU52" s="68" t="s">
        <v>400</v>
      </c>
      <c r="BV52" s="68" t="s">
        <v>768</v>
      </c>
    </row>
    <row r="53" spans="6:74" s="68" customFormat="1" x14ac:dyDescent="0.25">
      <c r="F53" s="68" t="s">
        <v>762</v>
      </c>
      <c r="G53" s="68" t="s">
        <v>721</v>
      </c>
      <c r="H53" s="68">
        <v>109</v>
      </c>
      <c r="I53" s="68">
        <v>1201</v>
      </c>
      <c r="J53" s="68">
        <v>18.899999999999999</v>
      </c>
      <c r="K53" s="68" t="s">
        <v>763</v>
      </c>
      <c r="L53" s="68" t="s">
        <v>725</v>
      </c>
      <c r="M53" s="68" t="s">
        <v>725</v>
      </c>
      <c r="N53" s="68" t="s">
        <v>725</v>
      </c>
      <c r="O53" s="68">
        <v>0</v>
      </c>
      <c r="P53" s="68">
        <v>2.5</v>
      </c>
      <c r="Q53" s="68">
        <v>1.25</v>
      </c>
      <c r="R53" s="68" t="s">
        <v>723</v>
      </c>
      <c r="S53" s="68" t="s">
        <v>773</v>
      </c>
      <c r="X53" s="68">
        <v>3</v>
      </c>
      <c r="Y53" s="68" t="s">
        <v>725</v>
      </c>
      <c r="Z53" s="70">
        <v>1.7099350000000002</v>
      </c>
      <c r="AA53" s="70">
        <v>2.6020750000000001</v>
      </c>
      <c r="AB53" s="70"/>
      <c r="AC53" s="70"/>
      <c r="AD53" s="70"/>
      <c r="AE53" s="70"/>
      <c r="AF53" s="70"/>
      <c r="AG53" s="70"/>
      <c r="AH53" s="70"/>
      <c r="AI53" s="70"/>
      <c r="AJ53" s="70">
        <v>1.5286600000000001</v>
      </c>
      <c r="AK53" s="70"/>
      <c r="AL53" s="70">
        <v>1.4869000000000001</v>
      </c>
      <c r="AM53" s="70">
        <v>4.1760000000000019E-2</v>
      </c>
      <c r="AN53" s="70"/>
      <c r="AO53" s="70"/>
      <c r="AP53" s="70"/>
      <c r="AQ53" s="70"/>
      <c r="AR53" s="70"/>
      <c r="AS53" s="70"/>
      <c r="AT53" s="70"/>
      <c r="AU53" s="70">
        <v>4.5999999999999996</v>
      </c>
      <c r="AV53" s="70"/>
      <c r="AW53" s="70"/>
      <c r="AX53" s="70">
        <v>7</v>
      </c>
      <c r="AY53" s="70"/>
      <c r="AZ53" s="70"/>
      <c r="BA53" s="70"/>
      <c r="BB53" s="70"/>
      <c r="BC53" s="70"/>
      <c r="BD53" s="70"/>
      <c r="BE53" s="70"/>
      <c r="BF53" s="70"/>
      <c r="BG53" s="70"/>
      <c r="BH53" s="70">
        <v>2.4000000000000004</v>
      </c>
      <c r="BJ53" s="68" t="s">
        <v>725</v>
      </c>
      <c r="BK53" s="68">
        <v>1.3</v>
      </c>
      <c r="BL53" s="68">
        <v>2.4</v>
      </c>
      <c r="BQ53" s="68" t="s">
        <v>765</v>
      </c>
      <c r="BR53" s="68" t="s">
        <v>774</v>
      </c>
      <c r="BS53" s="70">
        <v>1</v>
      </c>
      <c r="BT53" s="68" t="s">
        <v>767</v>
      </c>
      <c r="BU53" s="68" t="s">
        <v>400</v>
      </c>
      <c r="BV53" s="68" t="s">
        <v>768</v>
      </c>
    </row>
    <row r="54" spans="6:74" s="68" customFormat="1" x14ac:dyDescent="0.25">
      <c r="F54" s="68" t="s">
        <v>762</v>
      </c>
      <c r="G54" s="68" t="s">
        <v>721</v>
      </c>
      <c r="H54" s="68">
        <v>109</v>
      </c>
      <c r="I54" s="68">
        <v>1201</v>
      </c>
      <c r="J54" s="68">
        <v>18.899999999999999</v>
      </c>
      <c r="K54" s="68" t="s">
        <v>763</v>
      </c>
      <c r="L54" s="68" t="s">
        <v>725</v>
      </c>
      <c r="M54" s="68" t="s">
        <v>725</v>
      </c>
      <c r="N54" s="68" t="s">
        <v>725</v>
      </c>
      <c r="O54" s="68">
        <v>0</v>
      </c>
      <c r="P54" s="68">
        <v>2.5</v>
      </c>
      <c r="Q54" s="68">
        <v>1.25</v>
      </c>
      <c r="R54" s="68" t="s">
        <v>723</v>
      </c>
      <c r="S54" s="68" t="s">
        <v>775</v>
      </c>
      <c r="X54" s="68">
        <v>3</v>
      </c>
      <c r="Y54" s="68" t="s">
        <v>725</v>
      </c>
      <c r="Z54" s="70">
        <v>1.849925</v>
      </c>
      <c r="AA54" s="70">
        <v>2.737889</v>
      </c>
      <c r="AB54" s="70"/>
      <c r="AC54" s="70"/>
      <c r="AD54" s="70"/>
      <c r="AE54" s="70"/>
      <c r="AF54" s="70"/>
      <c r="AG54" s="70"/>
      <c r="AH54" s="70"/>
      <c r="AI54" s="70"/>
      <c r="AJ54" s="70">
        <v>1.5217000000000001</v>
      </c>
      <c r="AK54" s="70"/>
      <c r="AL54" s="70">
        <v>1.47994</v>
      </c>
      <c r="AM54" s="70">
        <v>4.1760000000000019E-2</v>
      </c>
      <c r="AN54" s="70"/>
      <c r="AO54" s="70"/>
      <c r="AP54" s="70"/>
      <c r="AQ54" s="70"/>
      <c r="AR54" s="70"/>
      <c r="AS54" s="70"/>
      <c r="AT54" s="70"/>
      <c r="AU54" s="70">
        <v>5</v>
      </c>
      <c r="AV54" s="70"/>
      <c r="AW54" s="70"/>
      <c r="AX54" s="70">
        <v>7.4</v>
      </c>
      <c r="AY54" s="70"/>
      <c r="AZ54" s="70"/>
      <c r="BA54" s="70"/>
      <c r="BB54" s="70"/>
      <c r="BC54" s="70"/>
      <c r="BD54" s="70"/>
      <c r="BE54" s="70"/>
      <c r="BF54" s="70"/>
      <c r="BG54" s="70"/>
      <c r="BH54" s="70">
        <v>2.4000000000000004</v>
      </c>
      <c r="BJ54" s="68" t="s">
        <v>725</v>
      </c>
      <c r="BK54" s="68">
        <v>3.4</v>
      </c>
      <c r="BL54" s="68">
        <v>3.8</v>
      </c>
      <c r="BQ54" s="68" t="s">
        <v>765</v>
      </c>
      <c r="BR54" s="68" t="s">
        <v>774</v>
      </c>
      <c r="BS54" s="70">
        <v>1</v>
      </c>
      <c r="BT54" s="68" t="s">
        <v>770</v>
      </c>
      <c r="BU54" s="68" t="s">
        <v>400</v>
      </c>
      <c r="BV54" s="68" t="s">
        <v>768</v>
      </c>
    </row>
    <row r="55" spans="6:74" s="68" customFormat="1" x14ac:dyDescent="0.25">
      <c r="F55" s="68" t="s">
        <v>762</v>
      </c>
      <c r="G55" s="68" t="s">
        <v>721</v>
      </c>
      <c r="H55" s="68">
        <v>109</v>
      </c>
      <c r="I55" s="68">
        <v>1201</v>
      </c>
      <c r="J55" s="68">
        <v>18.899999999999999</v>
      </c>
      <c r="K55" s="68" t="s">
        <v>763</v>
      </c>
      <c r="L55" s="68" t="s">
        <v>725</v>
      </c>
      <c r="M55" s="68" t="s">
        <v>725</v>
      </c>
      <c r="N55" s="68" t="s">
        <v>725</v>
      </c>
      <c r="O55" s="68">
        <v>0</v>
      </c>
      <c r="P55" s="68">
        <v>2.5</v>
      </c>
      <c r="Q55" s="68">
        <v>1.25</v>
      </c>
      <c r="R55" s="68" t="s">
        <v>723</v>
      </c>
      <c r="S55" s="68" t="s">
        <v>776</v>
      </c>
      <c r="X55" s="68">
        <v>3</v>
      </c>
      <c r="Y55" s="68" t="s">
        <v>725</v>
      </c>
      <c r="Z55" s="70">
        <v>2.0743520000000002</v>
      </c>
      <c r="AA55" s="70">
        <v>2.7040660000000001</v>
      </c>
      <c r="AB55" s="70"/>
      <c r="AC55" s="70"/>
      <c r="AD55" s="70"/>
      <c r="AE55" s="70"/>
      <c r="AF55" s="70"/>
      <c r="AG55" s="70"/>
      <c r="AH55" s="70"/>
      <c r="AI55" s="70"/>
      <c r="AJ55" s="70">
        <v>1.51126</v>
      </c>
      <c r="AK55" s="70"/>
      <c r="AL55" s="70">
        <v>1.4816800000000001</v>
      </c>
      <c r="AM55" s="70">
        <v>2.957999999999994E-2</v>
      </c>
      <c r="AN55" s="70"/>
      <c r="AO55" s="70"/>
      <c r="AP55" s="70"/>
      <c r="AQ55" s="70"/>
      <c r="AR55" s="70"/>
      <c r="AS55" s="70"/>
      <c r="AT55" s="70"/>
      <c r="AU55" s="70">
        <v>5.6</v>
      </c>
      <c r="AV55" s="70"/>
      <c r="AW55" s="70"/>
      <c r="AX55" s="70">
        <v>7.3</v>
      </c>
      <c r="AY55" s="70"/>
      <c r="AZ55" s="70"/>
      <c r="BA55" s="70"/>
      <c r="BB55" s="70"/>
      <c r="BC55" s="70"/>
      <c r="BD55" s="70"/>
      <c r="BE55" s="70"/>
      <c r="BF55" s="70"/>
      <c r="BG55" s="70"/>
      <c r="BH55" s="70">
        <v>1.7000000000000002</v>
      </c>
      <c r="BJ55" s="68" t="s">
        <v>725</v>
      </c>
      <c r="BK55" s="68">
        <v>3.9</v>
      </c>
      <c r="BL55" s="68">
        <v>5.3</v>
      </c>
      <c r="BQ55" s="68" t="s">
        <v>765</v>
      </c>
      <c r="BR55" s="68" t="s">
        <v>774</v>
      </c>
      <c r="BS55" s="70">
        <v>1</v>
      </c>
      <c r="BT55" s="68" t="s">
        <v>772</v>
      </c>
      <c r="BU55" s="68" t="s">
        <v>400</v>
      </c>
      <c r="BV55" s="68" t="s">
        <v>768</v>
      </c>
    </row>
    <row r="56" spans="6:74" s="68" customFormat="1" x14ac:dyDescent="0.25">
      <c r="F56" s="68" t="s">
        <v>762</v>
      </c>
      <c r="G56" s="68" t="s">
        <v>721</v>
      </c>
      <c r="H56" s="68">
        <v>109</v>
      </c>
      <c r="I56" s="68">
        <v>1201</v>
      </c>
      <c r="J56" s="68">
        <v>18.899999999999999</v>
      </c>
      <c r="K56" s="68" t="s">
        <v>763</v>
      </c>
      <c r="L56" s="68" t="s">
        <v>725</v>
      </c>
      <c r="M56" s="68" t="s">
        <v>725</v>
      </c>
      <c r="N56" s="68" t="s">
        <v>725</v>
      </c>
      <c r="O56" s="68">
        <v>0</v>
      </c>
      <c r="P56" s="68">
        <v>2.5</v>
      </c>
      <c r="Q56" s="68">
        <v>1.25</v>
      </c>
      <c r="R56" s="68" t="s">
        <v>723</v>
      </c>
      <c r="S56" s="68" t="s">
        <v>773</v>
      </c>
      <c r="X56" s="68">
        <v>3</v>
      </c>
      <c r="Y56" s="68" t="s">
        <v>725</v>
      </c>
      <c r="Z56" s="70">
        <v>1.731946</v>
      </c>
      <c r="AA56" s="70">
        <v>2.2214090000000004</v>
      </c>
      <c r="AB56" s="70"/>
      <c r="AC56" s="70"/>
      <c r="AD56" s="70"/>
      <c r="AE56" s="70"/>
      <c r="AF56" s="70"/>
      <c r="AG56" s="70"/>
      <c r="AH56" s="70"/>
      <c r="AI56" s="70"/>
      <c r="AJ56" s="70">
        <v>1.5286600000000001</v>
      </c>
      <c r="AK56" s="70"/>
      <c r="AL56" s="70">
        <v>1.50604</v>
      </c>
      <c r="AM56" s="70">
        <v>2.2620000000000084E-2</v>
      </c>
      <c r="AN56" s="70"/>
      <c r="AO56" s="70"/>
      <c r="AP56" s="70"/>
      <c r="AQ56" s="70"/>
      <c r="AR56" s="70"/>
      <c r="AS56" s="70"/>
      <c r="AT56" s="70"/>
      <c r="AU56" s="70">
        <v>4.5999999999999996</v>
      </c>
      <c r="AV56" s="70"/>
      <c r="AW56" s="70"/>
      <c r="AX56" s="70">
        <v>5.9</v>
      </c>
      <c r="AY56" s="70"/>
      <c r="AZ56" s="70"/>
      <c r="BA56" s="70"/>
      <c r="BB56" s="70"/>
      <c r="BC56" s="70"/>
      <c r="BD56" s="70"/>
      <c r="BE56" s="70"/>
      <c r="BF56" s="70"/>
      <c r="BG56" s="70"/>
      <c r="BH56" s="70">
        <v>1.3000000000000007</v>
      </c>
      <c r="BJ56" s="68" t="s">
        <v>725</v>
      </c>
      <c r="BK56" s="68">
        <v>1.3</v>
      </c>
      <c r="BL56" s="68">
        <v>1.3</v>
      </c>
      <c r="BQ56" s="68" t="s">
        <v>765</v>
      </c>
      <c r="BR56" s="68" t="s">
        <v>747</v>
      </c>
      <c r="BS56" s="70">
        <v>1</v>
      </c>
      <c r="BT56" s="68" t="s">
        <v>767</v>
      </c>
      <c r="BU56" s="68" t="s">
        <v>400</v>
      </c>
      <c r="BV56" s="68" t="s">
        <v>768</v>
      </c>
    </row>
    <row r="57" spans="6:74" s="68" customFormat="1" x14ac:dyDescent="0.25">
      <c r="F57" s="68" t="s">
        <v>762</v>
      </c>
      <c r="G57" s="68" t="s">
        <v>721</v>
      </c>
      <c r="H57" s="68">
        <v>109</v>
      </c>
      <c r="I57" s="68">
        <v>1201</v>
      </c>
      <c r="J57" s="68">
        <v>18.899999999999999</v>
      </c>
      <c r="K57" s="68" t="s">
        <v>763</v>
      </c>
      <c r="L57" s="68" t="s">
        <v>725</v>
      </c>
      <c r="M57" s="68" t="s">
        <v>725</v>
      </c>
      <c r="N57" s="68" t="s">
        <v>725</v>
      </c>
      <c r="O57" s="68">
        <v>0</v>
      </c>
      <c r="P57" s="68">
        <v>2.5</v>
      </c>
      <c r="Q57" s="68">
        <v>1.25</v>
      </c>
      <c r="R57" s="68" t="s">
        <v>723</v>
      </c>
      <c r="S57" s="68" t="s">
        <v>775</v>
      </c>
      <c r="X57" s="68">
        <v>3</v>
      </c>
      <c r="Y57" s="68" t="s">
        <v>725</v>
      </c>
      <c r="Z57" s="70">
        <v>1.8934249999999999</v>
      </c>
      <c r="AA57" s="70">
        <v>2.044899</v>
      </c>
      <c r="AB57" s="70"/>
      <c r="AC57" s="70"/>
      <c r="AD57" s="70"/>
      <c r="AE57" s="70"/>
      <c r="AF57" s="70"/>
      <c r="AG57" s="70"/>
      <c r="AH57" s="70"/>
      <c r="AI57" s="70"/>
      <c r="AJ57" s="70">
        <v>1.5217000000000001</v>
      </c>
      <c r="AK57" s="70"/>
      <c r="AL57" s="70">
        <v>1.51474</v>
      </c>
      <c r="AM57" s="70">
        <v>6.9600000000000772E-3</v>
      </c>
      <c r="AN57" s="70"/>
      <c r="AO57" s="70"/>
      <c r="AP57" s="70"/>
      <c r="AQ57" s="70"/>
      <c r="AR57" s="70"/>
      <c r="AS57" s="70"/>
      <c r="AT57" s="70"/>
      <c r="AU57" s="70">
        <v>5</v>
      </c>
      <c r="AV57" s="70"/>
      <c r="AW57" s="70"/>
      <c r="AX57" s="70">
        <v>5.4</v>
      </c>
      <c r="AY57" s="70"/>
      <c r="AZ57" s="70"/>
      <c r="BA57" s="70"/>
      <c r="BB57" s="70"/>
      <c r="BC57" s="70"/>
      <c r="BD57" s="70"/>
      <c r="BE57" s="70"/>
      <c r="BF57" s="70"/>
      <c r="BG57" s="70"/>
      <c r="BH57" s="70">
        <v>0.40000000000000036</v>
      </c>
      <c r="BJ57" s="68" t="s">
        <v>725</v>
      </c>
      <c r="BK57" s="68">
        <v>3.4</v>
      </c>
      <c r="BL57" s="68">
        <v>2.5</v>
      </c>
      <c r="BQ57" s="68" t="s">
        <v>765</v>
      </c>
      <c r="BR57" s="68" t="s">
        <v>747</v>
      </c>
      <c r="BS57" s="70">
        <v>1</v>
      </c>
      <c r="BT57" s="68" t="s">
        <v>770</v>
      </c>
      <c r="BU57" s="68" t="s">
        <v>400</v>
      </c>
      <c r="BV57" s="68" t="s">
        <v>768</v>
      </c>
    </row>
    <row r="58" spans="6:74" s="68" customFormat="1" x14ac:dyDescent="0.25">
      <c r="F58" s="68" t="s">
        <v>762</v>
      </c>
      <c r="G58" s="68" t="s">
        <v>721</v>
      </c>
      <c r="H58" s="68">
        <v>109</v>
      </c>
      <c r="I58" s="68">
        <v>1201</v>
      </c>
      <c r="J58" s="68">
        <v>18.899999999999999</v>
      </c>
      <c r="K58" s="68" t="s">
        <v>763</v>
      </c>
      <c r="L58" s="68" t="s">
        <v>725</v>
      </c>
      <c r="M58" s="68" t="s">
        <v>725</v>
      </c>
      <c r="N58" s="68" t="s">
        <v>725</v>
      </c>
      <c r="O58" s="68">
        <v>0</v>
      </c>
      <c r="P58" s="68">
        <v>2.5</v>
      </c>
      <c r="Q58" s="68">
        <v>1.25</v>
      </c>
      <c r="R58" s="68" t="s">
        <v>723</v>
      </c>
      <c r="S58" s="68" t="s">
        <v>776</v>
      </c>
      <c r="X58" s="68">
        <v>3</v>
      </c>
      <c r="Y58" s="68" t="s">
        <v>725</v>
      </c>
      <c r="Z58" s="70">
        <v>2.1255080000000004</v>
      </c>
      <c r="AA58" s="70">
        <v>1.9736860000000001</v>
      </c>
      <c r="AB58" s="70"/>
      <c r="AC58" s="70"/>
      <c r="AD58" s="70"/>
      <c r="AE58" s="70"/>
      <c r="AF58" s="70"/>
      <c r="AG58" s="70"/>
      <c r="AH58" s="70"/>
      <c r="AI58" s="70"/>
      <c r="AJ58" s="70">
        <v>1.51126</v>
      </c>
      <c r="AK58" s="70"/>
      <c r="AL58" s="70">
        <v>1.5182200000000001</v>
      </c>
      <c r="AM58" s="70">
        <v>6.9600000000000772E-3</v>
      </c>
      <c r="AN58" s="70"/>
      <c r="AO58" s="70"/>
      <c r="AP58" s="70"/>
      <c r="AQ58" s="70"/>
      <c r="AR58" s="70"/>
      <c r="AS58" s="70"/>
      <c r="AT58" s="70"/>
      <c r="AU58" s="70">
        <v>5.6</v>
      </c>
      <c r="AV58" s="70"/>
      <c r="AW58" s="70"/>
      <c r="AX58" s="70">
        <v>5.2</v>
      </c>
      <c r="AY58" s="70"/>
      <c r="AZ58" s="70"/>
      <c r="BA58" s="70"/>
      <c r="BB58" s="70"/>
      <c r="BC58" s="70"/>
      <c r="BD58" s="70"/>
      <c r="BE58" s="70"/>
      <c r="BF58" s="70"/>
      <c r="BG58" s="70"/>
      <c r="BH58" s="70">
        <v>-0.39999999999999947</v>
      </c>
      <c r="BJ58" s="68" t="s">
        <v>725</v>
      </c>
      <c r="BK58" s="68">
        <v>3.9</v>
      </c>
      <c r="BL58" s="68">
        <v>3.5</v>
      </c>
      <c r="BQ58" s="68" t="s">
        <v>765</v>
      </c>
      <c r="BR58" s="68" t="s">
        <v>747</v>
      </c>
      <c r="BS58" s="70">
        <v>1</v>
      </c>
      <c r="BT58" s="68" t="s">
        <v>772</v>
      </c>
      <c r="BU58" s="68" t="s">
        <v>400</v>
      </c>
      <c r="BV58" s="68" t="s">
        <v>768</v>
      </c>
    </row>
    <row r="59" spans="6:74" s="75" customFormat="1" x14ac:dyDescent="0.25">
      <c r="F59" s="75" t="s">
        <v>778</v>
      </c>
      <c r="G59" s="75" t="s">
        <v>721</v>
      </c>
      <c r="H59" s="75">
        <v>230</v>
      </c>
      <c r="I59" s="75">
        <v>937</v>
      </c>
      <c r="J59" s="80">
        <v>10.6</v>
      </c>
      <c r="K59" s="75" t="s">
        <v>779</v>
      </c>
      <c r="L59" s="75" t="s">
        <v>725</v>
      </c>
      <c r="M59" s="75" t="s">
        <v>725</v>
      </c>
      <c r="N59" s="75" t="s">
        <v>725</v>
      </c>
      <c r="Q59" s="68"/>
      <c r="Z59" s="81"/>
      <c r="AA59" s="81"/>
      <c r="AB59" s="81"/>
      <c r="AC59" s="70"/>
      <c r="AD59" s="81"/>
      <c r="AE59" s="81"/>
      <c r="AF59" s="81"/>
      <c r="AG59" s="81"/>
      <c r="AH59" s="81"/>
      <c r="AI59" s="81"/>
      <c r="AJ59" s="81"/>
      <c r="AK59" s="81"/>
      <c r="AL59" s="70"/>
      <c r="AM59" s="70"/>
      <c r="AN59" s="81"/>
      <c r="AO59" s="81"/>
      <c r="AP59" s="81"/>
      <c r="AQ59" s="81"/>
      <c r="AR59" s="81"/>
      <c r="AS59" s="81"/>
      <c r="AT59" s="81"/>
      <c r="AU59" s="81"/>
      <c r="AV59" s="70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S59" s="81"/>
      <c r="BV59" s="75" t="s">
        <v>780</v>
      </c>
    </row>
    <row r="60" spans="6:74" s="68" customFormat="1" x14ac:dyDescent="0.25">
      <c r="F60" s="68" t="s">
        <v>782</v>
      </c>
      <c r="G60" s="68" t="s">
        <v>721</v>
      </c>
      <c r="H60" s="74">
        <v>114</v>
      </c>
      <c r="I60" s="74">
        <v>1633</v>
      </c>
      <c r="J60" s="74">
        <v>10.7</v>
      </c>
      <c r="K60" s="68" t="s">
        <v>783</v>
      </c>
      <c r="L60" s="74">
        <v>35</v>
      </c>
      <c r="M60" s="74">
        <v>55</v>
      </c>
      <c r="N60" s="74">
        <v>10</v>
      </c>
      <c r="O60" s="77">
        <v>0</v>
      </c>
      <c r="P60" s="68">
        <v>15</v>
      </c>
      <c r="Q60" s="68">
        <v>7.5</v>
      </c>
      <c r="R60" s="68" t="s">
        <v>723</v>
      </c>
      <c r="S60" s="68" t="s">
        <v>716</v>
      </c>
      <c r="X60" s="68">
        <v>5</v>
      </c>
      <c r="Y60" s="68" t="s">
        <v>725</v>
      </c>
      <c r="Z60" s="70">
        <v>31.082703000000002</v>
      </c>
      <c r="AA60" s="70">
        <v>32.864514</v>
      </c>
      <c r="AB60" s="70"/>
      <c r="AC60" s="70"/>
      <c r="AD60" s="70"/>
      <c r="AE60" s="70"/>
      <c r="AF60" s="70"/>
      <c r="AG60" s="70"/>
      <c r="AH60" s="70"/>
      <c r="AI60" s="70"/>
      <c r="AJ60" s="70">
        <v>1.33552</v>
      </c>
      <c r="AK60" s="70"/>
      <c r="AL60" s="70">
        <v>1.31986</v>
      </c>
      <c r="AM60" s="70">
        <v>1.5660000000000007E-2</v>
      </c>
      <c r="AN60" s="70"/>
      <c r="AO60" s="70"/>
      <c r="AP60" s="70"/>
      <c r="AQ60" s="70"/>
      <c r="AR60" s="70"/>
      <c r="AS60" s="70"/>
      <c r="AT60" s="70"/>
      <c r="AU60" s="70">
        <v>15.7</v>
      </c>
      <c r="AV60" s="70"/>
      <c r="AW60" s="70"/>
      <c r="AX60" s="70">
        <v>16.600000000000001</v>
      </c>
      <c r="AY60" s="70"/>
      <c r="AZ60" s="70"/>
      <c r="BA60" s="70"/>
      <c r="BB60" s="70"/>
      <c r="BC60" s="70"/>
      <c r="BD60" s="70"/>
      <c r="BE60" s="70"/>
      <c r="BF60" s="70"/>
      <c r="BG60" s="70"/>
      <c r="BH60" s="70">
        <v>0.90000000000000213</v>
      </c>
      <c r="BJ60" s="68" t="s">
        <v>725</v>
      </c>
      <c r="BK60" s="68" t="s">
        <v>784</v>
      </c>
      <c r="BQ60" s="68" t="s">
        <v>785</v>
      </c>
      <c r="BR60" s="68" t="s">
        <v>728</v>
      </c>
      <c r="BS60" s="70">
        <v>1</v>
      </c>
      <c r="BT60" s="68" t="s">
        <v>786</v>
      </c>
      <c r="BU60" s="68" t="s">
        <v>787</v>
      </c>
      <c r="BV60" s="68" t="s">
        <v>788</v>
      </c>
    </row>
    <row r="61" spans="6:74" s="68" customFormat="1" x14ac:dyDescent="0.25">
      <c r="F61" s="68" t="s">
        <v>782</v>
      </c>
      <c r="G61" s="68" t="s">
        <v>721</v>
      </c>
      <c r="H61" s="74">
        <v>114</v>
      </c>
      <c r="I61" s="74">
        <v>1633</v>
      </c>
      <c r="J61" s="74">
        <v>10.7</v>
      </c>
      <c r="K61" s="68" t="s">
        <v>783</v>
      </c>
      <c r="L61" s="74">
        <v>35</v>
      </c>
      <c r="M61" s="74">
        <v>55</v>
      </c>
      <c r="N61" s="74">
        <v>10</v>
      </c>
      <c r="O61" s="77">
        <v>15</v>
      </c>
      <c r="P61" s="68">
        <v>30</v>
      </c>
      <c r="Q61" s="68">
        <v>22.5</v>
      </c>
      <c r="R61" s="68" t="s">
        <v>723</v>
      </c>
      <c r="S61" s="68" t="s">
        <v>716</v>
      </c>
      <c r="X61" s="68">
        <v>5</v>
      </c>
      <c r="Y61" s="68" t="s">
        <v>725</v>
      </c>
      <c r="Z61" s="70">
        <v>29.853450000000002</v>
      </c>
      <c r="AA61" s="70">
        <v>32.241726</v>
      </c>
      <c r="AB61" s="70"/>
      <c r="AC61" s="70"/>
      <c r="AD61" s="70"/>
      <c r="AE61" s="70"/>
      <c r="AF61" s="70"/>
      <c r="AG61" s="70"/>
      <c r="AH61" s="70"/>
      <c r="AI61" s="70"/>
      <c r="AJ61" s="70">
        <v>1.3477000000000001</v>
      </c>
      <c r="AK61" s="70"/>
      <c r="AL61" s="70">
        <v>1.3268200000000001</v>
      </c>
      <c r="AM61" s="70">
        <v>2.088000000000001E-2</v>
      </c>
      <c r="AN61" s="70"/>
      <c r="AO61" s="70"/>
      <c r="AP61" s="70"/>
      <c r="AQ61" s="70"/>
      <c r="AR61" s="70"/>
      <c r="AS61" s="70"/>
      <c r="AT61" s="70"/>
      <c r="AU61" s="70">
        <v>15</v>
      </c>
      <c r="AV61" s="70"/>
      <c r="AW61" s="70"/>
      <c r="AX61" s="70">
        <v>16.2</v>
      </c>
      <c r="AY61" s="70"/>
      <c r="AZ61" s="70"/>
      <c r="BA61" s="70"/>
      <c r="BB61" s="70"/>
      <c r="BC61" s="70"/>
      <c r="BD61" s="70"/>
      <c r="BE61" s="70"/>
      <c r="BF61" s="70"/>
      <c r="BG61" s="70"/>
      <c r="BH61" s="70">
        <v>1.1999999999999993</v>
      </c>
      <c r="BJ61" s="68" t="s">
        <v>725</v>
      </c>
      <c r="BK61" s="68" t="s">
        <v>784</v>
      </c>
      <c r="BQ61" s="68" t="s">
        <v>785</v>
      </c>
      <c r="BR61" s="68" t="s">
        <v>728</v>
      </c>
      <c r="BS61" s="70">
        <v>1</v>
      </c>
      <c r="BT61" s="68" t="s">
        <v>786</v>
      </c>
      <c r="BU61" s="68" t="s">
        <v>787</v>
      </c>
      <c r="BV61" s="68" t="s">
        <v>788</v>
      </c>
    </row>
    <row r="62" spans="6:74" s="68" customFormat="1" x14ac:dyDescent="0.25">
      <c r="F62" s="68" t="s">
        <v>782</v>
      </c>
      <c r="G62" s="68" t="s">
        <v>721</v>
      </c>
      <c r="H62" s="74">
        <v>114</v>
      </c>
      <c r="I62" s="74">
        <v>1633</v>
      </c>
      <c r="J62" s="74">
        <v>10.7</v>
      </c>
      <c r="K62" s="68" t="s">
        <v>783</v>
      </c>
      <c r="L62" s="74">
        <v>35</v>
      </c>
      <c r="M62" s="74">
        <v>55</v>
      </c>
      <c r="N62" s="74">
        <v>10</v>
      </c>
      <c r="O62" s="77">
        <v>0</v>
      </c>
      <c r="P62" s="68">
        <v>30</v>
      </c>
      <c r="R62" s="68" t="s">
        <v>723</v>
      </c>
      <c r="S62" s="68" t="s">
        <v>716</v>
      </c>
      <c r="X62" s="68">
        <v>5</v>
      </c>
      <c r="Y62" s="68" t="s">
        <v>725</v>
      </c>
      <c r="Z62" s="70">
        <v>60.936153000000004</v>
      </c>
      <c r="AA62" s="70">
        <v>65.10624</v>
      </c>
      <c r="AB62" s="70"/>
      <c r="AC62" s="70"/>
      <c r="AD62" s="70"/>
      <c r="AE62" s="70"/>
      <c r="AF62" s="70"/>
      <c r="AG62" s="70"/>
      <c r="AH62" s="70"/>
      <c r="AI62" s="70"/>
      <c r="AJ62" s="70">
        <v>2.6832200000000004</v>
      </c>
      <c r="AK62" s="70"/>
      <c r="AL62" s="70">
        <v>2.6466799999999999</v>
      </c>
      <c r="AM62" s="70">
        <v>3.6540000000000461E-2</v>
      </c>
      <c r="AN62" s="70"/>
      <c r="AO62" s="70"/>
      <c r="AP62" s="70"/>
      <c r="AQ62" s="70"/>
      <c r="AR62" s="70"/>
      <c r="AS62" s="70"/>
      <c r="AT62" s="70"/>
      <c r="AU62" s="70">
        <v>15.35</v>
      </c>
      <c r="AV62" s="70"/>
      <c r="AW62" s="70"/>
      <c r="AX62" s="70"/>
      <c r="AY62" s="70"/>
      <c r="AZ62" s="70">
        <v>0</v>
      </c>
      <c r="BA62" s="70">
        <v>0</v>
      </c>
      <c r="BB62" s="70">
        <v>60.936153000000004</v>
      </c>
      <c r="BC62" s="70"/>
      <c r="BD62" s="70"/>
      <c r="BE62" s="70"/>
      <c r="BF62" s="70"/>
      <c r="BG62" s="70"/>
      <c r="BH62" s="70"/>
      <c r="BS62" s="70"/>
    </row>
    <row r="63" spans="6:74" s="68" customFormat="1" x14ac:dyDescent="0.25">
      <c r="F63" s="68" t="s">
        <v>782</v>
      </c>
      <c r="G63" s="68" t="s">
        <v>721</v>
      </c>
      <c r="H63" s="74">
        <v>114</v>
      </c>
      <c r="I63" s="74">
        <v>1633</v>
      </c>
      <c r="J63" s="74">
        <v>10.7</v>
      </c>
      <c r="K63" s="68" t="s">
        <v>783</v>
      </c>
      <c r="L63" s="74">
        <v>35</v>
      </c>
      <c r="M63" s="74">
        <v>55</v>
      </c>
      <c r="N63" s="74">
        <v>10</v>
      </c>
      <c r="O63" s="77">
        <v>0</v>
      </c>
      <c r="P63" s="68">
        <v>15</v>
      </c>
      <c r="Q63" s="68">
        <v>7.5</v>
      </c>
      <c r="R63" s="68" t="s">
        <v>723</v>
      </c>
      <c r="S63" s="68" t="s">
        <v>716</v>
      </c>
      <c r="X63" s="68">
        <v>6</v>
      </c>
      <c r="Y63" s="68" t="s">
        <v>725</v>
      </c>
      <c r="Z63" s="70">
        <v>30.251496000000003</v>
      </c>
      <c r="AA63" s="70">
        <v>32.241726</v>
      </c>
      <c r="AB63" s="70"/>
      <c r="AC63" s="70"/>
      <c r="AD63" s="70"/>
      <c r="AE63" s="70"/>
      <c r="AF63" s="70"/>
      <c r="AG63" s="70"/>
      <c r="AH63" s="70"/>
      <c r="AI63" s="70"/>
      <c r="AJ63" s="70">
        <v>1.34422</v>
      </c>
      <c r="AK63" s="70"/>
      <c r="AL63" s="70">
        <v>1.3268200000000001</v>
      </c>
      <c r="AM63" s="70">
        <v>1.739999999999986E-2</v>
      </c>
      <c r="AN63" s="70"/>
      <c r="AO63" s="70"/>
      <c r="AP63" s="70"/>
      <c r="AQ63" s="70"/>
      <c r="AR63" s="70"/>
      <c r="AS63" s="70"/>
      <c r="AT63" s="70"/>
      <c r="AU63" s="70">
        <v>15.2</v>
      </c>
      <c r="AV63" s="70"/>
      <c r="AW63" s="70"/>
      <c r="AX63" s="70">
        <v>16.2</v>
      </c>
      <c r="AY63" s="70"/>
      <c r="AZ63" s="70"/>
      <c r="BA63" s="70"/>
      <c r="BB63" s="70"/>
      <c r="BC63" s="70"/>
      <c r="BD63" s="70"/>
      <c r="BE63" s="70"/>
      <c r="BF63" s="70"/>
      <c r="BG63" s="70"/>
      <c r="BH63" s="70">
        <v>1</v>
      </c>
      <c r="BJ63" s="68" t="s">
        <v>725</v>
      </c>
      <c r="BK63" s="68" t="s">
        <v>784</v>
      </c>
      <c r="BQ63" s="68" t="s">
        <v>785</v>
      </c>
      <c r="BR63" s="68" t="s">
        <v>728</v>
      </c>
      <c r="BS63" s="70">
        <v>1</v>
      </c>
      <c r="BT63" s="68" t="s">
        <v>786</v>
      </c>
      <c r="BU63" s="68" t="s">
        <v>787</v>
      </c>
      <c r="BV63" s="68" t="s">
        <v>788</v>
      </c>
    </row>
    <row r="64" spans="6:74" s="68" customFormat="1" x14ac:dyDescent="0.25">
      <c r="F64" s="68" t="s">
        <v>782</v>
      </c>
      <c r="G64" s="68" t="s">
        <v>721</v>
      </c>
      <c r="H64" s="74">
        <v>114</v>
      </c>
      <c r="I64" s="74">
        <v>1633</v>
      </c>
      <c r="J64" s="74">
        <v>10.7</v>
      </c>
      <c r="K64" s="68" t="s">
        <v>783</v>
      </c>
      <c r="L64" s="74">
        <v>35</v>
      </c>
      <c r="M64" s="74">
        <v>55</v>
      </c>
      <c r="N64" s="74">
        <v>10</v>
      </c>
      <c r="O64" s="77">
        <v>15</v>
      </c>
      <c r="P64" s="68">
        <v>30</v>
      </c>
      <c r="Q64" s="68">
        <v>22.5</v>
      </c>
      <c r="R64" s="68" t="s">
        <v>723</v>
      </c>
      <c r="S64" s="68" t="s">
        <v>716</v>
      </c>
      <c r="X64" s="68">
        <v>6</v>
      </c>
      <c r="Y64" s="68" t="s">
        <v>725</v>
      </c>
      <c r="Z64" s="70">
        <v>29.687172000000004</v>
      </c>
      <c r="AA64" s="70">
        <v>31.291884000000003</v>
      </c>
      <c r="AB64" s="70"/>
      <c r="AC64" s="70"/>
      <c r="AD64" s="70"/>
      <c r="AE64" s="70"/>
      <c r="AF64" s="70"/>
      <c r="AG64" s="70"/>
      <c r="AH64" s="70"/>
      <c r="AI64" s="70"/>
      <c r="AJ64" s="70">
        <v>1.35118</v>
      </c>
      <c r="AK64" s="70"/>
      <c r="AL64" s="70">
        <v>1.3372600000000001</v>
      </c>
      <c r="AM64" s="70">
        <v>1.3919999999999932E-2</v>
      </c>
      <c r="AN64" s="70"/>
      <c r="AO64" s="70"/>
      <c r="AP64" s="70"/>
      <c r="AQ64" s="70"/>
      <c r="AR64" s="70"/>
      <c r="AS64" s="70"/>
      <c r="AT64" s="70"/>
      <c r="AU64" s="70">
        <v>14.8</v>
      </c>
      <c r="AV64" s="70"/>
      <c r="AW64" s="70"/>
      <c r="AX64" s="70">
        <v>15.6</v>
      </c>
      <c r="AY64" s="70"/>
      <c r="AZ64" s="70"/>
      <c r="BA64" s="70"/>
      <c r="BB64" s="70"/>
      <c r="BC64" s="70"/>
      <c r="BD64" s="70"/>
      <c r="BE64" s="70"/>
      <c r="BF64" s="70"/>
      <c r="BG64" s="70"/>
      <c r="BH64" s="70">
        <v>0.79999999999999893</v>
      </c>
      <c r="BJ64" s="68" t="s">
        <v>725</v>
      </c>
      <c r="BK64" s="68" t="s">
        <v>784</v>
      </c>
      <c r="BQ64" s="68" t="s">
        <v>785</v>
      </c>
      <c r="BR64" s="68" t="s">
        <v>728</v>
      </c>
      <c r="BS64" s="70">
        <v>1</v>
      </c>
      <c r="BT64" s="68" t="s">
        <v>786</v>
      </c>
      <c r="BU64" s="68" t="s">
        <v>787</v>
      </c>
      <c r="BV64" s="68" t="s">
        <v>788</v>
      </c>
    </row>
    <row r="65" spans="6:74" s="68" customFormat="1" x14ac:dyDescent="0.25">
      <c r="F65" s="68" t="s">
        <v>782</v>
      </c>
      <c r="G65" s="68" t="s">
        <v>721</v>
      </c>
      <c r="H65" s="74">
        <v>114</v>
      </c>
      <c r="I65" s="74">
        <v>1633</v>
      </c>
      <c r="J65" s="74">
        <v>10.7</v>
      </c>
      <c r="K65" s="68" t="s">
        <v>783</v>
      </c>
      <c r="L65" s="74">
        <v>35</v>
      </c>
      <c r="M65" s="74">
        <v>55</v>
      </c>
      <c r="N65" s="74">
        <v>10</v>
      </c>
      <c r="O65" s="77">
        <v>0</v>
      </c>
      <c r="P65" s="68">
        <v>30</v>
      </c>
      <c r="R65" s="68" t="s">
        <v>723</v>
      </c>
      <c r="S65" s="68" t="s">
        <v>716</v>
      </c>
      <c r="X65" s="68">
        <v>6</v>
      </c>
      <c r="Y65" s="68" t="s">
        <v>725</v>
      </c>
      <c r="Z65" s="70">
        <v>59.938668000000007</v>
      </c>
      <c r="AA65" s="70">
        <v>63.533610000000003</v>
      </c>
      <c r="AB65" s="70"/>
      <c r="AC65" s="70"/>
      <c r="AD65" s="70"/>
      <c r="AE65" s="70"/>
      <c r="AF65" s="70"/>
      <c r="AG65" s="70"/>
      <c r="AH65" s="70"/>
      <c r="AI65" s="70"/>
      <c r="AJ65" s="70">
        <v>2.6954000000000002</v>
      </c>
      <c r="AK65" s="70"/>
      <c r="AL65" s="70">
        <v>2.6640800000000002</v>
      </c>
      <c r="AM65" s="70">
        <v>3.1320000000000014E-2</v>
      </c>
      <c r="AN65" s="70"/>
      <c r="AO65" s="70"/>
      <c r="AP65" s="70"/>
      <c r="AQ65" s="70"/>
      <c r="AR65" s="70"/>
      <c r="AS65" s="70"/>
      <c r="AT65" s="70"/>
      <c r="AU65" s="70">
        <v>15</v>
      </c>
      <c r="AV65" s="70"/>
      <c r="AW65" s="70"/>
      <c r="AX65" s="70"/>
      <c r="AY65" s="70"/>
      <c r="AZ65" s="70">
        <v>0</v>
      </c>
      <c r="BA65" s="70">
        <v>0</v>
      </c>
      <c r="BB65" s="70">
        <v>59.938668000000007</v>
      </c>
      <c r="BC65" s="70"/>
      <c r="BD65" s="70"/>
      <c r="BE65" s="70"/>
      <c r="BF65" s="70"/>
      <c r="BG65" s="70"/>
      <c r="BH65" s="70"/>
      <c r="BS65" s="70"/>
    </row>
    <row r="66" spans="6:74" s="68" customFormat="1" x14ac:dyDescent="0.25">
      <c r="F66" s="68" t="s">
        <v>782</v>
      </c>
      <c r="G66" s="68" t="s">
        <v>721</v>
      </c>
      <c r="H66" s="74">
        <v>114</v>
      </c>
      <c r="I66" s="74">
        <v>1633</v>
      </c>
      <c r="J66" s="74">
        <v>10.7</v>
      </c>
      <c r="K66" s="68" t="s">
        <v>783</v>
      </c>
      <c r="L66" s="74">
        <v>35</v>
      </c>
      <c r="M66" s="74">
        <v>55</v>
      </c>
      <c r="N66" s="74">
        <v>10</v>
      </c>
      <c r="O66" s="77">
        <v>0</v>
      </c>
      <c r="P66" s="68">
        <v>15</v>
      </c>
      <c r="Q66" s="68">
        <v>7.5</v>
      </c>
      <c r="R66" s="68" t="s">
        <v>723</v>
      </c>
      <c r="S66" s="68" t="s">
        <v>716</v>
      </c>
      <c r="X66" s="68">
        <v>5</v>
      </c>
      <c r="Y66" s="68" t="s">
        <v>725</v>
      </c>
      <c r="Z66" s="70">
        <v>31.328565000000005</v>
      </c>
      <c r="AA66" s="70">
        <v>31.927199999999999</v>
      </c>
      <c r="AB66" s="70"/>
      <c r="AC66" s="70"/>
      <c r="AD66" s="70"/>
      <c r="AE66" s="70"/>
      <c r="AF66" s="70"/>
      <c r="AG66" s="70"/>
      <c r="AH66" s="70"/>
      <c r="AI66" s="70"/>
      <c r="AJ66" s="70">
        <v>1.33552</v>
      </c>
      <c r="AK66" s="70"/>
      <c r="AL66" s="70">
        <v>1.3303</v>
      </c>
      <c r="AM66" s="70">
        <v>5.2200000000000024E-3</v>
      </c>
      <c r="AN66" s="70"/>
      <c r="AO66" s="70"/>
      <c r="AP66" s="70"/>
      <c r="AQ66" s="70"/>
      <c r="AR66" s="70"/>
      <c r="AS66" s="70"/>
      <c r="AT66" s="70"/>
      <c r="AU66" s="70">
        <v>15.7</v>
      </c>
      <c r="AV66" s="70"/>
      <c r="AW66" s="70"/>
      <c r="AX66" s="70">
        <v>16</v>
      </c>
      <c r="AY66" s="70"/>
      <c r="AZ66" s="70"/>
      <c r="BA66" s="70"/>
      <c r="BB66" s="70"/>
      <c r="BC66" s="70"/>
      <c r="BD66" s="70"/>
      <c r="BE66" s="70"/>
      <c r="BF66" s="70"/>
      <c r="BG66" s="70"/>
      <c r="BH66" s="70">
        <v>0.30000000000000071</v>
      </c>
      <c r="BJ66" s="68" t="s">
        <v>725</v>
      </c>
      <c r="BK66" s="68" t="s">
        <v>784</v>
      </c>
      <c r="BQ66" s="68" t="s">
        <v>785</v>
      </c>
      <c r="BR66" s="68" t="s">
        <v>789</v>
      </c>
      <c r="BS66" s="70">
        <v>1</v>
      </c>
      <c r="BT66" s="68" t="s">
        <v>786</v>
      </c>
      <c r="BU66" s="68" t="s">
        <v>787</v>
      </c>
      <c r="BV66" s="68" t="s">
        <v>788</v>
      </c>
    </row>
    <row r="67" spans="6:74" s="68" customFormat="1" x14ac:dyDescent="0.25">
      <c r="F67" s="68" t="s">
        <v>782</v>
      </c>
      <c r="G67" s="68" t="s">
        <v>721</v>
      </c>
      <c r="H67" s="74">
        <v>114</v>
      </c>
      <c r="I67" s="74">
        <v>1633</v>
      </c>
      <c r="J67" s="74">
        <v>10.7</v>
      </c>
      <c r="K67" s="68" t="s">
        <v>783</v>
      </c>
      <c r="L67" s="74">
        <v>35</v>
      </c>
      <c r="M67" s="74">
        <v>55</v>
      </c>
      <c r="N67" s="74">
        <v>10</v>
      </c>
      <c r="O67" s="77">
        <v>15</v>
      </c>
      <c r="P67" s="68">
        <v>30</v>
      </c>
      <c r="Q67" s="68">
        <v>22.5</v>
      </c>
      <c r="R67" s="68" t="s">
        <v>723</v>
      </c>
      <c r="S67" s="68" t="s">
        <v>716</v>
      </c>
      <c r="X67" s="68">
        <v>5</v>
      </c>
      <c r="Y67" s="68" t="s">
        <v>725</v>
      </c>
      <c r="Z67" s="70">
        <v>30.166649999999997</v>
      </c>
      <c r="AA67" s="70">
        <v>30.971094000000001</v>
      </c>
      <c r="AB67" s="70"/>
      <c r="AC67" s="70"/>
      <c r="AD67" s="70"/>
      <c r="AE67" s="70"/>
      <c r="AF67" s="70"/>
      <c r="AG67" s="70"/>
      <c r="AH67" s="70"/>
      <c r="AI67" s="70"/>
      <c r="AJ67" s="70">
        <v>1.3477000000000001</v>
      </c>
      <c r="AK67" s="70"/>
      <c r="AL67" s="70">
        <v>1.34074</v>
      </c>
      <c r="AM67" s="70">
        <v>6.9600000000000772E-3</v>
      </c>
      <c r="AN67" s="70"/>
      <c r="AO67" s="70"/>
      <c r="AP67" s="70"/>
      <c r="AQ67" s="70"/>
      <c r="AR67" s="70"/>
      <c r="AS67" s="70"/>
      <c r="AT67" s="70"/>
      <c r="AU67" s="70">
        <v>15</v>
      </c>
      <c r="AV67" s="70"/>
      <c r="AW67" s="70"/>
      <c r="AX67" s="70">
        <v>15.4</v>
      </c>
      <c r="AY67" s="70"/>
      <c r="AZ67" s="70"/>
      <c r="BA67" s="70"/>
      <c r="BB67" s="70"/>
      <c r="BC67" s="70"/>
      <c r="BD67" s="70"/>
      <c r="BE67" s="70"/>
      <c r="BF67" s="70"/>
      <c r="BG67" s="70"/>
      <c r="BH67" s="70">
        <v>0.40000000000000036</v>
      </c>
      <c r="BJ67" s="68" t="s">
        <v>725</v>
      </c>
      <c r="BK67" s="68" t="s">
        <v>784</v>
      </c>
      <c r="BQ67" s="68" t="s">
        <v>785</v>
      </c>
      <c r="BR67" s="68" t="s">
        <v>789</v>
      </c>
      <c r="BS67" s="70">
        <v>1</v>
      </c>
      <c r="BT67" s="68" t="s">
        <v>786</v>
      </c>
      <c r="BU67" s="68" t="s">
        <v>787</v>
      </c>
      <c r="BV67" s="68" t="s">
        <v>788</v>
      </c>
    </row>
    <row r="68" spans="6:74" s="68" customFormat="1" x14ac:dyDescent="0.25">
      <c r="F68" s="68" t="s">
        <v>782</v>
      </c>
      <c r="G68" s="68" t="s">
        <v>721</v>
      </c>
      <c r="H68" s="74">
        <v>114</v>
      </c>
      <c r="I68" s="74">
        <v>1633</v>
      </c>
      <c r="J68" s="74">
        <v>10.7</v>
      </c>
      <c r="K68" s="68" t="s">
        <v>783</v>
      </c>
      <c r="L68" s="74">
        <v>35</v>
      </c>
      <c r="M68" s="74">
        <v>55</v>
      </c>
      <c r="N68" s="74">
        <v>10</v>
      </c>
      <c r="O68" s="77">
        <v>0</v>
      </c>
      <c r="P68" s="68">
        <v>30</v>
      </c>
      <c r="R68" s="68" t="s">
        <v>723</v>
      </c>
      <c r="S68" s="68" t="s">
        <v>716</v>
      </c>
      <c r="X68" s="68">
        <v>5</v>
      </c>
      <c r="Y68" s="68" t="s">
        <v>725</v>
      </c>
      <c r="Z68" s="70">
        <v>61.495215000000002</v>
      </c>
      <c r="AA68" s="70">
        <v>62.898294</v>
      </c>
      <c r="AB68" s="70"/>
      <c r="AC68" s="70"/>
      <c r="AD68" s="70"/>
      <c r="AE68" s="70"/>
      <c r="AF68" s="70"/>
      <c r="AG68" s="70"/>
      <c r="AH68" s="70"/>
      <c r="AI68" s="70"/>
      <c r="AJ68" s="70">
        <v>2.6832200000000004</v>
      </c>
      <c r="AK68" s="70"/>
      <c r="AL68" s="70">
        <v>2.6710400000000001</v>
      </c>
      <c r="AM68" s="70">
        <v>1.2180000000000302E-2</v>
      </c>
      <c r="AN68" s="70"/>
      <c r="AO68" s="70"/>
      <c r="AP68" s="70"/>
      <c r="AQ68" s="70"/>
      <c r="AR68" s="70"/>
      <c r="AS68" s="70"/>
      <c r="AT68" s="70"/>
      <c r="AU68" s="70">
        <v>15.35</v>
      </c>
      <c r="AV68" s="70"/>
      <c r="AW68" s="70"/>
      <c r="AX68" s="70"/>
      <c r="AY68" s="70"/>
      <c r="AZ68" s="70">
        <v>0</v>
      </c>
      <c r="BA68" s="70">
        <v>0</v>
      </c>
      <c r="BB68" s="70">
        <v>61.495215000000002</v>
      </c>
      <c r="BC68" s="70"/>
      <c r="BD68" s="70"/>
      <c r="BE68" s="70"/>
      <c r="BF68" s="70"/>
      <c r="BG68" s="70"/>
      <c r="BH68" s="70"/>
      <c r="BS68" s="70"/>
    </row>
    <row r="69" spans="6:74" s="68" customFormat="1" x14ac:dyDescent="0.25">
      <c r="F69" s="68" t="s">
        <v>782</v>
      </c>
      <c r="G69" s="68" t="s">
        <v>721</v>
      </c>
      <c r="H69" s="74">
        <v>114</v>
      </c>
      <c r="I69" s="74">
        <v>1633</v>
      </c>
      <c r="J69" s="74">
        <v>10.7</v>
      </c>
      <c r="K69" s="68" t="s">
        <v>783</v>
      </c>
      <c r="L69" s="74">
        <v>35</v>
      </c>
      <c r="M69" s="74">
        <v>55</v>
      </c>
      <c r="N69" s="74">
        <v>10</v>
      </c>
      <c r="O69" s="77">
        <v>0</v>
      </c>
      <c r="P69" s="68">
        <v>15</v>
      </c>
      <c r="Q69" s="68">
        <v>7.5</v>
      </c>
      <c r="R69" s="68" t="s">
        <v>723</v>
      </c>
      <c r="S69" s="68" t="s">
        <v>716</v>
      </c>
      <c r="X69" s="68">
        <v>6</v>
      </c>
      <c r="Y69" s="68" t="s">
        <v>725</v>
      </c>
      <c r="Z69" s="70">
        <v>30.529199999999996</v>
      </c>
      <c r="AA69" s="70">
        <v>31.13175</v>
      </c>
      <c r="AB69" s="70"/>
      <c r="AC69" s="70"/>
      <c r="AD69" s="70"/>
      <c r="AE69" s="70"/>
      <c r="AF69" s="70"/>
      <c r="AG69" s="70"/>
      <c r="AH69" s="70"/>
      <c r="AI69" s="70"/>
      <c r="AJ69" s="70">
        <v>1.34422</v>
      </c>
      <c r="AK69" s="70"/>
      <c r="AL69" s="70">
        <v>1.339</v>
      </c>
      <c r="AM69" s="70">
        <v>5.2200000000000024E-3</v>
      </c>
      <c r="AN69" s="70"/>
      <c r="AO69" s="70"/>
      <c r="AP69" s="70"/>
      <c r="AQ69" s="70"/>
      <c r="AR69" s="70"/>
      <c r="AS69" s="70"/>
      <c r="AT69" s="70"/>
      <c r="AU69" s="70">
        <v>15.2</v>
      </c>
      <c r="AV69" s="70"/>
      <c r="AW69" s="70"/>
      <c r="AX69" s="70">
        <v>15.5</v>
      </c>
      <c r="AY69" s="70"/>
      <c r="AZ69" s="70"/>
      <c r="BA69" s="70"/>
      <c r="BB69" s="70"/>
      <c r="BC69" s="70"/>
      <c r="BD69" s="70"/>
      <c r="BE69" s="70"/>
      <c r="BF69" s="70"/>
      <c r="BG69" s="70"/>
      <c r="BH69" s="70">
        <v>0.30000000000000071</v>
      </c>
      <c r="BJ69" s="68" t="s">
        <v>725</v>
      </c>
      <c r="BK69" s="68" t="s">
        <v>784</v>
      </c>
      <c r="BQ69" s="68" t="s">
        <v>785</v>
      </c>
      <c r="BR69" s="68" t="s">
        <v>789</v>
      </c>
      <c r="BS69" s="70">
        <v>1</v>
      </c>
      <c r="BT69" s="68" t="s">
        <v>786</v>
      </c>
      <c r="BU69" s="68" t="s">
        <v>787</v>
      </c>
      <c r="BV69" s="68" t="s">
        <v>788</v>
      </c>
    </row>
    <row r="70" spans="6:74" s="68" customFormat="1" x14ac:dyDescent="0.25">
      <c r="F70" s="68" t="s">
        <v>782</v>
      </c>
      <c r="G70" s="68" t="s">
        <v>721</v>
      </c>
      <c r="H70" s="74">
        <v>114</v>
      </c>
      <c r="I70" s="74">
        <v>1633</v>
      </c>
      <c r="J70" s="74">
        <v>10.7</v>
      </c>
      <c r="K70" s="68" t="s">
        <v>783</v>
      </c>
      <c r="L70" s="74">
        <v>35</v>
      </c>
      <c r="M70" s="74">
        <v>55</v>
      </c>
      <c r="N70" s="74">
        <v>10</v>
      </c>
      <c r="O70" s="77">
        <v>15</v>
      </c>
      <c r="P70" s="68">
        <v>30</v>
      </c>
      <c r="Q70" s="68">
        <v>22.5</v>
      </c>
      <c r="R70" s="68" t="s">
        <v>723</v>
      </c>
      <c r="S70" s="68" t="s">
        <v>716</v>
      </c>
      <c r="X70" s="68">
        <v>6</v>
      </c>
      <c r="Y70" s="68" t="s">
        <v>725</v>
      </c>
      <c r="Z70" s="70">
        <v>29.918940000000003</v>
      </c>
      <c r="AA70" s="70">
        <v>30.323250000000002</v>
      </c>
      <c r="AB70" s="70"/>
      <c r="AC70" s="70"/>
      <c r="AD70" s="70"/>
      <c r="AE70" s="70"/>
      <c r="AF70" s="70"/>
      <c r="AG70" s="70"/>
      <c r="AH70" s="70"/>
      <c r="AI70" s="70"/>
      <c r="AJ70" s="70">
        <v>1.35118</v>
      </c>
      <c r="AK70" s="70"/>
      <c r="AL70" s="70">
        <v>1.3477000000000001</v>
      </c>
      <c r="AM70" s="70">
        <v>3.4799999999999276E-3</v>
      </c>
      <c r="AN70" s="70"/>
      <c r="AO70" s="70"/>
      <c r="AP70" s="70"/>
      <c r="AQ70" s="70"/>
      <c r="AR70" s="70"/>
      <c r="AS70" s="70"/>
      <c r="AT70" s="70"/>
      <c r="AU70" s="70">
        <v>14.8</v>
      </c>
      <c r="AV70" s="70"/>
      <c r="AW70" s="70"/>
      <c r="AX70" s="70">
        <v>15</v>
      </c>
      <c r="AY70" s="70"/>
      <c r="AZ70" s="70"/>
      <c r="BA70" s="70"/>
      <c r="BB70" s="70"/>
      <c r="BC70" s="70"/>
      <c r="BD70" s="70"/>
      <c r="BE70" s="70"/>
      <c r="BF70" s="70"/>
      <c r="BG70" s="70"/>
      <c r="BH70" s="70">
        <v>0.19999999999999929</v>
      </c>
      <c r="BJ70" s="68" t="s">
        <v>725</v>
      </c>
      <c r="BK70" s="68" t="s">
        <v>784</v>
      </c>
      <c r="BQ70" s="68" t="s">
        <v>785</v>
      </c>
      <c r="BR70" s="68" t="s">
        <v>789</v>
      </c>
      <c r="BS70" s="70">
        <v>1</v>
      </c>
      <c r="BT70" s="68" t="s">
        <v>786</v>
      </c>
      <c r="BU70" s="68" t="s">
        <v>787</v>
      </c>
      <c r="BV70" s="68" t="s">
        <v>788</v>
      </c>
    </row>
    <row r="71" spans="6:74" s="68" customFormat="1" x14ac:dyDescent="0.25">
      <c r="F71" s="68" t="s">
        <v>782</v>
      </c>
      <c r="G71" s="68" t="s">
        <v>721</v>
      </c>
      <c r="H71" s="74">
        <v>114</v>
      </c>
      <c r="I71" s="74">
        <v>1633</v>
      </c>
      <c r="J71" s="74">
        <v>10.7</v>
      </c>
      <c r="K71" s="68" t="s">
        <v>783</v>
      </c>
      <c r="L71" s="74">
        <v>35</v>
      </c>
      <c r="M71" s="74">
        <v>55</v>
      </c>
      <c r="N71" s="74">
        <v>10</v>
      </c>
      <c r="O71" s="77">
        <v>0</v>
      </c>
      <c r="P71" s="68">
        <v>30</v>
      </c>
      <c r="R71" s="68" t="s">
        <v>723</v>
      </c>
      <c r="S71" s="68" t="s">
        <v>716</v>
      </c>
      <c r="X71" s="68">
        <v>6</v>
      </c>
      <c r="Y71" s="68" t="s">
        <v>725</v>
      </c>
      <c r="Z71" s="70">
        <v>60.448139999999995</v>
      </c>
      <c r="AA71" s="70">
        <v>61.454999999999998</v>
      </c>
      <c r="AB71" s="70"/>
      <c r="AC71" s="70"/>
      <c r="AD71" s="70"/>
      <c r="AE71" s="70"/>
      <c r="AF71" s="70"/>
      <c r="AG71" s="70"/>
      <c r="AH71" s="70"/>
      <c r="AI71" s="70"/>
      <c r="AJ71" s="70">
        <v>2.6954000000000002</v>
      </c>
      <c r="AK71" s="70"/>
      <c r="AL71" s="70">
        <v>2.6867000000000001</v>
      </c>
      <c r="AM71" s="70">
        <v>8.7000000000001521E-3</v>
      </c>
      <c r="AN71" s="70"/>
      <c r="AO71" s="70"/>
      <c r="AP71" s="70"/>
      <c r="AQ71" s="70"/>
      <c r="AR71" s="70"/>
      <c r="AS71" s="70"/>
      <c r="AT71" s="70"/>
      <c r="AU71" s="70">
        <v>15</v>
      </c>
      <c r="AV71" s="70"/>
      <c r="AW71" s="70"/>
      <c r="AX71" s="70"/>
      <c r="AY71" s="70"/>
      <c r="AZ71" s="70">
        <v>0</v>
      </c>
      <c r="BA71" s="70">
        <v>0</v>
      </c>
      <c r="BB71" s="70">
        <v>60.448139999999995</v>
      </c>
      <c r="BC71" s="70"/>
      <c r="BD71" s="70"/>
      <c r="BE71" s="70"/>
      <c r="BF71" s="70"/>
      <c r="BG71" s="70"/>
      <c r="BH71" s="70"/>
      <c r="BS71" s="70"/>
    </row>
    <row r="72" spans="6:74" s="68" customFormat="1" x14ac:dyDescent="0.25">
      <c r="F72" s="68" t="s">
        <v>782</v>
      </c>
      <c r="G72" s="68" t="s">
        <v>721</v>
      </c>
      <c r="H72" s="74">
        <v>114</v>
      </c>
      <c r="I72" s="74">
        <v>1633</v>
      </c>
      <c r="J72" s="74">
        <v>10.7</v>
      </c>
      <c r="K72" s="68" t="s">
        <v>783</v>
      </c>
      <c r="L72" s="74">
        <v>35</v>
      </c>
      <c r="M72" s="74">
        <v>55</v>
      </c>
      <c r="N72" s="74">
        <v>10</v>
      </c>
      <c r="O72" s="77">
        <v>0</v>
      </c>
      <c r="P72" s="68">
        <v>15</v>
      </c>
      <c r="Q72" s="68">
        <v>7.5</v>
      </c>
      <c r="R72" s="68" t="s">
        <v>723</v>
      </c>
      <c r="S72" s="68" t="s">
        <v>716</v>
      </c>
      <c r="X72" s="68">
        <v>5</v>
      </c>
      <c r="Y72" s="68" t="s">
        <v>725</v>
      </c>
      <c r="Z72" s="70">
        <v>31.082703000000002</v>
      </c>
      <c r="AA72" s="70">
        <v>32.864514</v>
      </c>
      <c r="AB72" s="70"/>
      <c r="AC72" s="70"/>
      <c r="AD72" s="70"/>
      <c r="AE72" s="70"/>
      <c r="AF72" s="70"/>
      <c r="AG72" s="70"/>
      <c r="AH72" s="70"/>
      <c r="AI72" s="70"/>
      <c r="AJ72" s="70">
        <v>1.33552</v>
      </c>
      <c r="AK72" s="70"/>
      <c r="AL72" s="70">
        <v>1.31986</v>
      </c>
      <c r="AM72" s="70">
        <v>1.5660000000000007E-2</v>
      </c>
      <c r="AN72" s="70"/>
      <c r="AO72" s="70"/>
      <c r="AP72" s="70"/>
      <c r="AQ72" s="70"/>
      <c r="AR72" s="70"/>
      <c r="AS72" s="70"/>
      <c r="AT72" s="70"/>
      <c r="AU72" s="70">
        <v>15.7</v>
      </c>
      <c r="AV72" s="70"/>
      <c r="AW72" s="70"/>
      <c r="AX72" s="70">
        <v>16.600000000000001</v>
      </c>
      <c r="AY72" s="70"/>
      <c r="AZ72" s="70"/>
      <c r="BA72" s="70"/>
      <c r="BB72" s="70"/>
      <c r="BC72" s="70"/>
      <c r="BD72" s="70"/>
      <c r="BE72" s="70"/>
      <c r="BF72" s="70"/>
      <c r="BG72" s="70"/>
      <c r="BH72" s="70">
        <v>0.90000000000000213</v>
      </c>
      <c r="BJ72" s="68" t="s">
        <v>725</v>
      </c>
      <c r="BK72" s="68" t="s">
        <v>784</v>
      </c>
      <c r="BQ72" s="68" t="s">
        <v>785</v>
      </c>
      <c r="BR72" s="68" t="s">
        <v>761</v>
      </c>
      <c r="BS72" s="70">
        <v>1</v>
      </c>
      <c r="BT72" s="68" t="s">
        <v>786</v>
      </c>
      <c r="BU72" s="68" t="s">
        <v>787</v>
      </c>
      <c r="BV72" s="68" t="s">
        <v>788</v>
      </c>
    </row>
    <row r="73" spans="6:74" s="68" customFormat="1" x14ac:dyDescent="0.25">
      <c r="F73" s="68" t="s">
        <v>782</v>
      </c>
      <c r="G73" s="68" t="s">
        <v>721</v>
      </c>
      <c r="H73" s="74">
        <v>114</v>
      </c>
      <c r="I73" s="74">
        <v>1633</v>
      </c>
      <c r="J73" s="74">
        <v>10.7</v>
      </c>
      <c r="K73" s="68" t="s">
        <v>783</v>
      </c>
      <c r="L73" s="74">
        <v>35</v>
      </c>
      <c r="M73" s="74">
        <v>55</v>
      </c>
      <c r="N73" s="74">
        <v>10</v>
      </c>
      <c r="O73" s="77">
        <v>15</v>
      </c>
      <c r="P73" s="68">
        <v>30</v>
      </c>
      <c r="Q73" s="68">
        <v>22.5</v>
      </c>
      <c r="R73" s="68" t="s">
        <v>723</v>
      </c>
      <c r="S73" s="68" t="s">
        <v>716</v>
      </c>
      <c r="X73" s="68">
        <v>5</v>
      </c>
      <c r="Y73" s="68" t="s">
        <v>725</v>
      </c>
      <c r="Z73" s="70">
        <v>30.127499999999998</v>
      </c>
      <c r="AA73" s="70">
        <v>31.13175</v>
      </c>
      <c r="AB73" s="70"/>
      <c r="AC73" s="70"/>
      <c r="AD73" s="70"/>
      <c r="AE73" s="70"/>
      <c r="AF73" s="70"/>
      <c r="AG73" s="70"/>
      <c r="AH73" s="70"/>
      <c r="AI73" s="70"/>
      <c r="AJ73" s="70">
        <v>1.3477000000000001</v>
      </c>
      <c r="AK73" s="70"/>
      <c r="AL73" s="70">
        <v>1.339</v>
      </c>
      <c r="AM73" s="70">
        <v>8.7000000000001521E-3</v>
      </c>
      <c r="AN73" s="70"/>
      <c r="AO73" s="70"/>
      <c r="AP73" s="70"/>
      <c r="AQ73" s="70"/>
      <c r="AR73" s="70"/>
      <c r="AS73" s="70"/>
      <c r="AT73" s="70"/>
      <c r="AU73" s="70">
        <v>15</v>
      </c>
      <c r="AV73" s="70"/>
      <c r="AW73" s="70"/>
      <c r="AX73" s="70">
        <v>15.5</v>
      </c>
      <c r="AY73" s="70"/>
      <c r="AZ73" s="70"/>
      <c r="BA73" s="70"/>
      <c r="BB73" s="70"/>
      <c r="BC73" s="70"/>
      <c r="BD73" s="70"/>
      <c r="BE73" s="70"/>
      <c r="BF73" s="70"/>
      <c r="BG73" s="70"/>
      <c r="BH73" s="70">
        <v>0.5</v>
      </c>
      <c r="BJ73" s="68" t="s">
        <v>725</v>
      </c>
      <c r="BK73" s="68" t="s">
        <v>784</v>
      </c>
      <c r="BQ73" s="68" t="s">
        <v>785</v>
      </c>
      <c r="BR73" s="68" t="s">
        <v>761</v>
      </c>
      <c r="BS73" s="70">
        <v>1</v>
      </c>
      <c r="BT73" s="68" t="s">
        <v>786</v>
      </c>
      <c r="BU73" s="68" t="s">
        <v>787</v>
      </c>
      <c r="BV73" s="68" t="s">
        <v>788</v>
      </c>
    </row>
    <row r="74" spans="6:74" s="68" customFormat="1" x14ac:dyDescent="0.25">
      <c r="F74" s="68" t="s">
        <v>782</v>
      </c>
      <c r="G74" s="68" t="s">
        <v>721</v>
      </c>
      <c r="H74" s="74">
        <v>114</v>
      </c>
      <c r="I74" s="74">
        <v>1633</v>
      </c>
      <c r="J74" s="74">
        <v>10.7</v>
      </c>
      <c r="K74" s="68" t="s">
        <v>783</v>
      </c>
      <c r="L74" s="74">
        <v>35</v>
      </c>
      <c r="M74" s="74">
        <v>55</v>
      </c>
      <c r="N74" s="74">
        <v>10</v>
      </c>
      <c r="O74" s="77">
        <v>0</v>
      </c>
      <c r="P74" s="68">
        <v>30</v>
      </c>
      <c r="R74" s="68" t="s">
        <v>723</v>
      </c>
      <c r="S74" s="68" t="s">
        <v>716</v>
      </c>
      <c r="X74" s="68">
        <v>5</v>
      </c>
      <c r="Y74" s="68" t="s">
        <v>725</v>
      </c>
      <c r="Z74" s="70">
        <v>61.210203</v>
      </c>
      <c r="AA74" s="70">
        <v>63.996263999999996</v>
      </c>
      <c r="AB74" s="70"/>
      <c r="AC74" s="70"/>
      <c r="AD74" s="70"/>
      <c r="AE74" s="70"/>
      <c r="AF74" s="70"/>
      <c r="AG74" s="70"/>
      <c r="AH74" s="70"/>
      <c r="AI74" s="70"/>
      <c r="AJ74" s="70">
        <v>2.6832200000000004</v>
      </c>
      <c r="AK74" s="70"/>
      <c r="AL74" s="70">
        <v>2.6588599999999998</v>
      </c>
      <c r="AM74" s="70">
        <v>2.4360000000000603E-2</v>
      </c>
      <c r="AN74" s="70"/>
      <c r="AO74" s="70"/>
      <c r="AP74" s="70"/>
      <c r="AQ74" s="70"/>
      <c r="AR74" s="70"/>
      <c r="AS74" s="70"/>
      <c r="AT74" s="70"/>
      <c r="AU74" s="70">
        <v>15.35</v>
      </c>
      <c r="AV74" s="70"/>
      <c r="AW74" s="70"/>
      <c r="AX74" s="70"/>
      <c r="AY74" s="70"/>
      <c r="AZ74" s="70">
        <v>0</v>
      </c>
      <c r="BA74" s="70">
        <v>0</v>
      </c>
      <c r="BB74" s="70">
        <v>61.210203</v>
      </c>
      <c r="BC74" s="70"/>
      <c r="BD74" s="70"/>
      <c r="BE74" s="70"/>
      <c r="BF74" s="70"/>
      <c r="BG74" s="70"/>
      <c r="BH74" s="70"/>
      <c r="BS74" s="70"/>
    </row>
    <row r="75" spans="6:74" s="68" customFormat="1" x14ac:dyDescent="0.25">
      <c r="F75" s="68" t="s">
        <v>782</v>
      </c>
      <c r="G75" s="68" t="s">
        <v>721</v>
      </c>
      <c r="H75" s="74">
        <v>114</v>
      </c>
      <c r="I75" s="74">
        <v>1633</v>
      </c>
      <c r="J75" s="74">
        <v>10.7</v>
      </c>
      <c r="K75" s="68" t="s">
        <v>783</v>
      </c>
      <c r="L75" s="74">
        <v>35</v>
      </c>
      <c r="M75" s="74">
        <v>55</v>
      </c>
      <c r="N75" s="74">
        <v>10</v>
      </c>
      <c r="O75" s="77">
        <v>0</v>
      </c>
      <c r="P75" s="68">
        <v>15</v>
      </c>
      <c r="Q75" s="68">
        <v>7.5</v>
      </c>
      <c r="R75" s="68" t="s">
        <v>723</v>
      </c>
      <c r="S75" s="68" t="s">
        <v>716</v>
      </c>
      <c r="X75" s="68">
        <v>6</v>
      </c>
      <c r="Y75" s="68" t="s">
        <v>725</v>
      </c>
      <c r="Z75" s="70">
        <v>30.410183999999997</v>
      </c>
      <c r="AA75" s="70">
        <v>31.610586000000001</v>
      </c>
      <c r="AB75" s="70"/>
      <c r="AC75" s="70"/>
      <c r="AD75" s="70"/>
      <c r="AE75" s="70"/>
      <c r="AF75" s="70"/>
      <c r="AG75" s="70"/>
      <c r="AH75" s="70"/>
      <c r="AI75" s="70"/>
      <c r="AJ75" s="70">
        <v>1.34422</v>
      </c>
      <c r="AK75" s="70"/>
      <c r="AL75" s="70">
        <v>1.33378</v>
      </c>
      <c r="AM75" s="70">
        <v>1.0440000000000005E-2</v>
      </c>
      <c r="AN75" s="70"/>
      <c r="AO75" s="70"/>
      <c r="AP75" s="70"/>
      <c r="AQ75" s="70"/>
      <c r="AR75" s="70"/>
      <c r="AS75" s="70"/>
      <c r="AT75" s="70"/>
      <c r="AU75" s="70">
        <v>15.2</v>
      </c>
      <c r="AV75" s="70"/>
      <c r="AW75" s="70"/>
      <c r="AX75" s="70">
        <v>15.8</v>
      </c>
      <c r="AY75" s="70"/>
      <c r="AZ75" s="70"/>
      <c r="BA75" s="70"/>
      <c r="BB75" s="70"/>
      <c r="BC75" s="70"/>
      <c r="BD75" s="70"/>
      <c r="BE75" s="70"/>
      <c r="BF75" s="70"/>
      <c r="BG75" s="70"/>
      <c r="BH75" s="70">
        <v>0.60000000000000142</v>
      </c>
      <c r="BJ75" s="68" t="s">
        <v>725</v>
      </c>
      <c r="BK75" s="68" t="s">
        <v>784</v>
      </c>
      <c r="BQ75" s="68" t="s">
        <v>785</v>
      </c>
      <c r="BR75" s="68" t="s">
        <v>761</v>
      </c>
      <c r="BS75" s="70">
        <v>1</v>
      </c>
      <c r="BT75" s="68" t="s">
        <v>786</v>
      </c>
      <c r="BU75" s="68" t="s">
        <v>787</v>
      </c>
      <c r="BV75" s="68" t="s">
        <v>788</v>
      </c>
    </row>
    <row r="76" spans="6:74" s="68" customFormat="1" x14ac:dyDescent="0.25">
      <c r="F76" s="68" t="s">
        <v>782</v>
      </c>
      <c r="G76" s="68" t="s">
        <v>721</v>
      </c>
      <c r="H76" s="74">
        <v>114</v>
      </c>
      <c r="I76" s="74">
        <v>1633</v>
      </c>
      <c r="J76" s="74">
        <v>10.7</v>
      </c>
      <c r="K76" s="68" t="s">
        <v>783</v>
      </c>
      <c r="L76" s="74">
        <v>35</v>
      </c>
      <c r="M76" s="74">
        <v>55</v>
      </c>
      <c r="N76" s="74">
        <v>10</v>
      </c>
      <c r="O76" s="77">
        <v>15</v>
      </c>
      <c r="P76" s="68">
        <v>30</v>
      </c>
      <c r="Q76" s="68">
        <v>22.5</v>
      </c>
      <c r="R76" s="68" t="s">
        <v>723</v>
      </c>
      <c r="S76" s="68" t="s">
        <v>716</v>
      </c>
      <c r="X76" s="68">
        <v>6</v>
      </c>
      <c r="Y76" s="68" t="s">
        <v>725</v>
      </c>
      <c r="Z76" s="70">
        <v>29.803056000000005</v>
      </c>
      <c r="AA76" s="70">
        <v>30.809916000000005</v>
      </c>
      <c r="AB76" s="70"/>
      <c r="AC76" s="70"/>
      <c r="AD76" s="70"/>
      <c r="AE76" s="70"/>
      <c r="AF76" s="70"/>
      <c r="AG76" s="70"/>
      <c r="AH76" s="70"/>
      <c r="AI76" s="70"/>
      <c r="AJ76" s="70">
        <v>1.35118</v>
      </c>
      <c r="AK76" s="70"/>
      <c r="AL76" s="70">
        <v>1.3424800000000001</v>
      </c>
      <c r="AM76" s="70">
        <v>8.69999999999993E-3</v>
      </c>
      <c r="AN76" s="70"/>
      <c r="AO76" s="70"/>
      <c r="AP76" s="70"/>
      <c r="AQ76" s="70"/>
      <c r="AR76" s="70"/>
      <c r="AS76" s="70"/>
      <c r="AT76" s="70"/>
      <c r="AU76" s="70">
        <v>14.8</v>
      </c>
      <c r="AV76" s="70"/>
      <c r="AW76" s="70"/>
      <c r="AX76" s="70">
        <v>15.3</v>
      </c>
      <c r="AY76" s="70"/>
      <c r="AZ76" s="70"/>
      <c r="BA76" s="70"/>
      <c r="BB76" s="70"/>
      <c r="BC76" s="70"/>
      <c r="BD76" s="70"/>
      <c r="BE76" s="70"/>
      <c r="BF76" s="70"/>
      <c r="BG76" s="70"/>
      <c r="BH76" s="70">
        <v>0.5</v>
      </c>
      <c r="BJ76" s="68" t="s">
        <v>725</v>
      </c>
      <c r="BK76" s="68" t="s">
        <v>784</v>
      </c>
      <c r="BQ76" s="68" t="s">
        <v>785</v>
      </c>
      <c r="BR76" s="68" t="s">
        <v>761</v>
      </c>
      <c r="BS76" s="70">
        <v>1</v>
      </c>
      <c r="BT76" s="68" t="s">
        <v>786</v>
      </c>
      <c r="BU76" s="68" t="s">
        <v>787</v>
      </c>
      <c r="BV76" s="68" t="s">
        <v>788</v>
      </c>
    </row>
    <row r="77" spans="6:74" s="68" customFormat="1" x14ac:dyDescent="0.25">
      <c r="F77" s="68" t="s">
        <v>782</v>
      </c>
      <c r="G77" s="68" t="s">
        <v>721</v>
      </c>
      <c r="H77" s="74">
        <v>114</v>
      </c>
      <c r="I77" s="74">
        <v>1633</v>
      </c>
      <c r="J77" s="74">
        <v>10.7</v>
      </c>
      <c r="K77" s="68" t="s">
        <v>783</v>
      </c>
      <c r="L77" s="74">
        <v>35</v>
      </c>
      <c r="M77" s="74">
        <v>55</v>
      </c>
      <c r="N77" s="74">
        <v>10</v>
      </c>
      <c r="O77" s="77">
        <v>0</v>
      </c>
      <c r="P77" s="68">
        <v>30</v>
      </c>
      <c r="R77" s="68" t="s">
        <v>723</v>
      </c>
      <c r="S77" s="68" t="s">
        <v>716</v>
      </c>
      <c r="X77" s="68">
        <v>6</v>
      </c>
      <c r="Y77" s="68" t="s">
        <v>725</v>
      </c>
      <c r="Z77" s="70">
        <v>60.213239999999999</v>
      </c>
      <c r="AA77" s="70">
        <v>62.420502000000006</v>
      </c>
      <c r="AB77" s="70"/>
      <c r="AC77" s="70"/>
      <c r="AD77" s="70"/>
      <c r="AE77" s="70"/>
      <c r="AF77" s="70"/>
      <c r="AG77" s="70"/>
      <c r="AH77" s="70"/>
      <c r="AI77" s="70"/>
      <c r="AJ77" s="70">
        <v>2.6954000000000002</v>
      </c>
      <c r="AK77" s="70"/>
      <c r="AL77" s="70">
        <v>2.6762600000000001</v>
      </c>
      <c r="AM77" s="70">
        <v>1.9140000000000157E-2</v>
      </c>
      <c r="AN77" s="70"/>
      <c r="AO77" s="70"/>
      <c r="AP77" s="70"/>
      <c r="AQ77" s="70"/>
      <c r="AR77" s="70"/>
      <c r="AS77" s="70"/>
      <c r="AT77" s="70"/>
      <c r="AU77" s="70">
        <v>15</v>
      </c>
      <c r="AV77" s="70"/>
      <c r="AW77" s="70"/>
      <c r="AX77" s="70"/>
      <c r="AY77" s="70"/>
      <c r="AZ77" s="70">
        <v>0</v>
      </c>
      <c r="BA77" s="70">
        <v>0</v>
      </c>
      <c r="BB77" s="70">
        <v>60.213239999999999</v>
      </c>
      <c r="BC77" s="70"/>
      <c r="BD77" s="70"/>
      <c r="BE77" s="70"/>
      <c r="BF77" s="70"/>
      <c r="BG77" s="70"/>
      <c r="BH77" s="70"/>
      <c r="BS77" s="70"/>
    </row>
    <row r="78" spans="6:74" s="68" customFormat="1" x14ac:dyDescent="0.25">
      <c r="F78" s="68" t="s">
        <v>782</v>
      </c>
      <c r="G78" s="68" t="s">
        <v>721</v>
      </c>
      <c r="H78" s="74">
        <v>114</v>
      </c>
      <c r="I78" s="74">
        <v>1633</v>
      </c>
      <c r="J78" s="74">
        <v>10.7</v>
      </c>
      <c r="K78" s="68" t="s">
        <v>783</v>
      </c>
      <c r="L78" s="74">
        <v>35</v>
      </c>
      <c r="M78" s="74">
        <v>55</v>
      </c>
      <c r="N78" s="74">
        <v>10</v>
      </c>
      <c r="O78" s="77">
        <v>0</v>
      </c>
      <c r="P78" s="68">
        <v>15</v>
      </c>
      <c r="Q78" s="68">
        <v>7.5</v>
      </c>
      <c r="R78" s="68" t="s">
        <v>723</v>
      </c>
      <c r="S78" s="68" t="s">
        <v>716</v>
      </c>
      <c r="X78" s="68">
        <v>5</v>
      </c>
      <c r="Y78" s="68" t="s">
        <v>725</v>
      </c>
      <c r="Z78" s="70">
        <v>31.410519000000001</v>
      </c>
      <c r="AA78" s="70">
        <v>31.610586000000001</v>
      </c>
      <c r="AB78" s="70"/>
      <c r="AC78" s="70"/>
      <c r="AD78" s="70"/>
      <c r="AE78" s="70"/>
      <c r="AF78" s="70"/>
      <c r="AG78" s="70"/>
      <c r="AH78" s="70"/>
      <c r="AI78" s="70"/>
      <c r="AJ78" s="70">
        <v>1.33552</v>
      </c>
      <c r="AK78" s="70"/>
      <c r="AL78" s="70">
        <v>1.33378</v>
      </c>
      <c r="AM78" s="70">
        <v>1.7400000000000748E-3</v>
      </c>
      <c r="AN78" s="70"/>
      <c r="AO78" s="70"/>
      <c r="AP78" s="70"/>
      <c r="AQ78" s="70"/>
      <c r="AR78" s="70"/>
      <c r="AS78" s="70"/>
      <c r="AT78" s="70"/>
      <c r="AU78" s="70">
        <v>15.7</v>
      </c>
      <c r="AV78" s="70"/>
      <c r="AW78" s="70"/>
      <c r="AX78" s="70">
        <v>15.8</v>
      </c>
      <c r="AY78" s="70"/>
      <c r="AZ78" s="70"/>
      <c r="BA78" s="70"/>
      <c r="BB78" s="70"/>
      <c r="BC78" s="70"/>
      <c r="BD78" s="70"/>
      <c r="BE78" s="70"/>
      <c r="BF78" s="70"/>
      <c r="BG78" s="70"/>
      <c r="BH78" s="70">
        <v>0.10000000000000142</v>
      </c>
      <c r="BJ78" s="68" t="s">
        <v>725</v>
      </c>
      <c r="BK78" s="68" t="s">
        <v>784</v>
      </c>
      <c r="BQ78" s="68" t="s">
        <v>785</v>
      </c>
      <c r="BR78" s="68" t="s">
        <v>749</v>
      </c>
      <c r="BS78" s="70">
        <v>1</v>
      </c>
      <c r="BT78" s="68" t="s">
        <v>786</v>
      </c>
      <c r="BU78" s="68" t="s">
        <v>787</v>
      </c>
      <c r="BV78" s="68" t="s">
        <v>788</v>
      </c>
    </row>
    <row r="79" spans="6:74" s="68" customFormat="1" x14ac:dyDescent="0.25">
      <c r="F79" s="68" t="s">
        <v>782</v>
      </c>
      <c r="G79" s="68" t="s">
        <v>721</v>
      </c>
      <c r="H79" s="74">
        <v>114</v>
      </c>
      <c r="I79" s="74">
        <v>1633</v>
      </c>
      <c r="J79" s="74">
        <v>10.7</v>
      </c>
      <c r="K79" s="68" t="s">
        <v>783</v>
      </c>
      <c r="L79" s="74">
        <v>35</v>
      </c>
      <c r="M79" s="74">
        <v>55</v>
      </c>
      <c r="N79" s="74">
        <v>10</v>
      </c>
      <c r="O79" s="77">
        <v>15</v>
      </c>
      <c r="P79" s="68">
        <v>30</v>
      </c>
      <c r="Q79" s="68">
        <v>22.5</v>
      </c>
      <c r="R79" s="68" t="s">
        <v>723</v>
      </c>
      <c r="S79" s="68" t="s">
        <v>716</v>
      </c>
      <c r="X79" s="68">
        <v>5</v>
      </c>
      <c r="Y79" s="68" t="s">
        <v>725</v>
      </c>
      <c r="Z79" s="70">
        <v>30.362399999999997</v>
      </c>
      <c r="AA79" s="70">
        <v>30.159983999999998</v>
      </c>
      <c r="AB79" s="70"/>
      <c r="AC79" s="70"/>
      <c r="AD79" s="70"/>
      <c r="AE79" s="70"/>
      <c r="AF79" s="70"/>
      <c r="AG79" s="70"/>
      <c r="AH79" s="70"/>
      <c r="AI79" s="70"/>
      <c r="AJ79" s="70">
        <v>1.3477000000000001</v>
      </c>
      <c r="AK79" s="70"/>
      <c r="AL79" s="70">
        <v>1.34944</v>
      </c>
      <c r="AM79" s="70">
        <v>1.7399999999998528E-3</v>
      </c>
      <c r="AN79" s="70"/>
      <c r="AO79" s="70"/>
      <c r="AP79" s="70"/>
      <c r="AQ79" s="70"/>
      <c r="AR79" s="70"/>
      <c r="AS79" s="70"/>
      <c r="AT79" s="70"/>
      <c r="AU79" s="70">
        <v>15</v>
      </c>
      <c r="AV79" s="70"/>
      <c r="AW79" s="70"/>
      <c r="AX79" s="70">
        <v>14.9</v>
      </c>
      <c r="AY79" s="70"/>
      <c r="AZ79" s="70"/>
      <c r="BA79" s="70"/>
      <c r="BB79" s="70"/>
      <c r="BC79" s="70"/>
      <c r="BD79" s="70"/>
      <c r="BE79" s="70"/>
      <c r="BF79" s="70"/>
      <c r="BG79" s="70"/>
      <c r="BH79" s="70">
        <v>-9.9999999999999645E-2</v>
      </c>
      <c r="BJ79" s="68" t="s">
        <v>725</v>
      </c>
      <c r="BK79" s="68" t="s">
        <v>784</v>
      </c>
      <c r="BQ79" s="68" t="s">
        <v>785</v>
      </c>
      <c r="BR79" s="68" t="s">
        <v>749</v>
      </c>
      <c r="BS79" s="70">
        <v>1</v>
      </c>
      <c r="BT79" s="68" t="s">
        <v>786</v>
      </c>
      <c r="BU79" s="68" t="s">
        <v>787</v>
      </c>
      <c r="BV79" s="68" t="s">
        <v>788</v>
      </c>
    </row>
    <row r="80" spans="6:74" s="68" customFormat="1" x14ac:dyDescent="0.25">
      <c r="F80" s="68" t="s">
        <v>782</v>
      </c>
      <c r="G80" s="68" t="s">
        <v>721</v>
      </c>
      <c r="H80" s="74">
        <v>114</v>
      </c>
      <c r="I80" s="74">
        <v>1633</v>
      </c>
      <c r="J80" s="74">
        <v>10.7</v>
      </c>
      <c r="K80" s="68" t="s">
        <v>783</v>
      </c>
      <c r="L80" s="74">
        <v>35</v>
      </c>
      <c r="M80" s="74">
        <v>55</v>
      </c>
      <c r="N80" s="74">
        <v>10</v>
      </c>
      <c r="O80" s="77">
        <v>0</v>
      </c>
      <c r="P80" s="68">
        <v>30</v>
      </c>
      <c r="R80" s="68" t="s">
        <v>723</v>
      </c>
      <c r="S80" s="68" t="s">
        <v>716</v>
      </c>
      <c r="X80" s="68">
        <v>5</v>
      </c>
      <c r="Y80" s="68" t="s">
        <v>725</v>
      </c>
      <c r="Z80" s="70">
        <v>61.772919000000002</v>
      </c>
      <c r="AA80" s="70">
        <v>61.770569999999999</v>
      </c>
      <c r="AB80" s="70"/>
      <c r="AC80" s="70"/>
      <c r="AD80" s="70"/>
      <c r="AE80" s="70"/>
      <c r="AF80" s="70"/>
      <c r="AG80" s="70"/>
      <c r="AH80" s="70"/>
      <c r="AI80" s="70"/>
      <c r="AJ80" s="70">
        <v>1.34161</v>
      </c>
      <c r="AK80" s="70"/>
      <c r="AL80" s="70">
        <v>1.6087</v>
      </c>
      <c r="AM80" s="70">
        <v>0.26709000000000005</v>
      </c>
      <c r="AN80" s="70"/>
      <c r="AO80" s="70"/>
      <c r="AP80" s="70"/>
      <c r="AQ80" s="70"/>
      <c r="AR80" s="70"/>
      <c r="AS80" s="70"/>
      <c r="AT80" s="70"/>
      <c r="AU80" s="70">
        <v>15.35</v>
      </c>
      <c r="AV80" s="70"/>
      <c r="AW80" s="70"/>
      <c r="AX80" s="70"/>
      <c r="AY80" s="70"/>
      <c r="AZ80" s="70">
        <v>0</v>
      </c>
      <c r="BA80" s="70"/>
      <c r="BB80" s="70"/>
      <c r="BC80" s="70"/>
      <c r="BD80" s="70"/>
      <c r="BE80" s="70"/>
      <c r="BF80" s="70"/>
      <c r="BG80" s="70"/>
      <c r="BH80" s="70"/>
      <c r="BS80" s="70"/>
    </row>
    <row r="81" spans="6:74" s="68" customFormat="1" x14ac:dyDescent="0.25">
      <c r="F81" s="68" t="s">
        <v>782</v>
      </c>
      <c r="G81" s="68" t="s">
        <v>721</v>
      </c>
      <c r="H81" s="74">
        <v>114</v>
      </c>
      <c r="I81" s="74">
        <v>1633</v>
      </c>
      <c r="J81" s="74">
        <v>10.7</v>
      </c>
      <c r="K81" s="68" t="s">
        <v>783</v>
      </c>
      <c r="L81" s="74">
        <v>35</v>
      </c>
      <c r="M81" s="74">
        <v>55</v>
      </c>
      <c r="N81" s="74">
        <v>10</v>
      </c>
      <c r="O81" s="77">
        <v>0</v>
      </c>
      <c r="P81" s="68">
        <v>15</v>
      </c>
      <c r="Q81" s="68">
        <v>7.5</v>
      </c>
      <c r="R81" s="68" t="s">
        <v>723</v>
      </c>
      <c r="S81" s="68" t="s">
        <v>716</v>
      </c>
      <c r="X81" s="68">
        <v>6</v>
      </c>
      <c r="Y81" s="68" t="s">
        <v>725</v>
      </c>
      <c r="Z81" s="70">
        <v>30.568871999999999</v>
      </c>
      <c r="AA81" s="70">
        <v>30.971094000000001</v>
      </c>
      <c r="AB81" s="70"/>
      <c r="AC81" s="70"/>
      <c r="AD81" s="70"/>
      <c r="AE81" s="70"/>
      <c r="AF81" s="70"/>
      <c r="AG81" s="70"/>
      <c r="AH81" s="70"/>
      <c r="AI81" s="70"/>
      <c r="AJ81" s="70">
        <v>1.34422</v>
      </c>
      <c r="AK81" s="70"/>
      <c r="AL81" s="70">
        <v>1.34074</v>
      </c>
      <c r="AM81" s="70">
        <v>3.4799999999999276E-3</v>
      </c>
      <c r="AN81" s="70"/>
      <c r="AO81" s="70"/>
      <c r="AP81" s="70"/>
      <c r="AQ81" s="70"/>
      <c r="AR81" s="70"/>
      <c r="AS81" s="70"/>
      <c r="AT81" s="70"/>
      <c r="AU81" s="70">
        <v>15.2</v>
      </c>
      <c r="AV81" s="70"/>
      <c r="AW81" s="70"/>
      <c r="AX81" s="70">
        <v>15.4</v>
      </c>
      <c r="AY81" s="70"/>
      <c r="AZ81" s="70"/>
      <c r="BA81" s="70"/>
      <c r="BB81" s="70"/>
      <c r="BC81" s="70"/>
      <c r="BD81" s="70"/>
      <c r="BE81" s="70"/>
      <c r="BF81" s="70"/>
      <c r="BG81" s="70"/>
      <c r="BH81" s="70">
        <v>0.20000000000000107</v>
      </c>
      <c r="BJ81" s="68" t="s">
        <v>725</v>
      </c>
      <c r="BK81" s="68" t="s">
        <v>784</v>
      </c>
      <c r="BQ81" s="68" t="s">
        <v>785</v>
      </c>
      <c r="BR81" s="68" t="s">
        <v>749</v>
      </c>
      <c r="BS81" s="70">
        <v>1</v>
      </c>
      <c r="BT81" s="68" t="s">
        <v>786</v>
      </c>
      <c r="BU81" s="68" t="s">
        <v>787</v>
      </c>
      <c r="BV81" s="68" t="s">
        <v>788</v>
      </c>
    </row>
    <row r="82" spans="6:74" s="68" customFormat="1" x14ac:dyDescent="0.25">
      <c r="F82" s="68" t="s">
        <v>782</v>
      </c>
      <c r="G82" s="68" t="s">
        <v>721</v>
      </c>
      <c r="H82" s="74">
        <v>114</v>
      </c>
      <c r="I82" s="74">
        <v>1633</v>
      </c>
      <c r="J82" s="74">
        <v>10.7</v>
      </c>
      <c r="K82" s="68" t="s">
        <v>783</v>
      </c>
      <c r="L82" s="74">
        <v>35</v>
      </c>
      <c r="M82" s="74">
        <v>55</v>
      </c>
      <c r="N82" s="74">
        <v>10</v>
      </c>
      <c r="O82" s="77">
        <v>15</v>
      </c>
      <c r="P82" s="68">
        <v>30</v>
      </c>
      <c r="Q82" s="68">
        <v>22.5</v>
      </c>
      <c r="R82" s="68" t="s">
        <v>723</v>
      </c>
      <c r="S82" s="68" t="s">
        <v>716</v>
      </c>
      <c r="X82" s="68">
        <v>6</v>
      </c>
      <c r="Y82" s="68" t="s">
        <v>725</v>
      </c>
      <c r="Z82" s="70">
        <v>30.112080000000002</v>
      </c>
      <c r="AA82" s="70">
        <v>29.5017</v>
      </c>
      <c r="AB82" s="70"/>
      <c r="AC82" s="70"/>
      <c r="AD82" s="70"/>
      <c r="AE82" s="70"/>
      <c r="AF82" s="70"/>
      <c r="AG82" s="70"/>
      <c r="AH82" s="70"/>
      <c r="AI82" s="70"/>
      <c r="AJ82" s="70">
        <v>1.35118</v>
      </c>
      <c r="AK82" s="70"/>
      <c r="AL82" s="70">
        <v>1.3564000000000001</v>
      </c>
      <c r="AM82" s="70">
        <v>5.2200000000000024E-3</v>
      </c>
      <c r="AN82" s="70"/>
      <c r="AO82" s="70"/>
      <c r="AP82" s="70"/>
      <c r="AQ82" s="70"/>
      <c r="AR82" s="70"/>
      <c r="AS82" s="70"/>
      <c r="AT82" s="70"/>
      <c r="AU82" s="70">
        <v>14.8</v>
      </c>
      <c r="AV82" s="70"/>
      <c r="AW82" s="70"/>
      <c r="AX82" s="70">
        <v>14.5</v>
      </c>
      <c r="AY82" s="70"/>
      <c r="AZ82" s="70"/>
      <c r="BA82" s="70"/>
      <c r="BB82" s="70"/>
      <c r="BC82" s="70"/>
      <c r="BD82" s="70"/>
      <c r="BE82" s="70"/>
      <c r="BF82" s="70"/>
      <c r="BG82" s="70"/>
      <c r="BH82" s="70">
        <v>-0.30000000000000071</v>
      </c>
      <c r="BJ82" s="68" t="s">
        <v>725</v>
      </c>
      <c r="BK82" s="68" t="s">
        <v>784</v>
      </c>
      <c r="BQ82" s="68" t="s">
        <v>785</v>
      </c>
      <c r="BR82" s="68" t="s">
        <v>749</v>
      </c>
      <c r="BS82" s="70">
        <v>1</v>
      </c>
      <c r="BT82" s="68" t="s">
        <v>786</v>
      </c>
      <c r="BU82" s="68" t="s">
        <v>787</v>
      </c>
      <c r="BV82" s="68" t="s">
        <v>788</v>
      </c>
    </row>
    <row r="83" spans="6:74" s="68" customFormat="1" x14ac:dyDescent="0.25">
      <c r="F83" s="68" t="s">
        <v>782</v>
      </c>
      <c r="G83" s="68" t="s">
        <v>721</v>
      </c>
      <c r="H83" s="74">
        <v>114</v>
      </c>
      <c r="I83" s="74">
        <v>1633</v>
      </c>
      <c r="J83" s="74">
        <v>10.7</v>
      </c>
      <c r="K83" s="68" t="s">
        <v>783</v>
      </c>
      <c r="L83" s="74">
        <v>35</v>
      </c>
      <c r="M83" s="74">
        <v>55</v>
      </c>
      <c r="N83" s="74">
        <v>10</v>
      </c>
      <c r="O83" s="77">
        <v>0</v>
      </c>
      <c r="P83" s="68">
        <v>30</v>
      </c>
      <c r="R83" s="68" t="s">
        <v>723</v>
      </c>
      <c r="S83" s="68" t="s">
        <v>716</v>
      </c>
      <c r="X83" s="68">
        <v>6</v>
      </c>
      <c r="Y83" s="68" t="s">
        <v>725</v>
      </c>
      <c r="Z83" s="70">
        <v>60.680952000000005</v>
      </c>
      <c r="AA83" s="70">
        <v>60.472794</v>
      </c>
      <c r="AB83" s="70"/>
      <c r="AC83" s="70"/>
      <c r="AD83" s="70"/>
      <c r="AE83" s="70"/>
      <c r="AF83" s="70"/>
      <c r="AG83" s="70"/>
      <c r="AH83" s="70"/>
      <c r="AI83" s="70"/>
      <c r="AJ83" s="70">
        <v>1.3477000000000001</v>
      </c>
      <c r="AK83" s="70"/>
      <c r="AL83" s="70">
        <v>1.6087</v>
      </c>
      <c r="AM83" s="70">
        <v>0.2609999999999999</v>
      </c>
      <c r="AN83" s="70"/>
      <c r="AO83" s="70"/>
      <c r="AP83" s="70"/>
      <c r="AQ83" s="70"/>
      <c r="AR83" s="70"/>
      <c r="AS83" s="70"/>
      <c r="AT83" s="70"/>
      <c r="AU83" s="70">
        <v>15</v>
      </c>
      <c r="AV83" s="70"/>
      <c r="AW83" s="70"/>
      <c r="AX83" s="70"/>
      <c r="AY83" s="70"/>
      <c r="AZ83" s="70">
        <v>0</v>
      </c>
      <c r="BA83" s="70"/>
      <c r="BB83" s="70"/>
      <c r="BC83" s="70"/>
      <c r="BD83" s="70"/>
      <c r="BE83" s="70"/>
      <c r="BF83" s="70"/>
      <c r="BG83" s="70"/>
      <c r="BH83" s="70"/>
      <c r="BS83" s="70"/>
    </row>
    <row r="84" spans="6:74" s="68" customFormat="1" x14ac:dyDescent="0.25">
      <c r="F84" s="68" t="s">
        <v>782</v>
      </c>
      <c r="G84" s="68" t="s">
        <v>721</v>
      </c>
      <c r="H84" s="74">
        <v>114</v>
      </c>
      <c r="I84" s="74">
        <v>1633</v>
      </c>
      <c r="J84" s="74">
        <v>10.7</v>
      </c>
      <c r="K84" s="68" t="s">
        <v>783</v>
      </c>
      <c r="L84" s="74">
        <v>35</v>
      </c>
      <c r="M84" s="74">
        <v>55</v>
      </c>
      <c r="N84" s="74">
        <v>10</v>
      </c>
      <c r="O84" s="77">
        <v>0</v>
      </c>
      <c r="P84" s="68">
        <v>15</v>
      </c>
      <c r="Q84" s="68">
        <v>7.5</v>
      </c>
      <c r="R84" s="68" t="s">
        <v>723</v>
      </c>
      <c r="S84" s="68" t="s">
        <v>716</v>
      </c>
      <c r="X84" s="68">
        <v>5</v>
      </c>
      <c r="Y84" s="68" t="s">
        <v>725</v>
      </c>
      <c r="Z84" s="70">
        <v>31.574427000000004</v>
      </c>
      <c r="AA84" s="70">
        <v>30.971094000000001</v>
      </c>
      <c r="AB84" s="70"/>
      <c r="AC84" s="70"/>
      <c r="AD84" s="70"/>
      <c r="AE84" s="70"/>
      <c r="AF84" s="70"/>
      <c r="AG84" s="70"/>
      <c r="AH84" s="70"/>
      <c r="AI84" s="70"/>
      <c r="AJ84" s="70">
        <v>1.33552</v>
      </c>
      <c r="AK84" s="70"/>
      <c r="AL84" s="70">
        <v>1.34074</v>
      </c>
      <c r="AM84" s="70">
        <v>5.2200000000000024E-3</v>
      </c>
      <c r="AN84" s="70"/>
      <c r="AO84" s="70"/>
      <c r="AP84" s="70"/>
      <c r="AQ84" s="70"/>
      <c r="AR84" s="70"/>
      <c r="AS84" s="70"/>
      <c r="AT84" s="70"/>
      <c r="AU84" s="70">
        <v>15.7</v>
      </c>
      <c r="AV84" s="70"/>
      <c r="AW84" s="70"/>
      <c r="AX84" s="70">
        <v>15.4</v>
      </c>
      <c r="AY84" s="70"/>
      <c r="AZ84" s="70"/>
      <c r="BA84" s="70"/>
      <c r="BB84" s="70"/>
      <c r="BC84" s="70"/>
      <c r="BD84" s="70"/>
      <c r="BE84" s="70"/>
      <c r="BF84" s="70"/>
      <c r="BG84" s="70"/>
      <c r="BH84" s="70">
        <v>-0.29999999999999893</v>
      </c>
      <c r="BJ84" s="68" t="s">
        <v>725</v>
      </c>
      <c r="BK84" s="68" t="s">
        <v>784</v>
      </c>
      <c r="BQ84" s="68" t="s">
        <v>785</v>
      </c>
      <c r="BR84" s="68" t="s">
        <v>790</v>
      </c>
      <c r="BS84" s="70">
        <v>1</v>
      </c>
      <c r="BT84" s="68" t="s">
        <v>786</v>
      </c>
      <c r="BU84" s="68" t="s">
        <v>787</v>
      </c>
      <c r="BV84" s="68" t="s">
        <v>788</v>
      </c>
    </row>
    <row r="85" spans="6:74" s="68" customFormat="1" x14ac:dyDescent="0.25">
      <c r="F85" s="68" t="s">
        <v>782</v>
      </c>
      <c r="G85" s="68" t="s">
        <v>721</v>
      </c>
      <c r="H85" s="74">
        <v>114</v>
      </c>
      <c r="I85" s="74">
        <v>1633</v>
      </c>
      <c r="J85" s="74">
        <v>10.7</v>
      </c>
      <c r="K85" s="68" t="s">
        <v>783</v>
      </c>
      <c r="L85" s="74">
        <v>35</v>
      </c>
      <c r="M85" s="74">
        <v>55</v>
      </c>
      <c r="N85" s="74">
        <v>10</v>
      </c>
      <c r="O85" s="77">
        <v>15</v>
      </c>
      <c r="P85" s="68">
        <v>30</v>
      </c>
      <c r="Q85" s="68">
        <v>22.5</v>
      </c>
      <c r="R85" s="68" t="s">
        <v>723</v>
      </c>
      <c r="S85" s="68" t="s">
        <v>716</v>
      </c>
      <c r="X85" s="68">
        <v>5</v>
      </c>
      <c r="Y85" s="68" t="s">
        <v>725</v>
      </c>
      <c r="Z85" s="70">
        <v>30.558150000000001</v>
      </c>
      <c r="AA85" s="70">
        <v>29.335824000000002</v>
      </c>
      <c r="AB85" s="70"/>
      <c r="AC85" s="70"/>
      <c r="AD85" s="70"/>
      <c r="AE85" s="70"/>
      <c r="AF85" s="70"/>
      <c r="AG85" s="70"/>
      <c r="AH85" s="70"/>
      <c r="AI85" s="70"/>
      <c r="AJ85" s="70">
        <v>1.3477000000000001</v>
      </c>
      <c r="AK85" s="70"/>
      <c r="AL85" s="70">
        <v>1.3581400000000001</v>
      </c>
      <c r="AM85" s="70">
        <v>1.0440000000000005E-2</v>
      </c>
      <c r="AN85" s="70"/>
      <c r="AO85" s="70"/>
      <c r="AP85" s="70"/>
      <c r="AQ85" s="70"/>
      <c r="AR85" s="70"/>
      <c r="AS85" s="70"/>
      <c r="AT85" s="70"/>
      <c r="AU85" s="70">
        <v>15</v>
      </c>
      <c r="AV85" s="70"/>
      <c r="AW85" s="70"/>
      <c r="AX85" s="70">
        <v>14.4</v>
      </c>
      <c r="AY85" s="70"/>
      <c r="AZ85" s="70"/>
      <c r="BA85" s="70"/>
      <c r="BB85" s="70"/>
      <c r="BC85" s="70"/>
      <c r="BD85" s="70"/>
      <c r="BE85" s="70"/>
      <c r="BF85" s="70"/>
      <c r="BG85" s="70"/>
      <c r="BH85" s="70">
        <v>-0.59999999999999964</v>
      </c>
      <c r="BJ85" s="68" t="s">
        <v>725</v>
      </c>
      <c r="BK85" s="68" t="s">
        <v>784</v>
      </c>
      <c r="BQ85" s="68" t="s">
        <v>785</v>
      </c>
      <c r="BR85" s="68" t="s">
        <v>790</v>
      </c>
      <c r="BS85" s="70">
        <v>1</v>
      </c>
      <c r="BT85" s="68" t="s">
        <v>786</v>
      </c>
      <c r="BU85" s="68" t="s">
        <v>787</v>
      </c>
      <c r="BV85" s="68" t="s">
        <v>788</v>
      </c>
    </row>
    <row r="86" spans="6:74" s="68" customFormat="1" x14ac:dyDescent="0.25">
      <c r="F86" s="68" t="s">
        <v>782</v>
      </c>
      <c r="G86" s="68" t="s">
        <v>721</v>
      </c>
      <c r="H86" s="74">
        <v>114</v>
      </c>
      <c r="I86" s="74">
        <v>1633</v>
      </c>
      <c r="J86" s="74">
        <v>10.7</v>
      </c>
      <c r="K86" s="68" t="s">
        <v>783</v>
      </c>
      <c r="L86" s="74">
        <v>35</v>
      </c>
      <c r="M86" s="74">
        <v>55</v>
      </c>
      <c r="N86" s="74">
        <v>10</v>
      </c>
      <c r="O86" s="77">
        <v>0</v>
      </c>
      <c r="P86" s="68">
        <v>30</v>
      </c>
      <c r="R86" s="68" t="s">
        <v>723</v>
      </c>
      <c r="S86" s="68" t="s">
        <v>716</v>
      </c>
      <c r="X86" s="68">
        <v>5</v>
      </c>
      <c r="Y86" s="68" t="s">
        <v>725</v>
      </c>
      <c r="Z86" s="70">
        <v>62.132577000000005</v>
      </c>
      <c r="AA86" s="70">
        <v>60.306918000000003</v>
      </c>
      <c r="AB86" s="70"/>
      <c r="AC86" s="70"/>
      <c r="AD86" s="70"/>
      <c r="AE86" s="70"/>
      <c r="AF86" s="70"/>
      <c r="AG86" s="70"/>
      <c r="AH86" s="70"/>
      <c r="AI86" s="70"/>
      <c r="AJ86" s="70">
        <v>1.34161</v>
      </c>
      <c r="AK86" s="70"/>
      <c r="AL86" s="70">
        <v>1.6087</v>
      </c>
      <c r="AM86" s="70">
        <v>0.26709000000000005</v>
      </c>
      <c r="AN86" s="70"/>
      <c r="AO86" s="70"/>
      <c r="AP86" s="70"/>
      <c r="AQ86" s="70"/>
      <c r="AR86" s="70"/>
      <c r="AS86" s="70"/>
      <c r="AT86" s="70"/>
      <c r="AU86" s="70">
        <v>15.35</v>
      </c>
      <c r="AV86" s="70"/>
      <c r="AW86" s="70"/>
      <c r="AX86" s="70"/>
      <c r="AY86" s="70"/>
      <c r="AZ86" s="70">
        <v>0</v>
      </c>
      <c r="BA86" s="70">
        <v>0</v>
      </c>
      <c r="BB86" s="70"/>
      <c r="BC86" s="70"/>
      <c r="BD86" s="70"/>
      <c r="BE86" s="70"/>
      <c r="BF86" s="70"/>
      <c r="BG86" s="70"/>
      <c r="BH86" s="70"/>
      <c r="BS86" s="70"/>
    </row>
    <row r="87" spans="6:74" s="68" customFormat="1" x14ac:dyDescent="0.25">
      <c r="F87" s="68" t="s">
        <v>782</v>
      </c>
      <c r="G87" s="68" t="s">
        <v>721</v>
      </c>
      <c r="H87" s="74">
        <v>114</v>
      </c>
      <c r="I87" s="74">
        <v>1633</v>
      </c>
      <c r="J87" s="74">
        <v>10.7</v>
      </c>
      <c r="K87" s="68" t="s">
        <v>783</v>
      </c>
      <c r="L87" s="74">
        <v>35</v>
      </c>
      <c r="M87" s="74">
        <v>55</v>
      </c>
      <c r="N87" s="74">
        <v>10</v>
      </c>
      <c r="O87" s="77">
        <v>0</v>
      </c>
      <c r="P87" s="68">
        <v>15</v>
      </c>
      <c r="Q87" s="68">
        <v>7.5</v>
      </c>
      <c r="R87" s="68" t="s">
        <v>723</v>
      </c>
      <c r="S87" s="68" t="s">
        <v>716</v>
      </c>
      <c r="X87" s="68">
        <v>6</v>
      </c>
      <c r="Y87" s="68" t="s">
        <v>725</v>
      </c>
      <c r="Z87" s="70">
        <v>30.886248000000002</v>
      </c>
      <c r="AA87" s="70">
        <v>29.667054</v>
      </c>
      <c r="AB87" s="70"/>
      <c r="AC87" s="70"/>
      <c r="AD87" s="70"/>
      <c r="AE87" s="70"/>
      <c r="AF87" s="70"/>
      <c r="AG87" s="70"/>
      <c r="AH87" s="70"/>
      <c r="AI87" s="70"/>
      <c r="AJ87" s="70">
        <v>1.34422</v>
      </c>
      <c r="AK87" s="70"/>
      <c r="AL87" s="70">
        <v>1.35466</v>
      </c>
      <c r="AM87" s="70">
        <v>1.0440000000000005E-2</v>
      </c>
      <c r="AN87" s="70"/>
      <c r="AO87" s="70"/>
      <c r="AP87" s="70"/>
      <c r="AQ87" s="70"/>
      <c r="AR87" s="70"/>
      <c r="AS87" s="70"/>
      <c r="AT87" s="70"/>
      <c r="AU87" s="70">
        <v>15.2</v>
      </c>
      <c r="AV87" s="70"/>
      <c r="AW87" s="70"/>
      <c r="AX87" s="70">
        <v>14.6</v>
      </c>
      <c r="AY87" s="70"/>
      <c r="AZ87" s="70"/>
      <c r="BA87" s="70"/>
      <c r="BB87" s="70"/>
      <c r="BC87" s="70"/>
      <c r="BD87" s="70"/>
      <c r="BE87" s="70"/>
      <c r="BF87" s="70"/>
      <c r="BG87" s="70"/>
      <c r="BH87" s="70">
        <v>-0.59999999999999964</v>
      </c>
      <c r="BJ87" s="68" t="s">
        <v>725</v>
      </c>
      <c r="BK87" s="68" t="s">
        <v>784</v>
      </c>
      <c r="BQ87" s="68" t="s">
        <v>785</v>
      </c>
      <c r="BR87" s="68" t="s">
        <v>790</v>
      </c>
      <c r="BS87" s="70">
        <v>1</v>
      </c>
      <c r="BT87" s="68" t="s">
        <v>786</v>
      </c>
      <c r="BU87" s="68" t="s">
        <v>787</v>
      </c>
      <c r="BV87" s="68" t="s">
        <v>788</v>
      </c>
    </row>
    <row r="88" spans="6:74" s="68" customFormat="1" x14ac:dyDescent="0.25">
      <c r="F88" s="68" t="s">
        <v>782</v>
      </c>
      <c r="G88" s="68" t="s">
        <v>721</v>
      </c>
      <c r="H88" s="74">
        <v>114</v>
      </c>
      <c r="I88" s="74">
        <v>1633</v>
      </c>
      <c r="J88" s="74">
        <v>10.7</v>
      </c>
      <c r="K88" s="68" t="s">
        <v>783</v>
      </c>
      <c r="L88" s="74">
        <v>35</v>
      </c>
      <c r="M88" s="74">
        <v>55</v>
      </c>
      <c r="N88" s="74">
        <v>10</v>
      </c>
      <c r="O88" s="77">
        <v>15</v>
      </c>
      <c r="P88" s="68">
        <v>30</v>
      </c>
      <c r="Q88" s="68">
        <v>22.5</v>
      </c>
      <c r="R88" s="68" t="s">
        <v>723</v>
      </c>
      <c r="S88" s="68" t="s">
        <v>716</v>
      </c>
      <c r="X88" s="68">
        <v>6</v>
      </c>
      <c r="Y88" s="68" t="s">
        <v>725</v>
      </c>
      <c r="Z88" s="70">
        <v>30.305219999999998</v>
      </c>
      <c r="AA88" s="70">
        <v>28.667099999999998</v>
      </c>
      <c r="AB88" s="70"/>
      <c r="AC88" s="70"/>
      <c r="AD88" s="70"/>
      <c r="AE88" s="70"/>
      <c r="AF88" s="70"/>
      <c r="AG88" s="70"/>
      <c r="AH88" s="70"/>
      <c r="AI88" s="70"/>
      <c r="AJ88" s="70">
        <v>1.35118</v>
      </c>
      <c r="AK88" s="70"/>
      <c r="AL88" s="70">
        <v>1.3651</v>
      </c>
      <c r="AM88" s="70">
        <v>1.3919999999999932E-2</v>
      </c>
      <c r="AN88" s="70"/>
      <c r="AO88" s="70"/>
      <c r="AP88" s="70"/>
      <c r="AQ88" s="70"/>
      <c r="AR88" s="70"/>
      <c r="AS88" s="70"/>
      <c r="AT88" s="70"/>
      <c r="AU88" s="70">
        <v>14.8</v>
      </c>
      <c r="AV88" s="70"/>
      <c r="AW88" s="70"/>
      <c r="AX88" s="70">
        <v>14</v>
      </c>
      <c r="AY88" s="70"/>
      <c r="AZ88" s="70"/>
      <c r="BA88" s="70"/>
      <c r="BB88" s="70"/>
      <c r="BC88" s="70"/>
      <c r="BD88" s="70"/>
      <c r="BE88" s="70"/>
      <c r="BF88" s="70"/>
      <c r="BG88" s="70"/>
      <c r="BH88" s="70">
        <v>-0.80000000000000071</v>
      </c>
      <c r="BJ88" s="68" t="s">
        <v>725</v>
      </c>
      <c r="BK88" s="68" t="s">
        <v>784</v>
      </c>
      <c r="BQ88" s="68" t="s">
        <v>785</v>
      </c>
      <c r="BR88" s="68" t="s">
        <v>790</v>
      </c>
      <c r="BS88" s="70">
        <v>1</v>
      </c>
      <c r="BT88" s="68" t="s">
        <v>786</v>
      </c>
      <c r="BU88" s="68" t="s">
        <v>787</v>
      </c>
      <c r="BV88" s="68" t="s">
        <v>788</v>
      </c>
    </row>
    <row r="89" spans="6:74" s="68" customFormat="1" x14ac:dyDescent="0.25">
      <c r="F89" s="68" t="s">
        <v>782</v>
      </c>
      <c r="G89" s="68" t="s">
        <v>721</v>
      </c>
      <c r="H89" s="74">
        <v>114</v>
      </c>
      <c r="I89" s="74">
        <v>1633</v>
      </c>
      <c r="J89" s="74">
        <v>10.7</v>
      </c>
      <c r="K89" s="68" t="s">
        <v>783</v>
      </c>
      <c r="L89" s="74">
        <v>35</v>
      </c>
      <c r="M89" s="74">
        <v>55</v>
      </c>
      <c r="N89" s="74">
        <v>10</v>
      </c>
      <c r="O89" s="77">
        <v>0</v>
      </c>
      <c r="P89" s="68">
        <v>30</v>
      </c>
      <c r="R89" s="68" t="s">
        <v>723</v>
      </c>
      <c r="S89" s="68" t="s">
        <v>716</v>
      </c>
      <c r="X89" s="68">
        <v>6</v>
      </c>
      <c r="Y89" s="68" t="s">
        <v>725</v>
      </c>
      <c r="Z89" s="70">
        <v>61.191468</v>
      </c>
      <c r="AA89" s="70">
        <v>58.334153999999998</v>
      </c>
      <c r="AB89" s="70"/>
      <c r="AC89" s="70"/>
      <c r="AD89" s="70"/>
      <c r="AE89" s="70"/>
      <c r="AF89" s="70"/>
      <c r="AG89" s="70"/>
      <c r="AH89" s="70"/>
      <c r="AI89" s="70"/>
      <c r="AJ89" s="70">
        <v>1.3477000000000001</v>
      </c>
      <c r="AK89" s="70"/>
      <c r="AL89" s="70">
        <v>1.6087</v>
      </c>
      <c r="AM89" s="70">
        <v>0.2609999999999999</v>
      </c>
      <c r="AN89" s="70"/>
      <c r="AO89" s="70"/>
      <c r="AP89" s="70"/>
      <c r="AQ89" s="70"/>
      <c r="AR89" s="70"/>
      <c r="AS89" s="70"/>
      <c r="AT89" s="70"/>
      <c r="AU89" s="70">
        <v>15</v>
      </c>
      <c r="AV89" s="70"/>
      <c r="AW89" s="70"/>
      <c r="AX89" s="70"/>
      <c r="AY89" s="70"/>
      <c r="AZ89" s="70">
        <v>0</v>
      </c>
      <c r="BA89" s="70">
        <v>0</v>
      </c>
      <c r="BB89" s="70"/>
      <c r="BC89" s="70"/>
      <c r="BD89" s="70"/>
      <c r="BE89" s="70"/>
      <c r="BF89" s="70"/>
      <c r="BG89" s="70"/>
      <c r="BH89" s="70"/>
      <c r="BS89" s="70"/>
    </row>
    <row r="90" spans="6:74" s="68" customFormat="1" x14ac:dyDescent="0.25">
      <c r="F90" s="68" t="s">
        <v>791</v>
      </c>
      <c r="G90" s="68" t="s">
        <v>721</v>
      </c>
      <c r="H90" s="68">
        <v>196</v>
      </c>
      <c r="I90" s="68">
        <v>1300</v>
      </c>
      <c r="J90" s="68">
        <v>15</v>
      </c>
      <c r="K90" s="68" t="s">
        <v>792</v>
      </c>
      <c r="L90" s="74">
        <v>35</v>
      </c>
      <c r="M90" s="74">
        <v>35</v>
      </c>
      <c r="N90" s="74">
        <v>30</v>
      </c>
      <c r="O90" s="68">
        <v>0</v>
      </c>
      <c r="P90" s="68">
        <v>5</v>
      </c>
      <c r="Q90" s="68">
        <v>2.5</v>
      </c>
      <c r="R90" s="68" t="s">
        <v>723</v>
      </c>
      <c r="S90" s="68" t="s">
        <v>716</v>
      </c>
      <c r="X90" s="68">
        <v>3</v>
      </c>
      <c r="Y90" s="68" t="s">
        <v>725</v>
      </c>
      <c r="Z90" s="70">
        <v>7.0870690000000014</v>
      </c>
      <c r="AA90" s="70">
        <v>8.2799420000000001</v>
      </c>
      <c r="AB90" s="70"/>
      <c r="AC90" s="70"/>
      <c r="AD90" s="70"/>
      <c r="AE90" s="70"/>
      <c r="AF90" s="70"/>
      <c r="AG90" s="70"/>
      <c r="AH90" s="70"/>
      <c r="AI90" s="70"/>
      <c r="AJ90" s="70">
        <v>1.43296</v>
      </c>
      <c r="AK90" s="70"/>
      <c r="AL90" s="70">
        <v>1.4033800000000001</v>
      </c>
      <c r="AM90" s="70">
        <v>2.957999999999994E-2</v>
      </c>
      <c r="AN90" s="70"/>
      <c r="AO90" s="70"/>
      <c r="AP90" s="70"/>
      <c r="AQ90" s="70"/>
      <c r="AR90" s="70"/>
      <c r="AS90" s="70"/>
      <c r="AT90" s="70"/>
      <c r="AU90" s="70">
        <v>10.1</v>
      </c>
      <c r="AV90" s="70"/>
      <c r="AW90" s="70"/>
      <c r="AX90" s="70">
        <v>11.8</v>
      </c>
      <c r="AY90" s="70"/>
      <c r="AZ90" s="70"/>
      <c r="BA90" s="70"/>
      <c r="BB90" s="70"/>
      <c r="BC90" s="70"/>
      <c r="BD90" s="70"/>
      <c r="BE90" s="70"/>
      <c r="BF90" s="70"/>
      <c r="BG90" s="70"/>
      <c r="BH90" s="70">
        <v>1.7000000000000011</v>
      </c>
      <c r="BJ90" s="68" t="s">
        <v>725</v>
      </c>
      <c r="BK90" s="68" t="s">
        <v>725</v>
      </c>
      <c r="BQ90" s="68" t="s">
        <v>727</v>
      </c>
      <c r="BR90" s="68" t="s">
        <v>793</v>
      </c>
      <c r="BS90" s="70">
        <v>1</v>
      </c>
      <c r="BT90" s="68" t="s">
        <v>794</v>
      </c>
      <c r="BU90" s="68" t="s">
        <v>787</v>
      </c>
      <c r="BV90" s="68" t="s">
        <v>795</v>
      </c>
    </row>
    <row r="91" spans="6:74" s="68" customFormat="1" x14ac:dyDescent="0.25">
      <c r="F91" s="68" t="s">
        <v>791</v>
      </c>
      <c r="G91" s="68" t="s">
        <v>721</v>
      </c>
      <c r="H91" s="68">
        <v>196</v>
      </c>
      <c r="I91" s="68">
        <v>1300</v>
      </c>
      <c r="J91" s="68">
        <v>15</v>
      </c>
      <c r="K91" s="68" t="s">
        <v>792</v>
      </c>
      <c r="L91" s="74">
        <v>35</v>
      </c>
      <c r="M91" s="74">
        <v>35</v>
      </c>
      <c r="N91" s="74">
        <v>30</v>
      </c>
      <c r="O91" s="68">
        <v>5</v>
      </c>
      <c r="P91" s="68">
        <v>10</v>
      </c>
      <c r="Q91" s="68">
        <v>7.5</v>
      </c>
      <c r="R91" s="68" t="s">
        <v>723</v>
      </c>
      <c r="S91" s="68" t="s">
        <v>716</v>
      </c>
      <c r="X91" s="68">
        <v>3</v>
      </c>
      <c r="Y91" s="68" t="s">
        <v>725</v>
      </c>
      <c r="Z91" s="70">
        <v>6.2787899999999999</v>
      </c>
      <c r="AA91" s="70">
        <v>6.8561499999999995</v>
      </c>
      <c r="AB91" s="70"/>
      <c r="AC91" s="70"/>
      <c r="AD91" s="70"/>
      <c r="AE91" s="70"/>
      <c r="AF91" s="70"/>
      <c r="AG91" s="70"/>
      <c r="AH91" s="70"/>
      <c r="AI91" s="70"/>
      <c r="AJ91" s="70">
        <v>1.4573199999999999</v>
      </c>
      <c r="AK91" s="70"/>
      <c r="AL91" s="70">
        <v>1.4434</v>
      </c>
      <c r="AM91" s="70">
        <v>1.3919999999999932E-2</v>
      </c>
      <c r="AN91" s="70"/>
      <c r="AO91" s="70"/>
      <c r="AP91" s="70"/>
      <c r="AQ91" s="70"/>
      <c r="AR91" s="70"/>
      <c r="AS91" s="70"/>
      <c r="AT91" s="70"/>
      <c r="AU91" s="70">
        <v>8.6999999999999993</v>
      </c>
      <c r="AV91" s="70"/>
      <c r="AW91" s="70"/>
      <c r="AX91" s="70">
        <v>9.5</v>
      </c>
      <c r="AY91" s="70"/>
      <c r="AZ91" s="70"/>
      <c r="BA91" s="70"/>
      <c r="BB91" s="70"/>
      <c r="BC91" s="70"/>
      <c r="BD91" s="70"/>
      <c r="BE91" s="70"/>
      <c r="BF91" s="70"/>
      <c r="BG91" s="70"/>
      <c r="BH91" s="70">
        <v>0.80000000000000071</v>
      </c>
      <c r="BJ91" s="68" t="s">
        <v>725</v>
      </c>
      <c r="BK91" s="68" t="s">
        <v>725</v>
      </c>
      <c r="BQ91" s="68" t="s">
        <v>727</v>
      </c>
      <c r="BR91" s="68" t="s">
        <v>793</v>
      </c>
      <c r="BS91" s="70">
        <v>1</v>
      </c>
      <c r="BT91" s="68" t="s">
        <v>794</v>
      </c>
      <c r="BU91" s="68" t="s">
        <v>787</v>
      </c>
      <c r="BV91" s="68" t="s">
        <v>795</v>
      </c>
    </row>
    <row r="92" spans="6:74" s="68" customFormat="1" x14ac:dyDescent="0.25">
      <c r="F92" s="68" t="s">
        <v>791</v>
      </c>
      <c r="G92" s="68" t="s">
        <v>721</v>
      </c>
      <c r="H92" s="68">
        <v>196</v>
      </c>
      <c r="I92" s="68">
        <v>1300</v>
      </c>
      <c r="J92" s="68">
        <v>15</v>
      </c>
      <c r="K92" s="68" t="s">
        <v>792</v>
      </c>
      <c r="L92" s="74">
        <v>35</v>
      </c>
      <c r="M92" s="74">
        <v>35</v>
      </c>
      <c r="N92" s="74">
        <v>30</v>
      </c>
      <c r="O92" s="68">
        <v>10</v>
      </c>
      <c r="P92" s="68">
        <v>20</v>
      </c>
      <c r="Q92" s="68">
        <v>15</v>
      </c>
      <c r="R92" s="68" t="s">
        <v>723</v>
      </c>
      <c r="S92" s="68" t="s">
        <v>716</v>
      </c>
      <c r="X92" s="68">
        <v>3</v>
      </c>
      <c r="Y92" s="68" t="s">
        <v>725</v>
      </c>
      <c r="Z92" s="70">
        <v>11.430351999999999</v>
      </c>
      <c r="AA92" s="70">
        <v>13.455984000000001</v>
      </c>
      <c r="AB92" s="70"/>
      <c r="AC92" s="70"/>
      <c r="AD92" s="70"/>
      <c r="AE92" s="70"/>
      <c r="AF92" s="70"/>
      <c r="AG92" s="70"/>
      <c r="AH92" s="70"/>
      <c r="AI92" s="70"/>
      <c r="AJ92" s="70">
        <v>1.4712400000000001</v>
      </c>
      <c r="AK92" s="70"/>
      <c r="AL92" s="70">
        <v>1.4468799999999999</v>
      </c>
      <c r="AM92" s="70">
        <v>2.4360000000000159E-2</v>
      </c>
      <c r="AN92" s="70"/>
      <c r="AO92" s="70"/>
      <c r="AP92" s="70"/>
      <c r="AQ92" s="70"/>
      <c r="AR92" s="70"/>
      <c r="AS92" s="70"/>
      <c r="AT92" s="70"/>
      <c r="AU92" s="70">
        <v>7.9</v>
      </c>
      <c r="AV92" s="70"/>
      <c r="AW92" s="70"/>
      <c r="AX92" s="70">
        <v>9.3000000000000007</v>
      </c>
      <c r="AY92" s="70"/>
      <c r="AZ92" s="70"/>
      <c r="BA92" s="70"/>
      <c r="BB92" s="70"/>
      <c r="BC92" s="70"/>
      <c r="BD92" s="70"/>
      <c r="BE92" s="70"/>
      <c r="BF92" s="70"/>
      <c r="BG92" s="70"/>
      <c r="BH92" s="70">
        <v>1.4000000000000004</v>
      </c>
      <c r="BJ92" s="68" t="s">
        <v>725</v>
      </c>
      <c r="BK92" s="68" t="s">
        <v>725</v>
      </c>
      <c r="BQ92" s="68" t="s">
        <v>727</v>
      </c>
      <c r="BR92" s="68" t="s">
        <v>793</v>
      </c>
      <c r="BS92" s="70">
        <v>1</v>
      </c>
      <c r="BT92" s="68" t="s">
        <v>794</v>
      </c>
      <c r="BU92" s="68" t="s">
        <v>787</v>
      </c>
      <c r="BV92" s="68" t="s">
        <v>795</v>
      </c>
    </row>
    <row r="93" spans="6:74" s="68" customFormat="1" x14ac:dyDescent="0.25">
      <c r="F93" s="68" t="s">
        <v>791</v>
      </c>
      <c r="G93" s="68" t="s">
        <v>721</v>
      </c>
      <c r="H93" s="68">
        <v>196</v>
      </c>
      <c r="I93" s="68">
        <v>1300</v>
      </c>
      <c r="J93" s="68">
        <v>15</v>
      </c>
      <c r="K93" s="68" t="s">
        <v>792</v>
      </c>
      <c r="L93" s="74">
        <v>35</v>
      </c>
      <c r="M93" s="74">
        <v>35</v>
      </c>
      <c r="N93" s="74">
        <v>30</v>
      </c>
      <c r="O93" s="68">
        <v>20</v>
      </c>
      <c r="P93" s="68">
        <v>30</v>
      </c>
      <c r="Q93" s="68">
        <v>25</v>
      </c>
      <c r="R93" s="68" t="s">
        <v>723</v>
      </c>
      <c r="S93" s="68" t="s">
        <v>716</v>
      </c>
      <c r="X93" s="68">
        <v>3</v>
      </c>
      <c r="Y93" s="68" t="s">
        <v>725</v>
      </c>
      <c r="Z93" s="70">
        <v>6.4909359999999996</v>
      </c>
      <c r="AA93" s="70">
        <v>8.6042639999999988</v>
      </c>
      <c r="AB93" s="70"/>
      <c r="AC93" s="70"/>
      <c r="AD93" s="70"/>
      <c r="AE93" s="70"/>
      <c r="AF93" s="70"/>
      <c r="AG93" s="70"/>
      <c r="AH93" s="70"/>
      <c r="AI93" s="70"/>
      <c r="AJ93" s="70">
        <v>1.5338799999999999</v>
      </c>
      <c r="AK93" s="70"/>
      <c r="AL93" s="70">
        <v>1.50952</v>
      </c>
      <c r="AM93" s="70">
        <v>2.4359999999999937E-2</v>
      </c>
      <c r="AN93" s="70"/>
      <c r="AO93" s="70"/>
      <c r="AP93" s="70"/>
      <c r="AQ93" s="70"/>
      <c r="AR93" s="70"/>
      <c r="AS93" s="70"/>
      <c r="AT93" s="70"/>
      <c r="AU93" s="70">
        <v>4.3</v>
      </c>
      <c r="AV93" s="70"/>
      <c r="AW93" s="70"/>
      <c r="AX93" s="70">
        <v>5.7</v>
      </c>
      <c r="AY93" s="70"/>
      <c r="AZ93" s="70"/>
      <c r="BA93" s="70"/>
      <c r="BB93" s="70"/>
      <c r="BC93" s="70"/>
      <c r="BD93" s="70"/>
      <c r="BE93" s="70"/>
      <c r="BF93" s="70"/>
      <c r="BG93" s="70"/>
      <c r="BH93" s="70">
        <v>1.4000000000000004</v>
      </c>
      <c r="BJ93" s="68" t="s">
        <v>725</v>
      </c>
      <c r="BK93" s="68" t="s">
        <v>725</v>
      </c>
      <c r="BQ93" s="68" t="s">
        <v>727</v>
      </c>
      <c r="BR93" s="68" t="s">
        <v>793</v>
      </c>
      <c r="BS93" s="70">
        <v>1</v>
      </c>
      <c r="BT93" s="68" t="s">
        <v>794</v>
      </c>
      <c r="BU93" s="68" t="s">
        <v>787</v>
      </c>
      <c r="BV93" s="68" t="s">
        <v>795</v>
      </c>
    </row>
    <row r="94" spans="6:74" s="68" customFormat="1" x14ac:dyDescent="0.25">
      <c r="F94" s="68" t="s">
        <v>791</v>
      </c>
      <c r="G94" s="68" t="s">
        <v>721</v>
      </c>
      <c r="H94" s="68">
        <v>196</v>
      </c>
      <c r="I94" s="68">
        <v>1300</v>
      </c>
      <c r="J94" s="68">
        <v>15</v>
      </c>
      <c r="K94" s="68" t="s">
        <v>792</v>
      </c>
      <c r="L94" s="74">
        <v>35</v>
      </c>
      <c r="M94" s="74">
        <v>35</v>
      </c>
      <c r="N94" s="74">
        <v>30</v>
      </c>
      <c r="O94" s="68">
        <v>0</v>
      </c>
      <c r="P94" s="68">
        <v>30</v>
      </c>
      <c r="R94" s="68" t="s">
        <v>723</v>
      </c>
      <c r="S94" s="68" t="s">
        <v>716</v>
      </c>
      <c r="X94" s="68">
        <v>3</v>
      </c>
      <c r="Y94" s="68" t="s">
        <v>725</v>
      </c>
      <c r="Z94" s="70">
        <v>31.287146999999997</v>
      </c>
      <c r="AA94" s="70">
        <v>37.196339999999999</v>
      </c>
      <c r="AB94" s="70"/>
      <c r="AC94" s="70"/>
      <c r="AD94" s="70"/>
      <c r="AE94" s="70"/>
      <c r="AF94" s="70"/>
      <c r="AG94" s="70"/>
      <c r="AH94" s="70"/>
      <c r="AI94" s="70"/>
      <c r="AJ94" s="70">
        <v>1.4738500000000001</v>
      </c>
      <c r="AK94" s="70"/>
      <c r="AL94" s="70">
        <v>1.6087</v>
      </c>
      <c r="AM94" s="70">
        <v>0.13484999999999991</v>
      </c>
      <c r="AN94" s="70"/>
      <c r="AO94" s="70"/>
      <c r="AP94" s="70"/>
      <c r="AQ94" s="70"/>
      <c r="AR94" s="70"/>
      <c r="AS94" s="70"/>
      <c r="AT94" s="70"/>
      <c r="AU94" s="70">
        <v>7.7499999999999991</v>
      </c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S94" s="70"/>
    </row>
    <row r="95" spans="6:74" s="68" customFormat="1" x14ac:dyDescent="0.25">
      <c r="F95" s="68" t="s">
        <v>791</v>
      </c>
      <c r="G95" s="68" t="s">
        <v>721</v>
      </c>
      <c r="H95" s="68">
        <v>196</v>
      </c>
      <c r="I95" s="68">
        <v>1300</v>
      </c>
      <c r="J95" s="68">
        <v>15</v>
      </c>
      <c r="K95" s="68" t="s">
        <v>792</v>
      </c>
      <c r="L95" s="74">
        <v>35</v>
      </c>
      <c r="M95" s="74">
        <v>35</v>
      </c>
      <c r="N95" s="74">
        <v>30</v>
      </c>
      <c r="O95" s="68">
        <v>0</v>
      </c>
      <c r="P95" s="68">
        <v>5</v>
      </c>
      <c r="Q95" s="68">
        <v>2.5</v>
      </c>
      <c r="R95" s="68" t="s">
        <v>723</v>
      </c>
      <c r="S95" s="68" t="s">
        <v>716</v>
      </c>
      <c r="X95" s="68">
        <v>3</v>
      </c>
      <c r="Y95" s="68" t="s">
        <v>725</v>
      </c>
      <c r="Z95" s="70">
        <v>6.9991989999999999</v>
      </c>
      <c r="AA95" s="70">
        <v>8.8702719999999999</v>
      </c>
      <c r="AB95" s="70"/>
      <c r="AC95" s="70"/>
      <c r="AD95" s="70"/>
      <c r="AE95" s="70"/>
      <c r="AF95" s="70"/>
      <c r="AG95" s="70"/>
      <c r="AH95" s="70"/>
      <c r="AI95" s="70"/>
      <c r="AJ95" s="70">
        <v>1.43296</v>
      </c>
      <c r="AK95" s="70"/>
      <c r="AL95" s="70">
        <v>1.38598</v>
      </c>
      <c r="AM95" s="70">
        <v>4.6980000000000022E-2</v>
      </c>
      <c r="AN95" s="70"/>
      <c r="AO95" s="70"/>
      <c r="AP95" s="70"/>
      <c r="AQ95" s="70"/>
      <c r="AR95" s="70"/>
      <c r="AS95" s="70"/>
      <c r="AT95" s="70"/>
      <c r="AU95" s="70">
        <v>10.1</v>
      </c>
      <c r="AV95" s="70"/>
      <c r="AW95" s="70"/>
      <c r="AX95" s="70">
        <v>12.8</v>
      </c>
      <c r="AY95" s="70"/>
      <c r="AZ95" s="70"/>
      <c r="BA95" s="70"/>
      <c r="BB95" s="70"/>
      <c r="BC95" s="70"/>
      <c r="BD95" s="70"/>
      <c r="BE95" s="70"/>
      <c r="BF95" s="70"/>
      <c r="BG95" s="70"/>
      <c r="BH95" s="70">
        <v>2.7000000000000011</v>
      </c>
      <c r="BJ95" s="68" t="s">
        <v>725</v>
      </c>
      <c r="BK95" s="68" t="s">
        <v>725</v>
      </c>
      <c r="BQ95" s="68" t="s">
        <v>727</v>
      </c>
      <c r="BR95" s="68" t="s">
        <v>747</v>
      </c>
      <c r="BS95" s="70">
        <v>1</v>
      </c>
      <c r="BT95" s="68" t="s">
        <v>794</v>
      </c>
      <c r="BU95" s="68" t="s">
        <v>787</v>
      </c>
      <c r="BV95" s="68" t="s">
        <v>795</v>
      </c>
    </row>
    <row r="96" spans="6:74" s="68" customFormat="1" x14ac:dyDescent="0.25">
      <c r="F96" s="68" t="s">
        <v>791</v>
      </c>
      <c r="G96" s="68" t="s">
        <v>721</v>
      </c>
      <c r="H96" s="68">
        <v>196</v>
      </c>
      <c r="I96" s="68">
        <v>1300</v>
      </c>
      <c r="J96" s="68">
        <v>15</v>
      </c>
      <c r="K96" s="68" t="s">
        <v>792</v>
      </c>
      <c r="L96" s="74">
        <v>35</v>
      </c>
      <c r="M96" s="74">
        <v>35</v>
      </c>
      <c r="N96" s="74">
        <v>30</v>
      </c>
      <c r="O96" s="68">
        <v>5</v>
      </c>
      <c r="P96" s="68">
        <v>10</v>
      </c>
      <c r="Q96" s="68">
        <v>7.5</v>
      </c>
      <c r="R96" s="68" t="s">
        <v>723</v>
      </c>
      <c r="S96" s="68" t="s">
        <v>716</v>
      </c>
      <c r="X96" s="68">
        <v>3</v>
      </c>
      <c r="Y96" s="68" t="s">
        <v>725</v>
      </c>
      <c r="Z96" s="70">
        <v>6.2182380000000004</v>
      </c>
      <c r="AA96" s="70">
        <v>7.361822000000001</v>
      </c>
      <c r="AB96" s="70"/>
      <c r="AC96" s="70"/>
      <c r="AD96" s="70"/>
      <c r="AE96" s="70"/>
      <c r="AF96" s="70"/>
      <c r="AG96" s="70"/>
      <c r="AH96" s="70"/>
      <c r="AI96" s="70"/>
      <c r="AJ96" s="70">
        <v>1.4573199999999999</v>
      </c>
      <c r="AK96" s="70"/>
      <c r="AL96" s="70">
        <v>1.4294800000000001</v>
      </c>
      <c r="AM96" s="70">
        <v>2.7839999999999865E-2</v>
      </c>
      <c r="AN96" s="70"/>
      <c r="AO96" s="70"/>
      <c r="AP96" s="70"/>
      <c r="AQ96" s="70"/>
      <c r="AR96" s="70"/>
      <c r="AS96" s="70"/>
      <c r="AT96" s="70"/>
      <c r="AU96" s="70">
        <v>8.6999999999999993</v>
      </c>
      <c r="AV96" s="70"/>
      <c r="AW96" s="70"/>
      <c r="AX96" s="70">
        <v>10.3</v>
      </c>
      <c r="AY96" s="70"/>
      <c r="AZ96" s="70"/>
      <c r="BA96" s="70"/>
      <c r="BB96" s="70"/>
      <c r="BC96" s="70"/>
      <c r="BD96" s="70"/>
      <c r="BE96" s="70"/>
      <c r="BF96" s="70"/>
      <c r="BG96" s="70"/>
      <c r="BH96" s="70">
        <v>1.6000000000000014</v>
      </c>
      <c r="BJ96" s="68" t="s">
        <v>725</v>
      </c>
      <c r="BK96" s="68" t="s">
        <v>725</v>
      </c>
      <c r="BQ96" s="68" t="s">
        <v>727</v>
      </c>
      <c r="BR96" s="68" t="s">
        <v>747</v>
      </c>
      <c r="BS96" s="70">
        <v>1</v>
      </c>
      <c r="BT96" s="68" t="s">
        <v>794</v>
      </c>
      <c r="BU96" s="68" t="s">
        <v>787</v>
      </c>
      <c r="BV96" s="68" t="s">
        <v>795</v>
      </c>
    </row>
    <row r="97" spans="6:74" s="68" customFormat="1" x14ac:dyDescent="0.25">
      <c r="F97" s="68" t="s">
        <v>791</v>
      </c>
      <c r="G97" s="68" t="s">
        <v>721</v>
      </c>
      <c r="H97" s="68">
        <v>196</v>
      </c>
      <c r="I97" s="68">
        <v>1300</v>
      </c>
      <c r="J97" s="68">
        <v>15</v>
      </c>
      <c r="K97" s="68" t="s">
        <v>792</v>
      </c>
      <c r="L97" s="74">
        <v>35</v>
      </c>
      <c r="M97" s="74">
        <v>35</v>
      </c>
      <c r="N97" s="74">
        <v>30</v>
      </c>
      <c r="O97" s="68">
        <v>10</v>
      </c>
      <c r="P97" s="68">
        <v>20</v>
      </c>
      <c r="Q97" s="68">
        <v>15</v>
      </c>
      <c r="R97" s="68" t="s">
        <v>723</v>
      </c>
      <c r="S97" s="68" t="s">
        <v>716</v>
      </c>
      <c r="X97" s="68">
        <v>3</v>
      </c>
      <c r="Y97" s="68" t="s">
        <v>725</v>
      </c>
      <c r="Z97" s="70">
        <v>11.320384000000001</v>
      </c>
      <c r="AA97" s="70">
        <v>14.472896</v>
      </c>
      <c r="AB97" s="70"/>
      <c r="AC97" s="70"/>
      <c r="AD97" s="70"/>
      <c r="AE97" s="70"/>
      <c r="AF97" s="70"/>
      <c r="AG97" s="70"/>
      <c r="AH97" s="70"/>
      <c r="AI97" s="70"/>
      <c r="AJ97" s="70">
        <v>1.4712400000000001</v>
      </c>
      <c r="AK97" s="70"/>
      <c r="AL97" s="70">
        <v>1.43296</v>
      </c>
      <c r="AM97" s="70">
        <v>3.8280000000000092E-2</v>
      </c>
      <c r="AN97" s="70"/>
      <c r="AO97" s="70"/>
      <c r="AP97" s="70"/>
      <c r="AQ97" s="70"/>
      <c r="AR97" s="70"/>
      <c r="AS97" s="70"/>
      <c r="AT97" s="70"/>
      <c r="AU97" s="70">
        <v>7.9</v>
      </c>
      <c r="AV97" s="70"/>
      <c r="AW97" s="70"/>
      <c r="AX97" s="70">
        <v>10.1</v>
      </c>
      <c r="AY97" s="70"/>
      <c r="AZ97" s="70"/>
      <c r="BA97" s="70"/>
      <c r="BB97" s="70"/>
      <c r="BC97" s="70"/>
      <c r="BD97" s="70"/>
      <c r="BE97" s="70"/>
      <c r="BF97" s="70"/>
      <c r="BG97" s="70"/>
      <c r="BH97" s="70">
        <v>2.1999999999999993</v>
      </c>
      <c r="BJ97" s="68" t="s">
        <v>725</v>
      </c>
      <c r="BK97" s="68" t="s">
        <v>725</v>
      </c>
      <c r="BQ97" s="68" t="s">
        <v>727</v>
      </c>
      <c r="BR97" s="68" t="s">
        <v>747</v>
      </c>
      <c r="BS97" s="70">
        <v>1</v>
      </c>
      <c r="BT97" s="68" t="s">
        <v>794</v>
      </c>
      <c r="BU97" s="68" t="s">
        <v>787</v>
      </c>
      <c r="BV97" s="68" t="s">
        <v>795</v>
      </c>
    </row>
    <row r="98" spans="6:74" s="68" customFormat="1" x14ac:dyDescent="0.25">
      <c r="F98" s="68" t="s">
        <v>791</v>
      </c>
      <c r="G98" s="68" t="s">
        <v>721</v>
      </c>
      <c r="H98" s="68">
        <v>196</v>
      </c>
      <c r="I98" s="68">
        <v>1300</v>
      </c>
      <c r="J98" s="68">
        <v>15</v>
      </c>
      <c r="K98" s="68" t="s">
        <v>792</v>
      </c>
      <c r="L98" s="74">
        <v>35</v>
      </c>
      <c r="M98" s="74">
        <v>35</v>
      </c>
      <c r="N98" s="74">
        <v>30</v>
      </c>
      <c r="O98" s="68">
        <v>20</v>
      </c>
      <c r="P98" s="68">
        <v>30</v>
      </c>
      <c r="Q98" s="68">
        <v>25</v>
      </c>
      <c r="R98" s="68" t="s">
        <v>723</v>
      </c>
      <c r="S98" s="68" t="s">
        <v>716</v>
      </c>
      <c r="X98" s="68">
        <v>3</v>
      </c>
      <c r="Y98" s="68" t="s">
        <v>725</v>
      </c>
      <c r="Z98" s="70">
        <v>6.4909359999999996</v>
      </c>
      <c r="AA98" s="70">
        <v>8.6042639999999988</v>
      </c>
      <c r="AB98" s="70"/>
      <c r="AC98" s="70"/>
      <c r="AD98" s="70"/>
      <c r="AE98" s="70"/>
      <c r="AF98" s="70"/>
      <c r="AG98" s="70"/>
      <c r="AH98" s="70"/>
      <c r="AI98" s="70"/>
      <c r="AJ98" s="70">
        <v>1.5338799999999999</v>
      </c>
      <c r="AK98" s="70"/>
      <c r="AL98" s="70">
        <v>1.50952</v>
      </c>
      <c r="AM98" s="70">
        <v>2.4359999999999937E-2</v>
      </c>
      <c r="AN98" s="70"/>
      <c r="AO98" s="70"/>
      <c r="AP98" s="70"/>
      <c r="AQ98" s="70"/>
      <c r="AR98" s="70"/>
      <c r="AS98" s="70"/>
      <c r="AT98" s="70"/>
      <c r="AU98" s="70">
        <v>4.3</v>
      </c>
      <c r="AV98" s="70"/>
      <c r="AW98" s="70"/>
      <c r="AX98" s="70">
        <v>5.7</v>
      </c>
      <c r="AY98" s="70"/>
      <c r="AZ98" s="70"/>
      <c r="BA98" s="70"/>
      <c r="BB98" s="70"/>
      <c r="BC98" s="70"/>
      <c r="BD98" s="70"/>
      <c r="BE98" s="70"/>
      <c r="BF98" s="70"/>
      <c r="BG98" s="70"/>
      <c r="BH98" s="70">
        <v>1.4000000000000004</v>
      </c>
      <c r="BJ98" s="68" t="s">
        <v>725</v>
      </c>
      <c r="BK98" s="68" t="s">
        <v>725</v>
      </c>
      <c r="BQ98" s="68" t="s">
        <v>727</v>
      </c>
      <c r="BR98" s="68" t="s">
        <v>747</v>
      </c>
      <c r="BS98" s="70">
        <v>1</v>
      </c>
      <c r="BT98" s="68" t="s">
        <v>794</v>
      </c>
      <c r="BU98" s="68" t="s">
        <v>787</v>
      </c>
      <c r="BV98" s="68" t="s">
        <v>795</v>
      </c>
    </row>
    <row r="99" spans="6:74" s="68" customFormat="1" x14ac:dyDescent="0.25">
      <c r="F99" s="68" t="s">
        <v>791</v>
      </c>
      <c r="G99" s="68" t="s">
        <v>721</v>
      </c>
      <c r="H99" s="68">
        <v>196</v>
      </c>
      <c r="I99" s="68">
        <v>1300</v>
      </c>
      <c r="J99" s="68">
        <v>15</v>
      </c>
      <c r="K99" s="68" t="s">
        <v>792</v>
      </c>
      <c r="L99" s="74">
        <v>35</v>
      </c>
      <c r="M99" s="74">
        <v>35</v>
      </c>
      <c r="N99" s="74">
        <v>30</v>
      </c>
      <c r="O99" s="68">
        <v>0</v>
      </c>
      <c r="P99" s="68">
        <v>30</v>
      </c>
      <c r="R99" s="68" t="s">
        <v>723</v>
      </c>
      <c r="S99" s="68" t="s">
        <v>716</v>
      </c>
      <c r="X99" s="68">
        <v>3</v>
      </c>
      <c r="Y99" s="68" t="s">
        <v>725</v>
      </c>
      <c r="Z99" s="70">
        <v>31.028756999999999</v>
      </c>
      <c r="AA99" s="70">
        <v>39.309254000000003</v>
      </c>
      <c r="AB99" s="70"/>
      <c r="AC99" s="70"/>
      <c r="AD99" s="70"/>
      <c r="AE99" s="70"/>
      <c r="AF99" s="70"/>
      <c r="AG99" s="70"/>
      <c r="AH99" s="70"/>
      <c r="AI99" s="70"/>
      <c r="AJ99" s="70">
        <v>1.6087</v>
      </c>
      <c r="AK99" s="70"/>
      <c r="AL99" s="70">
        <v>1.6087</v>
      </c>
      <c r="AM99" s="70">
        <v>0</v>
      </c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S99" s="70"/>
    </row>
    <row r="100" spans="6:74" s="68" customFormat="1" x14ac:dyDescent="0.25">
      <c r="F100" s="68" t="s">
        <v>791</v>
      </c>
      <c r="G100" s="68" t="s">
        <v>721</v>
      </c>
      <c r="H100" s="68">
        <v>196</v>
      </c>
      <c r="I100" s="68">
        <v>1300</v>
      </c>
      <c r="J100" s="68">
        <v>15</v>
      </c>
      <c r="K100" s="68" t="s">
        <v>792</v>
      </c>
      <c r="L100" s="74">
        <v>35</v>
      </c>
      <c r="M100" s="74">
        <v>35</v>
      </c>
      <c r="N100" s="74">
        <v>30</v>
      </c>
      <c r="O100" s="68">
        <v>0</v>
      </c>
      <c r="P100" s="68">
        <v>5</v>
      </c>
      <c r="Q100" s="68">
        <v>2.5</v>
      </c>
      <c r="R100" s="68" t="s">
        <v>723</v>
      </c>
      <c r="S100" s="68" t="s">
        <v>716</v>
      </c>
      <c r="X100" s="68">
        <v>3</v>
      </c>
      <c r="Y100" s="68" t="s">
        <v>725</v>
      </c>
      <c r="Z100" s="70">
        <v>7.0870690000000014</v>
      </c>
      <c r="AA100" s="70">
        <v>8.2799420000000001</v>
      </c>
      <c r="AB100" s="70"/>
      <c r="AC100" s="70"/>
      <c r="AD100" s="70"/>
      <c r="AE100" s="70"/>
      <c r="AF100" s="70"/>
      <c r="AG100" s="70"/>
      <c r="AH100" s="70"/>
      <c r="AI100" s="70"/>
      <c r="AJ100" s="70">
        <v>1.43296</v>
      </c>
      <c r="AK100" s="70"/>
      <c r="AL100" s="70">
        <v>1.4033800000000001</v>
      </c>
      <c r="AM100" s="70">
        <v>2.957999999999994E-2</v>
      </c>
      <c r="AN100" s="70"/>
      <c r="AO100" s="70"/>
      <c r="AP100" s="70"/>
      <c r="AQ100" s="70"/>
      <c r="AR100" s="70"/>
      <c r="AS100" s="70"/>
      <c r="AT100" s="70"/>
      <c r="AU100" s="70">
        <v>10.1</v>
      </c>
      <c r="AV100" s="70"/>
      <c r="AW100" s="70"/>
      <c r="AX100" s="70">
        <v>11.8</v>
      </c>
      <c r="AY100" s="70"/>
      <c r="AZ100" s="70"/>
      <c r="BA100" s="70"/>
      <c r="BB100" s="70"/>
      <c r="BC100" s="70"/>
      <c r="BD100" s="70"/>
      <c r="BE100" s="70"/>
      <c r="BF100" s="70"/>
      <c r="BG100" s="70"/>
      <c r="BH100" s="70">
        <v>1.7000000000000011</v>
      </c>
      <c r="BJ100" s="68" t="s">
        <v>725</v>
      </c>
      <c r="BK100" s="68" t="s">
        <v>725</v>
      </c>
      <c r="BQ100" s="68" t="s">
        <v>727</v>
      </c>
      <c r="BR100" s="68" t="s">
        <v>749</v>
      </c>
      <c r="BS100" s="70">
        <v>1</v>
      </c>
      <c r="BT100" s="68" t="s">
        <v>794</v>
      </c>
      <c r="BU100" s="68" t="s">
        <v>787</v>
      </c>
      <c r="BV100" s="68" t="s">
        <v>795</v>
      </c>
    </row>
    <row r="101" spans="6:74" s="68" customFormat="1" x14ac:dyDescent="0.25">
      <c r="F101" s="68" t="s">
        <v>791</v>
      </c>
      <c r="G101" s="68" t="s">
        <v>721</v>
      </c>
      <c r="H101" s="68">
        <v>196</v>
      </c>
      <c r="I101" s="68">
        <v>1300</v>
      </c>
      <c r="J101" s="68">
        <v>15</v>
      </c>
      <c r="K101" s="68" t="s">
        <v>792</v>
      </c>
      <c r="L101" s="74">
        <v>35</v>
      </c>
      <c r="M101" s="74">
        <v>35</v>
      </c>
      <c r="N101" s="74">
        <v>30</v>
      </c>
      <c r="O101" s="68">
        <v>5</v>
      </c>
      <c r="P101" s="68">
        <v>10</v>
      </c>
      <c r="Q101" s="68">
        <v>7.5</v>
      </c>
      <c r="R101" s="68" t="s">
        <v>723</v>
      </c>
      <c r="S101" s="68" t="s">
        <v>716</v>
      </c>
      <c r="X101" s="68">
        <v>3</v>
      </c>
      <c r="Y101" s="68" t="s">
        <v>725</v>
      </c>
      <c r="Z101" s="70">
        <v>6.2939279999999993</v>
      </c>
      <c r="AA101" s="70">
        <v>6.7279920000000004</v>
      </c>
      <c r="AB101" s="70"/>
      <c r="AC101" s="70"/>
      <c r="AD101" s="70"/>
      <c r="AE101" s="70"/>
      <c r="AF101" s="70"/>
      <c r="AG101" s="70"/>
      <c r="AH101" s="70"/>
      <c r="AI101" s="70"/>
      <c r="AJ101" s="70">
        <v>1.4573199999999999</v>
      </c>
      <c r="AK101" s="70"/>
      <c r="AL101" s="70">
        <v>1.4468799999999999</v>
      </c>
      <c r="AM101" s="70">
        <v>1.0440000000000005E-2</v>
      </c>
      <c r="AN101" s="70"/>
      <c r="AO101" s="70"/>
      <c r="AP101" s="70"/>
      <c r="AQ101" s="70"/>
      <c r="AR101" s="70"/>
      <c r="AS101" s="70"/>
      <c r="AT101" s="70"/>
      <c r="AU101" s="70">
        <v>8.6999999999999993</v>
      </c>
      <c r="AV101" s="70"/>
      <c r="AW101" s="70"/>
      <c r="AX101" s="70">
        <v>9.3000000000000007</v>
      </c>
      <c r="AY101" s="70"/>
      <c r="AZ101" s="70"/>
      <c r="BA101" s="70"/>
      <c r="BB101" s="70"/>
      <c r="BC101" s="70"/>
      <c r="BD101" s="70"/>
      <c r="BE101" s="70"/>
      <c r="BF101" s="70"/>
      <c r="BG101" s="70"/>
      <c r="BH101" s="70">
        <v>0.60000000000000142</v>
      </c>
      <c r="BJ101" s="68" t="s">
        <v>725</v>
      </c>
      <c r="BK101" s="68" t="s">
        <v>725</v>
      </c>
      <c r="BQ101" s="68" t="s">
        <v>727</v>
      </c>
      <c r="BR101" s="68" t="s">
        <v>749</v>
      </c>
      <c r="BS101" s="70">
        <v>1</v>
      </c>
      <c r="BT101" s="68" t="s">
        <v>794</v>
      </c>
      <c r="BU101" s="68" t="s">
        <v>787</v>
      </c>
      <c r="BV101" s="68" t="s">
        <v>795</v>
      </c>
    </row>
    <row r="102" spans="6:74" s="68" customFormat="1" x14ac:dyDescent="0.25">
      <c r="F102" s="68" t="s">
        <v>791</v>
      </c>
      <c r="G102" s="68" t="s">
        <v>721</v>
      </c>
      <c r="H102" s="68">
        <v>196</v>
      </c>
      <c r="I102" s="68">
        <v>1300</v>
      </c>
      <c r="J102" s="68">
        <v>15</v>
      </c>
      <c r="K102" s="68" t="s">
        <v>792</v>
      </c>
      <c r="L102" s="74">
        <v>35</v>
      </c>
      <c r="M102" s="74">
        <v>35</v>
      </c>
      <c r="N102" s="74">
        <v>30</v>
      </c>
      <c r="O102" s="68">
        <v>10</v>
      </c>
      <c r="P102" s="68">
        <v>20</v>
      </c>
      <c r="Q102" s="68">
        <v>15</v>
      </c>
      <c r="R102" s="68" t="s">
        <v>723</v>
      </c>
      <c r="S102" s="68" t="s">
        <v>716</v>
      </c>
      <c r="X102" s="68">
        <v>3</v>
      </c>
      <c r="Y102" s="68" t="s">
        <v>725</v>
      </c>
      <c r="Z102" s="70">
        <v>11.622796000000001</v>
      </c>
      <c r="AA102" s="70">
        <v>11.622796000000001</v>
      </c>
      <c r="AB102" s="70"/>
      <c r="AC102" s="70"/>
      <c r="AD102" s="70"/>
      <c r="AE102" s="70"/>
      <c r="AF102" s="70"/>
      <c r="AG102" s="70"/>
      <c r="AH102" s="70"/>
      <c r="AI102" s="70"/>
      <c r="AJ102" s="70">
        <v>1.4712400000000001</v>
      </c>
      <c r="AK102" s="70"/>
      <c r="AL102" s="70">
        <v>1.4712400000000001</v>
      </c>
      <c r="AM102" s="70">
        <v>0</v>
      </c>
      <c r="AN102" s="70"/>
      <c r="AO102" s="70"/>
      <c r="AP102" s="70"/>
      <c r="AQ102" s="70"/>
      <c r="AR102" s="70"/>
      <c r="AS102" s="70"/>
      <c r="AT102" s="70"/>
      <c r="AU102" s="70">
        <v>7.9</v>
      </c>
      <c r="AV102" s="70"/>
      <c r="AW102" s="70"/>
      <c r="AX102" s="70">
        <v>7.9</v>
      </c>
      <c r="AY102" s="70"/>
      <c r="AZ102" s="70"/>
      <c r="BA102" s="70"/>
      <c r="BB102" s="70"/>
      <c r="BC102" s="70"/>
      <c r="BD102" s="70"/>
      <c r="BE102" s="70"/>
      <c r="BF102" s="70"/>
      <c r="BG102" s="70"/>
      <c r="BH102" s="70">
        <v>0</v>
      </c>
      <c r="BJ102" s="68" t="s">
        <v>725</v>
      </c>
      <c r="BK102" s="68" t="s">
        <v>725</v>
      </c>
      <c r="BQ102" s="68" t="s">
        <v>727</v>
      </c>
      <c r="BR102" s="68" t="s">
        <v>749</v>
      </c>
      <c r="BS102" s="70">
        <v>1</v>
      </c>
      <c r="BT102" s="68" t="s">
        <v>794</v>
      </c>
      <c r="BU102" s="68" t="s">
        <v>787</v>
      </c>
      <c r="BV102" s="68" t="s">
        <v>795</v>
      </c>
    </row>
    <row r="103" spans="6:74" s="68" customFormat="1" x14ac:dyDescent="0.25">
      <c r="F103" s="68" t="s">
        <v>791</v>
      </c>
      <c r="G103" s="68" t="s">
        <v>721</v>
      </c>
      <c r="H103" s="68">
        <v>196</v>
      </c>
      <c r="I103" s="68">
        <v>1300</v>
      </c>
      <c r="J103" s="68">
        <v>15</v>
      </c>
      <c r="K103" s="68" t="s">
        <v>792</v>
      </c>
      <c r="L103" s="74">
        <v>35</v>
      </c>
      <c r="M103" s="74">
        <v>35</v>
      </c>
      <c r="N103" s="74">
        <v>30</v>
      </c>
      <c r="O103" s="68">
        <v>20</v>
      </c>
      <c r="P103" s="68">
        <v>30</v>
      </c>
      <c r="Q103" s="68">
        <v>25</v>
      </c>
      <c r="R103" s="68" t="s">
        <v>723</v>
      </c>
      <c r="S103" s="68" t="s">
        <v>716</v>
      </c>
      <c r="X103" s="68">
        <v>3</v>
      </c>
      <c r="Y103" s="68" t="s">
        <v>725</v>
      </c>
      <c r="Z103" s="70">
        <v>6.5882019999999999</v>
      </c>
      <c r="AA103" s="70">
        <v>6.741416000000001</v>
      </c>
      <c r="AB103" s="70"/>
      <c r="AC103" s="70"/>
      <c r="AD103" s="70"/>
      <c r="AE103" s="70"/>
      <c r="AF103" s="70"/>
      <c r="AG103" s="70"/>
      <c r="AH103" s="70"/>
      <c r="AI103" s="70"/>
      <c r="AJ103" s="70">
        <v>1.5338799999999999</v>
      </c>
      <c r="AK103" s="70"/>
      <c r="AL103" s="70">
        <v>1.5321400000000001</v>
      </c>
      <c r="AM103" s="70">
        <v>1.7399999999998528E-3</v>
      </c>
      <c r="AN103" s="70"/>
      <c r="AO103" s="70"/>
      <c r="AP103" s="70"/>
      <c r="AQ103" s="70"/>
      <c r="AR103" s="70"/>
      <c r="AS103" s="70"/>
      <c r="AT103" s="70"/>
      <c r="AU103" s="70">
        <v>4.3</v>
      </c>
      <c r="AV103" s="70"/>
      <c r="AW103" s="70"/>
      <c r="AX103" s="70">
        <v>4.4000000000000004</v>
      </c>
      <c r="AY103" s="70"/>
      <c r="AZ103" s="70"/>
      <c r="BA103" s="70"/>
      <c r="BB103" s="70"/>
      <c r="BC103" s="70"/>
      <c r="BD103" s="70"/>
      <c r="BE103" s="70"/>
      <c r="BF103" s="70"/>
      <c r="BG103" s="70"/>
      <c r="BH103" s="70">
        <v>0.10000000000000053</v>
      </c>
      <c r="BJ103" s="68" t="s">
        <v>725</v>
      </c>
      <c r="BK103" s="68" t="s">
        <v>725</v>
      </c>
      <c r="BQ103" s="68" t="s">
        <v>727</v>
      </c>
      <c r="BR103" s="68" t="s">
        <v>749</v>
      </c>
      <c r="BS103" s="70">
        <v>1</v>
      </c>
      <c r="BT103" s="68" t="s">
        <v>794</v>
      </c>
      <c r="BU103" s="68" t="s">
        <v>787</v>
      </c>
      <c r="BV103" s="68" t="s">
        <v>795</v>
      </c>
    </row>
    <row r="104" spans="6:74" s="68" customFormat="1" x14ac:dyDescent="0.25">
      <c r="F104" s="68" t="s">
        <v>791</v>
      </c>
      <c r="G104" s="68" t="s">
        <v>721</v>
      </c>
      <c r="H104" s="68">
        <v>196</v>
      </c>
      <c r="I104" s="68">
        <v>1300</v>
      </c>
      <c r="J104" s="68">
        <v>15</v>
      </c>
      <c r="K104" s="68" t="s">
        <v>792</v>
      </c>
      <c r="L104" s="74">
        <v>35</v>
      </c>
      <c r="M104" s="74">
        <v>35</v>
      </c>
      <c r="N104" s="74">
        <v>30</v>
      </c>
      <c r="O104" s="68">
        <v>0</v>
      </c>
      <c r="P104" s="68">
        <v>30</v>
      </c>
      <c r="R104" s="68" t="s">
        <v>723</v>
      </c>
      <c r="S104" s="68" t="s">
        <v>716</v>
      </c>
      <c r="X104" s="68">
        <v>3</v>
      </c>
      <c r="Y104" s="68" t="s">
        <v>725</v>
      </c>
      <c r="Z104" s="70">
        <v>31.591995000000001</v>
      </c>
      <c r="AA104" s="70">
        <v>33.372146000000001</v>
      </c>
      <c r="AB104" s="70"/>
      <c r="AC104" s="70"/>
      <c r="AD104" s="70"/>
      <c r="AE104" s="70"/>
      <c r="AF104" s="70"/>
      <c r="AG104" s="70"/>
      <c r="AH104" s="70"/>
      <c r="AI104" s="70"/>
      <c r="AJ104" s="70">
        <v>1.6087</v>
      </c>
      <c r="AK104" s="70"/>
      <c r="AL104" s="70">
        <v>1.6087</v>
      </c>
      <c r="AM104" s="70">
        <v>0</v>
      </c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S104" s="70"/>
    </row>
    <row r="105" spans="6:74" s="68" customFormat="1" x14ac:dyDescent="0.25">
      <c r="F105" s="68" t="s">
        <v>796</v>
      </c>
      <c r="G105" s="68" t="s">
        <v>721</v>
      </c>
      <c r="H105" s="68">
        <v>255</v>
      </c>
      <c r="I105" s="68">
        <v>1299</v>
      </c>
      <c r="J105" s="68">
        <v>16.8</v>
      </c>
      <c r="K105" s="68" t="s">
        <v>797</v>
      </c>
      <c r="L105" s="74">
        <v>60</v>
      </c>
      <c r="M105" s="74">
        <v>10</v>
      </c>
      <c r="N105" s="74">
        <v>30</v>
      </c>
      <c r="O105" s="68">
        <v>0</v>
      </c>
      <c r="P105" s="68">
        <v>5</v>
      </c>
      <c r="Q105" s="68">
        <v>2.5</v>
      </c>
      <c r="R105" s="68" t="s">
        <v>723</v>
      </c>
      <c r="S105" s="68" t="s">
        <v>716</v>
      </c>
      <c r="X105" s="68">
        <v>3</v>
      </c>
      <c r="Y105" s="68" t="s">
        <v>725</v>
      </c>
      <c r="Z105" s="70">
        <v>6.17882</v>
      </c>
      <c r="AA105" s="70">
        <v>6.4695879999999999</v>
      </c>
      <c r="AB105" s="70"/>
      <c r="AC105" s="70"/>
      <c r="AD105" s="70"/>
      <c r="AE105" s="70"/>
      <c r="AF105" s="70"/>
      <c r="AG105" s="70"/>
      <c r="AH105" s="70"/>
      <c r="AI105" s="70"/>
      <c r="AJ105" s="70">
        <v>1.4608000000000001</v>
      </c>
      <c r="AK105" s="70"/>
      <c r="AL105" s="70">
        <v>1.45384</v>
      </c>
      <c r="AM105" s="70">
        <v>6.9600000000000772E-3</v>
      </c>
      <c r="AN105" s="70"/>
      <c r="AO105" s="70"/>
      <c r="AP105" s="70"/>
      <c r="AQ105" s="70"/>
      <c r="AR105" s="70"/>
      <c r="AS105" s="70"/>
      <c r="AT105" s="70"/>
      <c r="AU105" s="70">
        <v>8.5</v>
      </c>
      <c r="AV105" s="70"/>
      <c r="AW105" s="70"/>
      <c r="AX105" s="70">
        <v>8.9</v>
      </c>
      <c r="AY105" s="70"/>
      <c r="AZ105" s="70"/>
      <c r="BA105" s="70"/>
      <c r="BB105" s="70"/>
      <c r="BC105" s="70"/>
      <c r="BD105" s="70"/>
      <c r="BE105" s="70"/>
      <c r="BF105" s="70"/>
      <c r="BG105" s="70"/>
      <c r="BH105" s="70">
        <v>0.40000000000000036</v>
      </c>
      <c r="BJ105" s="68" t="s">
        <v>725</v>
      </c>
      <c r="BK105" s="68" t="s">
        <v>725</v>
      </c>
      <c r="BQ105" s="68" t="s">
        <v>798</v>
      </c>
      <c r="BR105" s="68" t="s">
        <v>793</v>
      </c>
      <c r="BS105" s="70">
        <v>1</v>
      </c>
      <c r="BT105" s="68" t="s">
        <v>799</v>
      </c>
      <c r="BU105" s="68" t="s">
        <v>787</v>
      </c>
      <c r="BV105" s="68" t="s">
        <v>800</v>
      </c>
    </row>
    <row r="106" spans="6:74" s="68" customFormat="1" x14ac:dyDescent="0.25">
      <c r="F106" s="68" t="s">
        <v>796</v>
      </c>
      <c r="G106" s="68" t="s">
        <v>721</v>
      </c>
      <c r="H106" s="68">
        <v>255</v>
      </c>
      <c r="I106" s="68">
        <v>1299</v>
      </c>
      <c r="J106" s="68">
        <v>16.8</v>
      </c>
      <c r="K106" s="68" t="s">
        <v>797</v>
      </c>
      <c r="L106" s="74">
        <v>60</v>
      </c>
      <c r="M106" s="74">
        <v>10</v>
      </c>
      <c r="N106" s="74">
        <v>30</v>
      </c>
      <c r="O106" s="68">
        <v>5</v>
      </c>
      <c r="P106" s="68">
        <v>10</v>
      </c>
      <c r="Q106" s="68">
        <v>7.5</v>
      </c>
      <c r="R106" s="68" t="s">
        <v>723</v>
      </c>
      <c r="S106" s="68" t="s">
        <v>716</v>
      </c>
      <c r="X106" s="68">
        <v>3</v>
      </c>
      <c r="Y106" s="68" t="s">
        <v>725</v>
      </c>
      <c r="Z106" s="70">
        <v>5.334048000000001</v>
      </c>
      <c r="AA106" s="70">
        <v>5.4081320000000002</v>
      </c>
      <c r="AB106" s="70"/>
      <c r="AC106" s="70"/>
      <c r="AD106" s="70"/>
      <c r="AE106" s="70"/>
      <c r="AF106" s="70"/>
      <c r="AG106" s="70"/>
      <c r="AH106" s="70"/>
      <c r="AI106" s="70"/>
      <c r="AJ106" s="70">
        <v>1.48342</v>
      </c>
      <c r="AK106" s="70"/>
      <c r="AL106" s="70">
        <v>1.4816800000000001</v>
      </c>
      <c r="AM106" s="70">
        <v>1.7399999999998528E-3</v>
      </c>
      <c r="AN106" s="70"/>
      <c r="AO106" s="70"/>
      <c r="AP106" s="70"/>
      <c r="AQ106" s="70"/>
      <c r="AR106" s="70"/>
      <c r="AS106" s="70"/>
      <c r="AT106" s="70"/>
      <c r="AU106" s="70">
        <v>7.2</v>
      </c>
      <c r="AV106" s="70"/>
      <c r="AW106" s="70"/>
      <c r="AX106" s="70">
        <v>7.3</v>
      </c>
      <c r="AY106" s="70"/>
      <c r="AZ106" s="70"/>
      <c r="BA106" s="70"/>
      <c r="BB106" s="70"/>
      <c r="BC106" s="70"/>
      <c r="BD106" s="70"/>
      <c r="BE106" s="70"/>
      <c r="BF106" s="70"/>
      <c r="BG106" s="70"/>
      <c r="BH106" s="70">
        <v>9.9999999999999645E-2</v>
      </c>
      <c r="BJ106" s="68" t="s">
        <v>725</v>
      </c>
      <c r="BK106" s="68" t="s">
        <v>725</v>
      </c>
      <c r="BQ106" s="68" t="s">
        <v>798</v>
      </c>
      <c r="BR106" s="68" t="s">
        <v>793</v>
      </c>
      <c r="BS106" s="70">
        <v>1</v>
      </c>
      <c r="BT106" s="68" t="s">
        <v>799</v>
      </c>
      <c r="BU106" s="68" t="s">
        <v>787</v>
      </c>
      <c r="BV106" s="68" t="s">
        <v>800</v>
      </c>
    </row>
    <row r="107" spans="6:74" s="68" customFormat="1" x14ac:dyDescent="0.25">
      <c r="F107" s="68" t="s">
        <v>796</v>
      </c>
      <c r="G107" s="68" t="s">
        <v>721</v>
      </c>
      <c r="H107" s="68">
        <v>255</v>
      </c>
      <c r="I107" s="68">
        <v>1299</v>
      </c>
      <c r="J107" s="68">
        <v>16.8</v>
      </c>
      <c r="K107" s="68" t="s">
        <v>797</v>
      </c>
      <c r="L107" s="74">
        <v>60</v>
      </c>
      <c r="M107" s="74">
        <v>10</v>
      </c>
      <c r="N107" s="74">
        <v>30</v>
      </c>
      <c r="O107" s="68">
        <v>10</v>
      </c>
      <c r="P107" s="68">
        <v>20</v>
      </c>
      <c r="Q107" s="68">
        <v>15</v>
      </c>
      <c r="R107" s="68" t="s">
        <v>723</v>
      </c>
      <c r="S107" s="68" t="s">
        <v>716</v>
      </c>
      <c r="X107" s="68">
        <v>3</v>
      </c>
      <c r="Y107" s="68" t="s">
        <v>725</v>
      </c>
      <c r="Z107" s="70">
        <v>10.158248</v>
      </c>
      <c r="AA107" s="70">
        <v>9.859475999999999</v>
      </c>
      <c r="AB107" s="70"/>
      <c r="AC107" s="70"/>
      <c r="AD107" s="70"/>
      <c r="AE107" s="70"/>
      <c r="AF107" s="70"/>
      <c r="AG107" s="70"/>
      <c r="AH107" s="70"/>
      <c r="AI107" s="70"/>
      <c r="AJ107" s="70">
        <v>1.49038</v>
      </c>
      <c r="AK107" s="70"/>
      <c r="AL107" s="70">
        <v>1.49386</v>
      </c>
      <c r="AM107" s="70">
        <v>3.4799999999999276E-3</v>
      </c>
      <c r="AN107" s="70"/>
      <c r="AO107" s="70"/>
      <c r="AP107" s="70"/>
      <c r="AQ107" s="70"/>
      <c r="AR107" s="70"/>
      <c r="AS107" s="70"/>
      <c r="AT107" s="70"/>
      <c r="AU107" s="70">
        <v>6.8</v>
      </c>
      <c r="AV107" s="70"/>
      <c r="AW107" s="70"/>
      <c r="AX107" s="70">
        <v>6.6</v>
      </c>
      <c r="AY107" s="70"/>
      <c r="AZ107" s="70"/>
      <c r="BA107" s="70"/>
      <c r="BB107" s="70"/>
      <c r="BC107" s="70"/>
      <c r="BD107" s="70"/>
      <c r="BE107" s="70"/>
      <c r="BF107" s="70"/>
      <c r="BG107" s="70"/>
      <c r="BH107" s="70">
        <v>-0.20000000000000018</v>
      </c>
      <c r="BJ107" s="68" t="s">
        <v>725</v>
      </c>
      <c r="BK107" s="68" t="s">
        <v>725</v>
      </c>
      <c r="BQ107" s="68" t="s">
        <v>798</v>
      </c>
      <c r="BR107" s="68" t="s">
        <v>793</v>
      </c>
      <c r="BS107" s="70">
        <v>1</v>
      </c>
      <c r="BT107" s="68" t="s">
        <v>799</v>
      </c>
      <c r="BU107" s="68" t="s">
        <v>787</v>
      </c>
      <c r="BV107" s="68" t="s">
        <v>800</v>
      </c>
    </row>
    <row r="108" spans="6:74" s="68" customFormat="1" x14ac:dyDescent="0.25">
      <c r="F108" s="68" t="s">
        <v>796</v>
      </c>
      <c r="G108" s="68" t="s">
        <v>721</v>
      </c>
      <c r="H108" s="68">
        <v>255</v>
      </c>
      <c r="I108" s="68">
        <v>1299</v>
      </c>
      <c r="J108" s="68">
        <v>16.8</v>
      </c>
      <c r="K108" s="68" t="s">
        <v>797</v>
      </c>
      <c r="L108" s="74">
        <v>60</v>
      </c>
      <c r="M108" s="74">
        <v>10</v>
      </c>
      <c r="N108" s="74">
        <v>30</v>
      </c>
      <c r="O108" s="68">
        <v>20</v>
      </c>
      <c r="P108" s="68">
        <v>30</v>
      </c>
      <c r="Q108" s="68">
        <v>25</v>
      </c>
      <c r="R108" s="68" t="s">
        <v>723</v>
      </c>
      <c r="S108" s="68" t="s">
        <v>716</v>
      </c>
      <c r="X108" s="68">
        <v>3</v>
      </c>
      <c r="Y108" s="68" t="s">
        <v>725</v>
      </c>
      <c r="Z108" s="70">
        <v>6.1772799999999997</v>
      </c>
      <c r="AA108" s="70">
        <v>5.713984</v>
      </c>
      <c r="AB108" s="70"/>
      <c r="AC108" s="70"/>
      <c r="AD108" s="70"/>
      <c r="AE108" s="70"/>
      <c r="AF108" s="70"/>
      <c r="AG108" s="70"/>
      <c r="AH108" s="70"/>
      <c r="AI108" s="70"/>
      <c r="AJ108" s="70">
        <v>1.5390999999999999</v>
      </c>
      <c r="AK108" s="70"/>
      <c r="AL108" s="70">
        <v>1.5443199999999999</v>
      </c>
      <c r="AM108" s="70">
        <v>5.2200000000000024E-3</v>
      </c>
      <c r="AN108" s="70"/>
      <c r="AO108" s="70"/>
      <c r="AP108" s="70"/>
      <c r="AQ108" s="70"/>
      <c r="AR108" s="70"/>
      <c r="AS108" s="70"/>
      <c r="AT108" s="70"/>
      <c r="AU108" s="70">
        <v>4</v>
      </c>
      <c r="AV108" s="70"/>
      <c r="AW108" s="70"/>
      <c r="AX108" s="70">
        <v>3.7</v>
      </c>
      <c r="AY108" s="70"/>
      <c r="AZ108" s="70"/>
      <c r="BA108" s="70"/>
      <c r="BB108" s="70"/>
      <c r="BC108" s="70"/>
      <c r="BD108" s="70"/>
      <c r="BE108" s="70"/>
      <c r="BF108" s="70"/>
      <c r="BG108" s="70"/>
      <c r="BH108" s="70">
        <v>-0.29999999999999982</v>
      </c>
      <c r="BJ108" s="68" t="s">
        <v>725</v>
      </c>
      <c r="BK108" s="68" t="s">
        <v>725</v>
      </c>
      <c r="BQ108" s="68" t="s">
        <v>798</v>
      </c>
      <c r="BR108" s="68" t="s">
        <v>793</v>
      </c>
      <c r="BS108" s="70">
        <v>1</v>
      </c>
      <c r="BT108" s="68" t="s">
        <v>799</v>
      </c>
      <c r="BU108" s="68" t="s">
        <v>787</v>
      </c>
      <c r="BV108" s="68" t="s">
        <v>800</v>
      </c>
    </row>
    <row r="109" spans="6:74" s="68" customFormat="1" x14ac:dyDescent="0.25">
      <c r="F109" s="68" t="s">
        <v>796</v>
      </c>
      <c r="G109" s="68" t="s">
        <v>721</v>
      </c>
      <c r="H109" s="68">
        <v>255</v>
      </c>
      <c r="I109" s="68">
        <v>1299</v>
      </c>
      <c r="J109" s="68">
        <v>16.8</v>
      </c>
      <c r="K109" s="68" t="s">
        <v>797</v>
      </c>
      <c r="L109" s="74">
        <v>60</v>
      </c>
      <c r="M109" s="74">
        <v>10</v>
      </c>
      <c r="N109" s="74">
        <v>30</v>
      </c>
      <c r="O109" s="68">
        <v>0</v>
      </c>
      <c r="P109" s="68">
        <v>30</v>
      </c>
      <c r="R109" s="68" t="s">
        <v>723</v>
      </c>
      <c r="S109" s="68" t="s">
        <v>716</v>
      </c>
      <c r="X109" s="68">
        <v>3</v>
      </c>
      <c r="Y109" s="68" t="s">
        <v>725</v>
      </c>
      <c r="Z109" s="70">
        <v>27.848396000000001</v>
      </c>
      <c r="AA109" s="70">
        <v>27.451179999999997</v>
      </c>
      <c r="AB109" s="70"/>
      <c r="AC109" s="70"/>
      <c r="AD109" s="70"/>
      <c r="AE109" s="70"/>
      <c r="AF109" s="70"/>
      <c r="AG109" s="70"/>
      <c r="AH109" s="70"/>
      <c r="AI109" s="70"/>
      <c r="AJ109" s="70">
        <v>1.493425</v>
      </c>
      <c r="AK109" s="70"/>
      <c r="AL109" s="70">
        <v>1.6087</v>
      </c>
      <c r="AM109" s="70">
        <v>0.11527500000000002</v>
      </c>
      <c r="AN109" s="70"/>
      <c r="AO109" s="70"/>
      <c r="AP109" s="70"/>
      <c r="AQ109" s="70"/>
      <c r="AR109" s="70"/>
      <c r="AS109" s="70"/>
      <c r="AT109" s="70"/>
      <c r="AU109" s="70">
        <v>6.625</v>
      </c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S109" s="70"/>
    </row>
    <row r="110" spans="6:74" s="68" customFormat="1" x14ac:dyDescent="0.25">
      <c r="F110" s="68" t="s">
        <v>796</v>
      </c>
      <c r="G110" s="68" t="s">
        <v>721</v>
      </c>
      <c r="H110" s="68">
        <v>255</v>
      </c>
      <c r="I110" s="68">
        <v>1299</v>
      </c>
      <c r="J110" s="68">
        <v>16.8</v>
      </c>
      <c r="K110" s="68" t="s">
        <v>797</v>
      </c>
      <c r="L110" s="74">
        <v>60</v>
      </c>
      <c r="M110" s="74">
        <v>10</v>
      </c>
      <c r="N110" s="74">
        <v>30</v>
      </c>
      <c r="O110" s="68">
        <v>0</v>
      </c>
      <c r="P110" s="68">
        <v>5</v>
      </c>
      <c r="Q110" s="68">
        <v>2.5</v>
      </c>
      <c r="R110" s="68" t="s">
        <v>723</v>
      </c>
      <c r="S110" s="68" t="s">
        <v>716</v>
      </c>
      <c r="X110" s="68">
        <v>3</v>
      </c>
      <c r="Y110" s="68" t="s">
        <v>725</v>
      </c>
      <c r="Z110" s="70">
        <v>6.0531050000000004</v>
      </c>
      <c r="AA110" s="70">
        <v>7.5485780000000009</v>
      </c>
      <c r="AB110" s="70"/>
      <c r="AC110" s="70"/>
      <c r="AD110" s="70"/>
      <c r="AE110" s="70"/>
      <c r="AF110" s="70"/>
      <c r="AG110" s="70"/>
      <c r="AH110" s="70"/>
      <c r="AI110" s="70"/>
      <c r="AJ110" s="70">
        <v>1.4608000000000001</v>
      </c>
      <c r="AK110" s="70"/>
      <c r="AL110" s="70">
        <v>1.4242600000000001</v>
      </c>
      <c r="AM110" s="70">
        <v>3.6540000000000017E-2</v>
      </c>
      <c r="AN110" s="70"/>
      <c r="AO110" s="70"/>
      <c r="AP110" s="70"/>
      <c r="AQ110" s="70"/>
      <c r="AR110" s="70"/>
      <c r="AS110" s="70"/>
      <c r="AT110" s="70"/>
      <c r="AU110" s="70">
        <v>8.5</v>
      </c>
      <c r="AV110" s="70"/>
      <c r="AW110" s="70"/>
      <c r="AX110" s="70">
        <v>10.6</v>
      </c>
      <c r="AY110" s="70"/>
      <c r="AZ110" s="70"/>
      <c r="BA110" s="70"/>
      <c r="BB110" s="70"/>
      <c r="BC110" s="70"/>
      <c r="BD110" s="70"/>
      <c r="BE110" s="70"/>
      <c r="BF110" s="70"/>
      <c r="BG110" s="70"/>
      <c r="BH110" s="70">
        <v>2.0999999999999996</v>
      </c>
      <c r="BJ110" s="68" t="s">
        <v>725</v>
      </c>
      <c r="BK110" s="68" t="s">
        <v>725</v>
      </c>
      <c r="BQ110" s="68" t="s">
        <v>798</v>
      </c>
      <c r="BR110" s="68" t="s">
        <v>747</v>
      </c>
      <c r="BS110" s="70">
        <v>1</v>
      </c>
      <c r="BT110" s="68" t="s">
        <v>799</v>
      </c>
      <c r="BU110" s="68" t="s">
        <v>787</v>
      </c>
      <c r="BV110" s="68" t="s">
        <v>800</v>
      </c>
    </row>
    <row r="111" spans="6:74" s="68" customFormat="1" x14ac:dyDescent="0.25">
      <c r="F111" s="68" t="s">
        <v>796</v>
      </c>
      <c r="G111" s="68" t="s">
        <v>721</v>
      </c>
      <c r="H111" s="68">
        <v>255</v>
      </c>
      <c r="I111" s="68">
        <v>1299</v>
      </c>
      <c r="J111" s="68">
        <v>16.8</v>
      </c>
      <c r="K111" s="68" t="s">
        <v>797</v>
      </c>
      <c r="L111" s="74">
        <v>60</v>
      </c>
      <c r="M111" s="74">
        <v>10</v>
      </c>
      <c r="N111" s="74">
        <v>30</v>
      </c>
      <c r="O111" s="68">
        <v>5</v>
      </c>
      <c r="P111" s="68">
        <v>10</v>
      </c>
      <c r="Q111" s="68">
        <v>7.5</v>
      </c>
      <c r="R111" s="68" t="s">
        <v>723</v>
      </c>
      <c r="S111" s="68" t="s">
        <v>716</v>
      </c>
      <c r="X111" s="68">
        <v>3</v>
      </c>
      <c r="Y111" s="68" t="s">
        <v>725</v>
      </c>
      <c r="Z111" s="70">
        <v>5.3089919999999999</v>
      </c>
      <c r="AA111" s="70">
        <v>5.6776720000000003</v>
      </c>
      <c r="AB111" s="70"/>
      <c r="AC111" s="70"/>
      <c r="AD111" s="70"/>
      <c r="AE111" s="70"/>
      <c r="AF111" s="70"/>
      <c r="AG111" s="70"/>
      <c r="AH111" s="70"/>
      <c r="AI111" s="70"/>
      <c r="AJ111" s="70">
        <v>1.48342</v>
      </c>
      <c r="AK111" s="70"/>
      <c r="AL111" s="70">
        <v>1.47472</v>
      </c>
      <c r="AM111" s="70">
        <v>8.69999999999993E-3</v>
      </c>
      <c r="AN111" s="70"/>
      <c r="AO111" s="70"/>
      <c r="AP111" s="70"/>
      <c r="AQ111" s="70"/>
      <c r="AR111" s="70"/>
      <c r="AS111" s="70"/>
      <c r="AT111" s="70"/>
      <c r="AU111" s="70">
        <v>7.2</v>
      </c>
      <c r="AV111" s="70"/>
      <c r="AW111" s="70"/>
      <c r="AX111" s="70">
        <v>7.7</v>
      </c>
      <c r="AY111" s="70"/>
      <c r="AZ111" s="70"/>
      <c r="BA111" s="70"/>
      <c r="BB111" s="70"/>
      <c r="BC111" s="70"/>
      <c r="BD111" s="70"/>
      <c r="BE111" s="70"/>
      <c r="BF111" s="70"/>
      <c r="BG111" s="70"/>
      <c r="BH111" s="70">
        <v>0.5</v>
      </c>
      <c r="BJ111" s="68" t="s">
        <v>725</v>
      </c>
      <c r="BK111" s="68" t="s">
        <v>725</v>
      </c>
      <c r="BQ111" s="68" t="s">
        <v>798</v>
      </c>
      <c r="BR111" s="68" t="s">
        <v>747</v>
      </c>
      <c r="BS111" s="70">
        <v>1</v>
      </c>
      <c r="BT111" s="68" t="s">
        <v>799</v>
      </c>
      <c r="BU111" s="68" t="s">
        <v>787</v>
      </c>
      <c r="BV111" s="68" t="s">
        <v>800</v>
      </c>
    </row>
    <row r="112" spans="6:74" s="68" customFormat="1" x14ac:dyDescent="0.25">
      <c r="F112" s="68" t="s">
        <v>796</v>
      </c>
      <c r="G112" s="68" t="s">
        <v>721</v>
      </c>
      <c r="H112" s="68">
        <v>255</v>
      </c>
      <c r="I112" s="68">
        <v>1299</v>
      </c>
      <c r="J112" s="68">
        <v>16.8</v>
      </c>
      <c r="K112" s="68" t="s">
        <v>797</v>
      </c>
      <c r="L112" s="74">
        <v>60</v>
      </c>
      <c r="M112" s="74">
        <v>10</v>
      </c>
      <c r="N112" s="74">
        <v>30</v>
      </c>
      <c r="O112" s="68">
        <v>10</v>
      </c>
      <c r="P112" s="68">
        <v>20</v>
      </c>
      <c r="Q112" s="68">
        <v>15</v>
      </c>
      <c r="R112" s="68" t="s">
        <v>723</v>
      </c>
      <c r="S112" s="68" t="s">
        <v>716</v>
      </c>
      <c r="X112" s="68">
        <v>3</v>
      </c>
      <c r="Y112" s="68" t="s">
        <v>725</v>
      </c>
      <c r="Z112" s="70">
        <v>10.099088</v>
      </c>
      <c r="AA112" s="70">
        <v>10.544636000000001</v>
      </c>
      <c r="AB112" s="70"/>
      <c r="AC112" s="70"/>
      <c r="AD112" s="70"/>
      <c r="AE112" s="70"/>
      <c r="AF112" s="70"/>
      <c r="AG112" s="70"/>
      <c r="AH112" s="70"/>
      <c r="AI112" s="70"/>
      <c r="AJ112" s="70">
        <v>1.49038</v>
      </c>
      <c r="AK112" s="70"/>
      <c r="AL112" s="70">
        <v>1.48516</v>
      </c>
      <c r="AM112" s="70">
        <v>5.2200000000000024E-3</v>
      </c>
      <c r="AN112" s="70"/>
      <c r="AO112" s="70"/>
      <c r="AP112" s="70"/>
      <c r="AQ112" s="70"/>
      <c r="AR112" s="70"/>
      <c r="AS112" s="70"/>
      <c r="AT112" s="70"/>
      <c r="AU112" s="70">
        <v>6.8</v>
      </c>
      <c r="AV112" s="70"/>
      <c r="AW112" s="70"/>
      <c r="AX112" s="70">
        <v>7.1</v>
      </c>
      <c r="AY112" s="70"/>
      <c r="AZ112" s="70"/>
      <c r="BA112" s="70"/>
      <c r="BB112" s="70"/>
      <c r="BC112" s="70"/>
      <c r="BD112" s="70"/>
      <c r="BE112" s="70"/>
      <c r="BF112" s="70"/>
      <c r="BG112" s="70"/>
      <c r="BH112" s="70">
        <v>0.29999999999999982</v>
      </c>
      <c r="BJ112" s="68" t="s">
        <v>725</v>
      </c>
      <c r="BK112" s="68" t="s">
        <v>725</v>
      </c>
      <c r="BQ112" s="68" t="s">
        <v>798</v>
      </c>
      <c r="BR112" s="68" t="s">
        <v>747</v>
      </c>
      <c r="BS112" s="70">
        <v>1</v>
      </c>
      <c r="BT112" s="68" t="s">
        <v>799</v>
      </c>
      <c r="BU112" s="68" t="s">
        <v>787</v>
      </c>
      <c r="BV112" s="68" t="s">
        <v>800</v>
      </c>
    </row>
    <row r="113" spans="6:74" s="68" customFormat="1" x14ac:dyDescent="0.25">
      <c r="F113" s="68" t="s">
        <v>796</v>
      </c>
      <c r="G113" s="68" t="s">
        <v>721</v>
      </c>
      <c r="H113" s="68">
        <v>255</v>
      </c>
      <c r="I113" s="68">
        <v>1299</v>
      </c>
      <c r="J113" s="68">
        <v>16.8</v>
      </c>
      <c r="K113" s="68" t="s">
        <v>797</v>
      </c>
      <c r="L113" s="74">
        <v>60</v>
      </c>
      <c r="M113" s="74">
        <v>10</v>
      </c>
      <c r="N113" s="74">
        <v>30</v>
      </c>
      <c r="O113" s="68">
        <v>20</v>
      </c>
      <c r="P113" s="68">
        <v>30</v>
      </c>
      <c r="Q113" s="68">
        <v>25</v>
      </c>
      <c r="R113" s="68" t="s">
        <v>723</v>
      </c>
      <c r="S113" s="68" t="s">
        <v>716</v>
      </c>
      <c r="X113" s="68">
        <v>3</v>
      </c>
      <c r="Y113" s="68" t="s">
        <v>725</v>
      </c>
      <c r="Z113" s="70">
        <v>6.1494400000000002</v>
      </c>
      <c r="AA113" s="70">
        <v>6.3031760000000006</v>
      </c>
      <c r="AB113" s="70"/>
      <c r="AC113" s="70"/>
      <c r="AD113" s="70"/>
      <c r="AE113" s="70"/>
      <c r="AF113" s="70"/>
      <c r="AG113" s="70"/>
      <c r="AH113" s="70"/>
      <c r="AI113" s="70"/>
      <c r="AJ113" s="70">
        <v>1.5390999999999999</v>
      </c>
      <c r="AK113" s="70"/>
      <c r="AL113" s="70">
        <v>1.5373600000000001</v>
      </c>
      <c r="AM113" s="70">
        <v>1.7399999999998528E-3</v>
      </c>
      <c r="AN113" s="70"/>
      <c r="AO113" s="70"/>
      <c r="AP113" s="70"/>
      <c r="AQ113" s="70"/>
      <c r="AR113" s="70"/>
      <c r="AS113" s="70"/>
      <c r="AT113" s="70"/>
      <c r="AU113" s="70">
        <v>4</v>
      </c>
      <c r="AV113" s="70"/>
      <c r="AW113" s="70"/>
      <c r="AX113" s="70">
        <v>4.0999999999999996</v>
      </c>
      <c r="AY113" s="70"/>
      <c r="AZ113" s="70"/>
      <c r="BA113" s="70"/>
      <c r="BB113" s="70"/>
      <c r="BC113" s="70"/>
      <c r="BD113" s="70"/>
      <c r="BE113" s="70"/>
      <c r="BF113" s="70"/>
      <c r="BG113" s="70"/>
      <c r="BH113" s="70">
        <v>9.9999999999999645E-2</v>
      </c>
      <c r="BJ113" s="68" t="s">
        <v>725</v>
      </c>
      <c r="BK113" s="68" t="s">
        <v>725</v>
      </c>
      <c r="BQ113" s="68" t="s">
        <v>798</v>
      </c>
      <c r="BR113" s="68" t="s">
        <v>747</v>
      </c>
      <c r="BS113" s="70">
        <v>1</v>
      </c>
      <c r="BT113" s="68" t="s">
        <v>799</v>
      </c>
      <c r="BU113" s="68" t="s">
        <v>787</v>
      </c>
      <c r="BV113" s="68" t="s">
        <v>800</v>
      </c>
    </row>
    <row r="114" spans="6:74" s="68" customFormat="1" x14ac:dyDescent="0.25">
      <c r="F114" s="68" t="s">
        <v>796</v>
      </c>
      <c r="G114" s="68" t="s">
        <v>721</v>
      </c>
      <c r="H114" s="68">
        <v>255</v>
      </c>
      <c r="I114" s="68">
        <v>1299</v>
      </c>
      <c r="J114" s="68">
        <v>16.8</v>
      </c>
      <c r="K114" s="68" t="s">
        <v>797</v>
      </c>
      <c r="L114" s="74">
        <v>60</v>
      </c>
      <c r="M114" s="74">
        <v>10</v>
      </c>
      <c r="N114" s="74">
        <v>30</v>
      </c>
      <c r="O114" s="68">
        <v>0</v>
      </c>
      <c r="P114" s="68">
        <v>30</v>
      </c>
      <c r="R114" s="68" t="s">
        <v>723</v>
      </c>
      <c r="S114" s="68" t="s">
        <v>716</v>
      </c>
      <c r="X114" s="68">
        <v>3</v>
      </c>
      <c r="Y114" s="68" t="s">
        <v>725</v>
      </c>
      <c r="Z114" s="70">
        <v>27.610624999999999</v>
      </c>
      <c r="AA114" s="70">
        <v>30.074062000000001</v>
      </c>
      <c r="AB114" s="70"/>
      <c r="AC114" s="70"/>
      <c r="AD114" s="70"/>
      <c r="AE114" s="70"/>
      <c r="AF114" s="70"/>
      <c r="AG114" s="70"/>
      <c r="AH114" s="70"/>
      <c r="AI114" s="70"/>
      <c r="AJ114" s="70">
        <v>1.6087</v>
      </c>
      <c r="AK114" s="70"/>
      <c r="AL114" s="70">
        <v>1.6087</v>
      </c>
      <c r="AM114" s="70">
        <v>0</v>
      </c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S114" s="70"/>
    </row>
    <row r="115" spans="6:74" s="68" customFormat="1" x14ac:dyDescent="0.25">
      <c r="F115" s="68" t="s">
        <v>796</v>
      </c>
      <c r="G115" s="68" t="s">
        <v>721</v>
      </c>
      <c r="H115" s="68">
        <v>255</v>
      </c>
      <c r="I115" s="68">
        <v>1299</v>
      </c>
      <c r="J115" s="68">
        <v>16.8</v>
      </c>
      <c r="K115" s="68" t="s">
        <v>797</v>
      </c>
      <c r="L115" s="74">
        <v>60</v>
      </c>
      <c r="M115" s="74">
        <v>10</v>
      </c>
      <c r="N115" s="74">
        <v>30</v>
      </c>
      <c r="O115" s="68">
        <v>0</v>
      </c>
      <c r="P115" s="68">
        <v>5</v>
      </c>
      <c r="Q115" s="68">
        <v>2.5</v>
      </c>
      <c r="R115" s="68" t="s">
        <v>723</v>
      </c>
      <c r="S115" s="68" t="s">
        <v>716</v>
      </c>
      <c r="X115" s="68">
        <v>3</v>
      </c>
      <c r="Y115" s="68" t="s">
        <v>725</v>
      </c>
      <c r="Z115" s="70">
        <v>6.0826850000000006</v>
      </c>
      <c r="AA115" s="70">
        <v>7.2992220000000003</v>
      </c>
      <c r="AB115" s="70"/>
      <c r="AC115" s="70"/>
      <c r="AD115" s="70"/>
      <c r="AE115" s="70"/>
      <c r="AF115" s="70"/>
      <c r="AG115" s="70"/>
      <c r="AH115" s="70"/>
      <c r="AI115" s="70"/>
      <c r="AJ115" s="70">
        <v>1.4608000000000001</v>
      </c>
      <c r="AK115" s="70"/>
      <c r="AL115" s="70">
        <v>1.4312200000000002</v>
      </c>
      <c r="AM115" s="70">
        <v>2.957999999999994E-2</v>
      </c>
      <c r="AN115" s="70"/>
      <c r="AO115" s="70"/>
      <c r="AP115" s="70"/>
      <c r="AQ115" s="70"/>
      <c r="AR115" s="70"/>
      <c r="AS115" s="70"/>
      <c r="AT115" s="70"/>
      <c r="AU115" s="70">
        <v>8.5</v>
      </c>
      <c r="AV115" s="70"/>
      <c r="AW115" s="70"/>
      <c r="AX115" s="70">
        <v>10.199999999999999</v>
      </c>
      <c r="AY115" s="70"/>
      <c r="AZ115" s="70"/>
      <c r="BA115" s="70"/>
      <c r="BB115" s="70"/>
      <c r="BC115" s="70"/>
      <c r="BD115" s="70"/>
      <c r="BE115" s="70"/>
      <c r="BF115" s="70"/>
      <c r="BG115" s="70"/>
      <c r="BH115" s="70">
        <v>1.6999999999999993</v>
      </c>
      <c r="BJ115" s="68" t="s">
        <v>725</v>
      </c>
      <c r="BK115" s="68" t="s">
        <v>725</v>
      </c>
      <c r="BQ115" s="68" t="s">
        <v>798</v>
      </c>
      <c r="BR115" s="68" t="s">
        <v>749</v>
      </c>
      <c r="BS115" s="70">
        <v>1</v>
      </c>
      <c r="BT115" s="68" t="s">
        <v>799</v>
      </c>
      <c r="BU115" s="68" t="s">
        <v>787</v>
      </c>
      <c r="BV115" s="68" t="s">
        <v>800</v>
      </c>
    </row>
    <row r="116" spans="6:74" s="68" customFormat="1" x14ac:dyDescent="0.25">
      <c r="F116" s="68" t="s">
        <v>796</v>
      </c>
      <c r="G116" s="68" t="s">
        <v>721</v>
      </c>
      <c r="H116" s="68">
        <v>255</v>
      </c>
      <c r="I116" s="68">
        <v>1299</v>
      </c>
      <c r="J116" s="68">
        <v>16.8</v>
      </c>
      <c r="K116" s="68" t="s">
        <v>797</v>
      </c>
      <c r="L116" s="74">
        <v>60</v>
      </c>
      <c r="M116" s="74">
        <v>10</v>
      </c>
      <c r="N116" s="74">
        <v>30</v>
      </c>
      <c r="O116" s="68">
        <v>5</v>
      </c>
      <c r="P116" s="68">
        <v>10</v>
      </c>
      <c r="Q116" s="68">
        <v>7.5</v>
      </c>
      <c r="R116" s="68" t="s">
        <v>723</v>
      </c>
      <c r="S116" s="68" t="s">
        <v>716</v>
      </c>
      <c r="X116" s="68">
        <v>3</v>
      </c>
      <c r="Y116" s="68" t="s">
        <v>725</v>
      </c>
      <c r="Z116" s="70">
        <v>5.3277839999999994</v>
      </c>
      <c r="AA116" s="70">
        <v>5.475778</v>
      </c>
      <c r="AB116" s="70"/>
      <c r="AC116" s="70"/>
      <c r="AD116" s="70"/>
      <c r="AE116" s="70"/>
      <c r="AF116" s="70"/>
      <c r="AG116" s="70"/>
      <c r="AH116" s="70"/>
      <c r="AI116" s="70"/>
      <c r="AJ116" s="70">
        <v>1.48342</v>
      </c>
      <c r="AK116" s="70"/>
      <c r="AL116" s="70">
        <v>1.47994</v>
      </c>
      <c r="AM116" s="70">
        <v>3.4799999999999276E-3</v>
      </c>
      <c r="AN116" s="70"/>
      <c r="AO116" s="70"/>
      <c r="AP116" s="70"/>
      <c r="AQ116" s="70"/>
      <c r="AR116" s="70"/>
      <c r="AS116" s="70"/>
      <c r="AT116" s="70"/>
      <c r="AU116" s="70">
        <v>7.2</v>
      </c>
      <c r="AV116" s="70"/>
      <c r="AW116" s="70"/>
      <c r="AX116" s="70">
        <v>7.4</v>
      </c>
      <c r="AY116" s="70"/>
      <c r="AZ116" s="70"/>
      <c r="BA116" s="70"/>
      <c r="BB116" s="70"/>
      <c r="BC116" s="70"/>
      <c r="BD116" s="70"/>
      <c r="BE116" s="70"/>
      <c r="BF116" s="70"/>
      <c r="BG116" s="70"/>
      <c r="BH116" s="70">
        <v>0.20000000000000018</v>
      </c>
      <c r="BJ116" s="68" t="s">
        <v>725</v>
      </c>
      <c r="BK116" s="68" t="s">
        <v>725</v>
      </c>
      <c r="BQ116" s="68" t="s">
        <v>798</v>
      </c>
      <c r="BR116" s="68" t="s">
        <v>749</v>
      </c>
      <c r="BS116" s="70">
        <v>1</v>
      </c>
      <c r="BT116" s="68" t="s">
        <v>799</v>
      </c>
      <c r="BU116" s="68" t="s">
        <v>787</v>
      </c>
      <c r="BV116" s="68" t="s">
        <v>800</v>
      </c>
    </row>
    <row r="117" spans="6:74" s="68" customFormat="1" x14ac:dyDescent="0.25">
      <c r="F117" s="68" t="s">
        <v>796</v>
      </c>
      <c r="G117" s="68" t="s">
        <v>721</v>
      </c>
      <c r="H117" s="68">
        <v>255</v>
      </c>
      <c r="I117" s="68">
        <v>1299</v>
      </c>
      <c r="J117" s="68">
        <v>16.8</v>
      </c>
      <c r="K117" s="68" t="s">
        <v>797</v>
      </c>
      <c r="L117" s="74">
        <v>60</v>
      </c>
      <c r="M117" s="74">
        <v>10</v>
      </c>
      <c r="N117" s="74">
        <v>30</v>
      </c>
      <c r="O117" s="68">
        <v>10</v>
      </c>
      <c r="P117" s="68">
        <v>20</v>
      </c>
      <c r="Q117" s="68">
        <v>15</v>
      </c>
      <c r="R117" s="68" t="s">
        <v>723</v>
      </c>
      <c r="S117" s="68" t="s">
        <v>716</v>
      </c>
      <c r="X117" s="68">
        <v>3</v>
      </c>
      <c r="Y117" s="68" t="s">
        <v>725</v>
      </c>
      <c r="Z117" s="70">
        <v>10.146416</v>
      </c>
      <c r="AA117" s="70">
        <v>9.997204</v>
      </c>
      <c r="AB117" s="70"/>
      <c r="AC117" s="70"/>
      <c r="AD117" s="70"/>
      <c r="AE117" s="70"/>
      <c r="AF117" s="70"/>
      <c r="AG117" s="70"/>
      <c r="AH117" s="70"/>
      <c r="AI117" s="70"/>
      <c r="AJ117" s="70">
        <v>1.49038</v>
      </c>
      <c r="AK117" s="70"/>
      <c r="AL117" s="70">
        <v>1.4921200000000001</v>
      </c>
      <c r="AM117" s="70">
        <v>1.7400000000000748E-3</v>
      </c>
      <c r="AN117" s="70"/>
      <c r="AO117" s="70"/>
      <c r="AP117" s="70"/>
      <c r="AQ117" s="70"/>
      <c r="AR117" s="70"/>
      <c r="AS117" s="70"/>
      <c r="AT117" s="70"/>
      <c r="AU117" s="70">
        <v>6.8</v>
      </c>
      <c r="AV117" s="70"/>
      <c r="AW117" s="70"/>
      <c r="AX117" s="70">
        <v>6.7</v>
      </c>
      <c r="AY117" s="70"/>
      <c r="AZ117" s="70"/>
      <c r="BA117" s="70"/>
      <c r="BB117" s="70"/>
      <c r="BC117" s="70"/>
      <c r="BD117" s="70"/>
      <c r="BE117" s="70"/>
      <c r="BF117" s="70"/>
      <c r="BG117" s="70"/>
      <c r="BH117" s="70">
        <v>-9.9999999999999645E-2</v>
      </c>
      <c r="BJ117" s="68" t="s">
        <v>725</v>
      </c>
      <c r="BK117" s="68" t="s">
        <v>725</v>
      </c>
      <c r="BQ117" s="68" t="s">
        <v>798</v>
      </c>
      <c r="BR117" s="68" t="s">
        <v>749</v>
      </c>
      <c r="BS117" s="70">
        <v>1</v>
      </c>
      <c r="BT117" s="68" t="s">
        <v>799</v>
      </c>
      <c r="BU117" s="68" t="s">
        <v>787</v>
      </c>
      <c r="BV117" s="68" t="s">
        <v>800</v>
      </c>
    </row>
    <row r="118" spans="6:74" s="68" customFormat="1" x14ac:dyDescent="0.25">
      <c r="F118" s="68" t="s">
        <v>796</v>
      </c>
      <c r="G118" s="68" t="s">
        <v>721</v>
      </c>
      <c r="H118" s="68">
        <v>255</v>
      </c>
      <c r="I118" s="68">
        <v>1299</v>
      </c>
      <c r="J118" s="68">
        <v>16.8</v>
      </c>
      <c r="K118" s="68" t="s">
        <v>797</v>
      </c>
      <c r="L118" s="74">
        <v>60</v>
      </c>
      <c r="M118" s="74">
        <v>10</v>
      </c>
      <c r="N118" s="74">
        <v>30</v>
      </c>
      <c r="O118" s="68">
        <v>20</v>
      </c>
      <c r="P118" s="68">
        <v>30</v>
      </c>
      <c r="Q118" s="68">
        <v>25</v>
      </c>
      <c r="R118" s="68" t="s">
        <v>723</v>
      </c>
      <c r="S118" s="68" t="s">
        <v>716</v>
      </c>
      <c r="X118" s="68">
        <v>3</v>
      </c>
      <c r="Y118" s="68" t="s">
        <v>725</v>
      </c>
      <c r="Z118" s="70">
        <v>6.1772799999999997</v>
      </c>
      <c r="AA118" s="70">
        <v>5.713984</v>
      </c>
      <c r="AB118" s="70"/>
      <c r="AC118" s="70"/>
      <c r="AD118" s="70"/>
      <c r="AE118" s="70"/>
      <c r="AF118" s="70"/>
      <c r="AG118" s="70"/>
      <c r="AH118" s="70"/>
      <c r="AI118" s="70"/>
      <c r="AJ118" s="70">
        <v>1.5390999999999999</v>
      </c>
      <c r="AK118" s="70"/>
      <c r="AL118" s="70">
        <v>1.5443199999999999</v>
      </c>
      <c r="AM118" s="70">
        <v>5.2200000000000024E-3</v>
      </c>
      <c r="AN118" s="70"/>
      <c r="AO118" s="70"/>
      <c r="AP118" s="70"/>
      <c r="AQ118" s="70"/>
      <c r="AR118" s="70"/>
      <c r="AS118" s="70"/>
      <c r="AT118" s="70"/>
      <c r="AU118" s="70">
        <v>4</v>
      </c>
      <c r="AV118" s="70"/>
      <c r="AW118" s="70"/>
      <c r="AX118" s="70">
        <v>3.7</v>
      </c>
      <c r="AY118" s="70"/>
      <c r="AZ118" s="70"/>
      <c r="BA118" s="70"/>
      <c r="BB118" s="70"/>
      <c r="BC118" s="70"/>
      <c r="BD118" s="70"/>
      <c r="BE118" s="70"/>
      <c r="BF118" s="70"/>
      <c r="BG118" s="70"/>
      <c r="BH118" s="70">
        <v>-0.29999999999999982</v>
      </c>
      <c r="BJ118" s="68" t="s">
        <v>725</v>
      </c>
      <c r="BK118" s="68" t="s">
        <v>725</v>
      </c>
      <c r="BQ118" s="68" t="s">
        <v>798</v>
      </c>
      <c r="BR118" s="68" t="s">
        <v>749</v>
      </c>
      <c r="BS118" s="70">
        <v>1</v>
      </c>
      <c r="BT118" s="68" t="s">
        <v>799</v>
      </c>
      <c r="BU118" s="68" t="s">
        <v>787</v>
      </c>
      <c r="BV118" s="68" t="s">
        <v>800</v>
      </c>
    </row>
    <row r="119" spans="6:74" s="68" customFormat="1" x14ac:dyDescent="0.25">
      <c r="F119" s="68" t="s">
        <v>796</v>
      </c>
      <c r="G119" s="68" t="s">
        <v>721</v>
      </c>
      <c r="H119" s="68">
        <v>255</v>
      </c>
      <c r="I119" s="68">
        <v>1299</v>
      </c>
      <c r="J119" s="68">
        <v>16.8</v>
      </c>
      <c r="K119" s="68" t="s">
        <v>797</v>
      </c>
      <c r="L119" s="74">
        <v>60</v>
      </c>
      <c r="M119" s="74">
        <v>10</v>
      </c>
      <c r="N119" s="74">
        <v>30</v>
      </c>
      <c r="O119" s="68">
        <v>0</v>
      </c>
      <c r="P119" s="68">
        <v>30</v>
      </c>
      <c r="R119" s="68" t="s">
        <v>723</v>
      </c>
      <c r="S119" s="68" t="s">
        <v>716</v>
      </c>
      <c r="X119" s="68">
        <v>3</v>
      </c>
      <c r="Y119" s="68" t="s">
        <v>725</v>
      </c>
      <c r="Z119" s="70">
        <v>27.734165000000001</v>
      </c>
      <c r="AA119" s="70">
        <v>28.486188000000002</v>
      </c>
      <c r="AB119" s="70"/>
      <c r="AC119" s="70"/>
      <c r="AD119" s="70"/>
      <c r="AE119" s="70"/>
      <c r="AF119" s="70"/>
      <c r="AG119" s="70"/>
      <c r="AH119" s="70"/>
      <c r="AI119" s="70"/>
      <c r="AJ119" s="70">
        <v>1.6087</v>
      </c>
      <c r="AK119" s="70"/>
      <c r="AL119" s="70">
        <v>1.6087</v>
      </c>
      <c r="AM119" s="70">
        <v>0</v>
      </c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S119" s="70"/>
    </row>
    <row r="120" spans="6:74" s="68" customFormat="1" x14ac:dyDescent="0.25">
      <c r="F120" s="68" t="s">
        <v>801</v>
      </c>
      <c r="G120" s="68" t="s">
        <v>721</v>
      </c>
      <c r="H120" s="68">
        <v>49</v>
      </c>
      <c r="I120" s="68">
        <v>1058</v>
      </c>
      <c r="J120" s="68">
        <v>11.5</v>
      </c>
      <c r="K120" s="68" t="s">
        <v>802</v>
      </c>
      <c r="L120" s="74">
        <v>35</v>
      </c>
      <c r="M120" s="74">
        <v>55</v>
      </c>
      <c r="N120" s="74">
        <v>10</v>
      </c>
      <c r="O120" s="68">
        <v>0</v>
      </c>
      <c r="P120" s="68">
        <v>20</v>
      </c>
      <c r="Q120" s="68">
        <v>10</v>
      </c>
      <c r="R120" s="68" t="s">
        <v>723</v>
      </c>
      <c r="S120" s="68" t="s">
        <v>716</v>
      </c>
      <c r="X120" s="68">
        <v>6</v>
      </c>
      <c r="Y120" s="68" t="s">
        <v>803</v>
      </c>
      <c r="Z120" s="70">
        <v>47.99541</v>
      </c>
      <c r="AA120" s="70">
        <v>45.032480000000007</v>
      </c>
      <c r="AB120" s="70"/>
      <c r="AC120" s="70"/>
      <c r="AD120" s="70"/>
      <c r="AE120" s="70"/>
      <c r="AF120" s="70"/>
      <c r="AG120" s="70"/>
      <c r="AH120" s="70"/>
      <c r="AI120" s="70"/>
      <c r="AJ120" s="70">
        <v>1.2902800000000001</v>
      </c>
      <c r="AK120" s="70"/>
      <c r="AL120" s="70">
        <v>1.31986</v>
      </c>
      <c r="AM120" s="70">
        <v>2.957999999999994E-2</v>
      </c>
      <c r="AN120" s="70"/>
      <c r="AO120" s="70"/>
      <c r="AP120" s="70"/>
      <c r="AQ120" s="70"/>
      <c r="AR120" s="70"/>
      <c r="AS120" s="70"/>
      <c r="AT120" s="70"/>
      <c r="AU120" s="70">
        <v>18.3</v>
      </c>
      <c r="AV120" s="70"/>
      <c r="AW120" s="70"/>
      <c r="AX120" s="70">
        <v>16.600000000000001</v>
      </c>
      <c r="AY120" s="70"/>
      <c r="AZ120" s="70"/>
      <c r="BA120" s="70"/>
      <c r="BB120" s="70"/>
      <c r="BC120" s="70"/>
      <c r="BD120" s="70"/>
      <c r="BE120" s="70"/>
      <c r="BF120" s="70"/>
      <c r="BG120" s="70"/>
      <c r="BH120" s="70">
        <v>-1.6999999999999993</v>
      </c>
      <c r="BJ120" s="68" t="s">
        <v>725</v>
      </c>
      <c r="BK120" s="68" t="s">
        <v>725</v>
      </c>
      <c r="BQ120" s="68" t="s">
        <v>804</v>
      </c>
      <c r="BR120" s="68" t="s">
        <v>805</v>
      </c>
      <c r="BS120" s="79">
        <v>1</v>
      </c>
      <c r="BT120" s="68" t="s">
        <v>806</v>
      </c>
      <c r="BU120" s="75"/>
      <c r="BV120" s="68" t="s">
        <v>807</v>
      </c>
    </row>
    <row r="121" spans="6:74" s="68" customFormat="1" x14ac:dyDescent="0.25">
      <c r="F121" s="68" t="s">
        <v>801</v>
      </c>
      <c r="G121" s="68" t="s">
        <v>721</v>
      </c>
      <c r="H121" s="68">
        <v>49</v>
      </c>
      <c r="I121" s="68">
        <v>1058</v>
      </c>
      <c r="J121" s="68">
        <v>11.5</v>
      </c>
      <c r="K121" s="68" t="s">
        <v>802</v>
      </c>
      <c r="L121" s="74">
        <v>35</v>
      </c>
      <c r="M121" s="74">
        <v>55</v>
      </c>
      <c r="N121" s="74">
        <v>10</v>
      </c>
      <c r="O121" s="68">
        <v>0</v>
      </c>
      <c r="P121" s="68">
        <v>20</v>
      </c>
      <c r="Q121" s="68">
        <v>10</v>
      </c>
      <c r="R121" s="68" t="s">
        <v>723</v>
      </c>
      <c r="S121" s="68" t="s">
        <v>716</v>
      </c>
      <c r="X121" s="68">
        <v>6</v>
      </c>
      <c r="Y121" s="68" t="s">
        <v>803</v>
      </c>
      <c r="Z121" s="70">
        <v>46.639249999999997</v>
      </c>
      <c r="AA121" s="70">
        <v>46.812479999999994</v>
      </c>
      <c r="AB121" s="70"/>
      <c r="AC121" s="70"/>
      <c r="AD121" s="70"/>
      <c r="AE121" s="70"/>
      <c r="AF121" s="70"/>
      <c r="AG121" s="70"/>
      <c r="AH121" s="70"/>
      <c r="AI121" s="70"/>
      <c r="AJ121" s="70">
        <v>1.3042</v>
      </c>
      <c r="AK121" s="70"/>
      <c r="AL121" s="70">
        <v>1.30246</v>
      </c>
      <c r="AM121" s="70">
        <v>1.7400000000000748E-3</v>
      </c>
      <c r="AN121" s="70"/>
      <c r="AO121" s="70"/>
      <c r="AP121" s="70"/>
      <c r="AQ121" s="70"/>
      <c r="AR121" s="70"/>
      <c r="AS121" s="70"/>
      <c r="AT121" s="70"/>
      <c r="AU121" s="70">
        <v>17.5</v>
      </c>
      <c r="AV121" s="70"/>
      <c r="AW121" s="70"/>
      <c r="AX121" s="70">
        <v>17.600000000000001</v>
      </c>
      <c r="AY121" s="70"/>
      <c r="AZ121" s="70"/>
      <c r="BA121" s="70"/>
      <c r="BB121" s="70"/>
      <c r="BC121" s="70"/>
      <c r="BD121" s="70"/>
      <c r="BE121" s="70"/>
      <c r="BF121" s="70"/>
      <c r="BG121" s="70"/>
      <c r="BH121" s="70">
        <v>0.10000000000000142</v>
      </c>
      <c r="BJ121" s="68" t="s">
        <v>725</v>
      </c>
      <c r="BK121" s="68" t="s">
        <v>725</v>
      </c>
      <c r="BQ121" s="68" t="s">
        <v>804</v>
      </c>
      <c r="BR121" s="68" t="s">
        <v>805</v>
      </c>
      <c r="BS121" s="79">
        <v>1</v>
      </c>
      <c r="BT121" s="68" t="s">
        <v>806</v>
      </c>
      <c r="BU121" s="75"/>
      <c r="BV121" s="68" t="s">
        <v>807</v>
      </c>
    </row>
    <row r="122" spans="6:74" s="68" customFormat="1" x14ac:dyDescent="0.25">
      <c r="F122" s="68" t="s">
        <v>801</v>
      </c>
      <c r="G122" s="68" t="s">
        <v>721</v>
      </c>
      <c r="H122" s="68">
        <v>49</v>
      </c>
      <c r="I122" s="68">
        <v>1058</v>
      </c>
      <c r="J122" s="68">
        <v>11.5</v>
      </c>
      <c r="K122" s="68" t="s">
        <v>802</v>
      </c>
      <c r="L122" s="74">
        <v>35</v>
      </c>
      <c r="M122" s="74">
        <v>55</v>
      </c>
      <c r="N122" s="74">
        <v>10</v>
      </c>
      <c r="O122" s="68">
        <v>0</v>
      </c>
      <c r="P122" s="68">
        <v>20</v>
      </c>
      <c r="Q122" s="68">
        <v>10</v>
      </c>
      <c r="R122" s="68" t="s">
        <v>723</v>
      </c>
      <c r="S122" s="68" t="s">
        <v>716</v>
      </c>
      <c r="X122" s="68">
        <v>7</v>
      </c>
      <c r="Y122" s="68" t="s">
        <v>803</v>
      </c>
      <c r="Z122" s="70">
        <v>47.99541</v>
      </c>
      <c r="AA122" s="70">
        <v>40.536209999999997</v>
      </c>
      <c r="AB122" s="70"/>
      <c r="AC122" s="70"/>
      <c r="AD122" s="70"/>
      <c r="AE122" s="70"/>
      <c r="AF122" s="70"/>
      <c r="AG122" s="70"/>
      <c r="AH122" s="70"/>
      <c r="AI122" s="70"/>
      <c r="AJ122" s="70">
        <v>1.2902800000000001</v>
      </c>
      <c r="AK122" s="70"/>
      <c r="AL122" s="70">
        <v>1.35988</v>
      </c>
      <c r="AM122" s="70">
        <v>6.9599999999999884E-2</v>
      </c>
      <c r="AN122" s="70"/>
      <c r="AO122" s="70"/>
      <c r="AP122" s="70"/>
      <c r="AQ122" s="70"/>
      <c r="AR122" s="70"/>
      <c r="AS122" s="70"/>
      <c r="AT122" s="70"/>
      <c r="AU122" s="70">
        <v>18.3</v>
      </c>
      <c r="AV122" s="70"/>
      <c r="AW122" s="70"/>
      <c r="AX122" s="70">
        <v>14.3</v>
      </c>
      <c r="AY122" s="70"/>
      <c r="AZ122" s="70"/>
      <c r="BA122" s="70"/>
      <c r="BB122" s="70"/>
      <c r="BC122" s="70"/>
      <c r="BD122" s="70"/>
      <c r="BE122" s="70"/>
      <c r="BF122" s="70"/>
      <c r="BG122" s="70"/>
      <c r="BH122" s="70">
        <v>-4</v>
      </c>
      <c r="BJ122" s="68" t="s">
        <v>725</v>
      </c>
      <c r="BK122" s="68" t="s">
        <v>725</v>
      </c>
      <c r="BQ122" s="68" t="s">
        <v>804</v>
      </c>
      <c r="BR122" s="68" t="s">
        <v>808</v>
      </c>
      <c r="BS122" s="79">
        <v>1</v>
      </c>
      <c r="BT122" s="68" t="s">
        <v>806</v>
      </c>
      <c r="BU122" s="75"/>
      <c r="BV122" s="68" t="s">
        <v>807</v>
      </c>
    </row>
    <row r="123" spans="6:74" s="68" customFormat="1" x14ac:dyDescent="0.25">
      <c r="F123" s="68" t="s">
        <v>801</v>
      </c>
      <c r="G123" s="68" t="s">
        <v>721</v>
      </c>
      <c r="H123" s="68">
        <v>49</v>
      </c>
      <c r="I123" s="68">
        <v>1058</v>
      </c>
      <c r="J123" s="68">
        <v>11.5</v>
      </c>
      <c r="K123" s="68" t="s">
        <v>802</v>
      </c>
      <c r="L123" s="74">
        <v>35</v>
      </c>
      <c r="M123" s="74">
        <v>55</v>
      </c>
      <c r="N123" s="74">
        <v>10</v>
      </c>
      <c r="O123" s="68">
        <v>0</v>
      </c>
      <c r="P123" s="68">
        <v>20</v>
      </c>
      <c r="Q123" s="68">
        <v>10</v>
      </c>
      <c r="R123" s="68" t="s">
        <v>723</v>
      </c>
      <c r="S123" s="68" t="s">
        <v>716</v>
      </c>
      <c r="X123" s="68">
        <v>7</v>
      </c>
      <c r="Y123" s="68" t="s">
        <v>803</v>
      </c>
      <c r="Z123" s="70">
        <v>46.639249999999997</v>
      </c>
      <c r="AA123" s="70">
        <v>46.289609999999996</v>
      </c>
      <c r="AB123" s="70"/>
      <c r="AC123" s="70"/>
      <c r="AD123" s="70"/>
      <c r="AE123" s="70"/>
      <c r="AF123" s="70"/>
      <c r="AG123" s="70"/>
      <c r="AH123" s="70"/>
      <c r="AI123" s="70"/>
      <c r="AJ123" s="70">
        <v>1.3042</v>
      </c>
      <c r="AK123" s="70"/>
      <c r="AL123" s="70">
        <v>1.30768</v>
      </c>
      <c r="AM123" s="70">
        <v>3.4799999999999276E-3</v>
      </c>
      <c r="AN123" s="70"/>
      <c r="AO123" s="70"/>
      <c r="AP123" s="70"/>
      <c r="AQ123" s="70"/>
      <c r="AR123" s="70"/>
      <c r="AS123" s="70"/>
      <c r="AT123" s="70"/>
      <c r="AU123" s="70">
        <v>17.5</v>
      </c>
      <c r="AV123" s="70"/>
      <c r="AW123" s="70"/>
      <c r="AX123" s="70">
        <v>17.3</v>
      </c>
      <c r="AY123" s="70"/>
      <c r="AZ123" s="70"/>
      <c r="BA123" s="70"/>
      <c r="BB123" s="70"/>
      <c r="BC123" s="70"/>
      <c r="BD123" s="70"/>
      <c r="BE123" s="70"/>
      <c r="BF123" s="70"/>
      <c r="BG123" s="70"/>
      <c r="BH123" s="70">
        <v>-0.19999999999999929</v>
      </c>
      <c r="BJ123" s="68" t="s">
        <v>725</v>
      </c>
      <c r="BK123" s="68" t="s">
        <v>725</v>
      </c>
      <c r="BQ123" s="68" t="s">
        <v>804</v>
      </c>
      <c r="BR123" s="68" t="s">
        <v>808</v>
      </c>
      <c r="BS123" s="79">
        <v>1</v>
      </c>
      <c r="BT123" s="68" t="s">
        <v>806</v>
      </c>
      <c r="BU123" s="75"/>
      <c r="BV123" s="68" t="s">
        <v>807</v>
      </c>
    </row>
    <row r="124" spans="6:74" s="68" customFormat="1" x14ac:dyDescent="0.25">
      <c r="F124" s="74" t="s">
        <v>811</v>
      </c>
      <c r="G124" s="68" t="s">
        <v>721</v>
      </c>
      <c r="H124" s="68">
        <v>235</v>
      </c>
      <c r="I124" s="68">
        <v>1339</v>
      </c>
      <c r="J124" s="68">
        <v>18</v>
      </c>
      <c r="K124" s="68" t="s">
        <v>812</v>
      </c>
      <c r="L124" s="82">
        <v>68</v>
      </c>
      <c r="M124" s="82">
        <v>18.5</v>
      </c>
      <c r="N124" s="82">
        <v>13.5</v>
      </c>
      <c r="O124" s="74">
        <v>0</v>
      </c>
      <c r="P124" s="74">
        <v>30</v>
      </c>
      <c r="R124" s="68" t="s">
        <v>723</v>
      </c>
      <c r="S124" s="68" t="s">
        <v>716</v>
      </c>
      <c r="X124" s="68">
        <v>38</v>
      </c>
      <c r="Y124" s="68" t="s">
        <v>725</v>
      </c>
      <c r="Z124" s="70">
        <v>0.26824999999999999</v>
      </c>
      <c r="AA124" s="70">
        <v>0.94350000000000001</v>
      </c>
      <c r="AB124" s="70"/>
      <c r="AC124" s="70"/>
      <c r="AD124" s="70"/>
      <c r="AE124" s="70"/>
      <c r="AF124" s="70"/>
      <c r="AG124" s="70"/>
      <c r="AH124" s="70"/>
      <c r="AI124" s="70"/>
      <c r="AJ124" s="70">
        <v>1.84</v>
      </c>
      <c r="AK124" s="70"/>
      <c r="AL124" s="70">
        <v>1.85</v>
      </c>
      <c r="AM124" s="70">
        <v>1.0000000000000009E-2</v>
      </c>
      <c r="AN124" s="70">
        <v>32.015999999999998</v>
      </c>
      <c r="AO124" s="70">
        <v>113.22</v>
      </c>
      <c r="AP124" s="70"/>
      <c r="AQ124" s="70"/>
      <c r="AR124" s="70"/>
      <c r="AS124" s="70"/>
      <c r="AT124" s="70"/>
      <c r="AU124" s="83">
        <v>0.57999999999999996</v>
      </c>
      <c r="AV124" s="70"/>
      <c r="AW124" s="70"/>
      <c r="AX124" s="83">
        <v>2.04</v>
      </c>
      <c r="AY124" s="70">
        <v>1.85</v>
      </c>
      <c r="AZ124" s="70"/>
      <c r="BA124" s="70"/>
      <c r="BB124" s="70"/>
      <c r="BC124" s="70"/>
      <c r="BD124" s="70"/>
      <c r="BE124" s="70"/>
      <c r="BF124" s="70"/>
      <c r="BG124" s="70"/>
      <c r="BH124" s="70">
        <v>1.46</v>
      </c>
      <c r="BJ124" s="68" t="s">
        <v>725</v>
      </c>
      <c r="BK124" s="68">
        <v>1.04</v>
      </c>
      <c r="BL124" s="68">
        <v>2.5</v>
      </c>
      <c r="BQ124" s="68" t="s">
        <v>813</v>
      </c>
      <c r="BR124" s="68" t="s">
        <v>814</v>
      </c>
      <c r="BS124" s="70">
        <v>1</v>
      </c>
      <c r="BT124" s="82" t="s">
        <v>815</v>
      </c>
      <c r="BU124" s="75"/>
      <c r="BV124" s="68" t="s">
        <v>816</v>
      </c>
    </row>
    <row r="125" spans="6:74" s="68" customFormat="1" x14ac:dyDescent="0.25">
      <c r="F125" s="68" t="s">
        <v>818</v>
      </c>
      <c r="G125" s="68" t="s">
        <v>721</v>
      </c>
      <c r="H125" s="68">
        <v>185</v>
      </c>
      <c r="I125" s="68">
        <v>1352</v>
      </c>
      <c r="J125" s="68">
        <v>15.7</v>
      </c>
      <c r="K125" s="68" t="s">
        <v>819</v>
      </c>
      <c r="L125" s="74">
        <v>35</v>
      </c>
      <c r="M125" s="74">
        <v>55</v>
      </c>
      <c r="N125" s="74">
        <v>10</v>
      </c>
      <c r="O125" s="68">
        <v>0</v>
      </c>
      <c r="P125" s="68">
        <v>15</v>
      </c>
      <c r="Q125" s="68">
        <v>7.5</v>
      </c>
      <c r="R125" s="68" t="s">
        <v>723</v>
      </c>
      <c r="S125" s="68" t="s">
        <v>716</v>
      </c>
      <c r="X125" s="68">
        <v>2</v>
      </c>
      <c r="Y125" s="68" t="s">
        <v>820</v>
      </c>
      <c r="Z125" s="70">
        <v>33.099299999999999</v>
      </c>
      <c r="AA125" s="70">
        <v>40.454699999999995</v>
      </c>
      <c r="AB125" s="70"/>
      <c r="AC125" s="70"/>
      <c r="AD125" s="70"/>
      <c r="AE125" s="70"/>
      <c r="AF125" s="70"/>
      <c r="AG125" s="70"/>
      <c r="AH125" s="70"/>
      <c r="AI125" s="70"/>
      <c r="AJ125" s="70">
        <v>1.2955000000000001</v>
      </c>
      <c r="AK125" s="70"/>
      <c r="AL125" s="70">
        <v>1.2259</v>
      </c>
      <c r="AM125" s="70">
        <v>6.9600000000000106E-2</v>
      </c>
      <c r="AN125" s="70"/>
      <c r="AO125" s="70"/>
      <c r="AP125" s="70"/>
      <c r="AQ125" s="70"/>
      <c r="AR125" s="70"/>
      <c r="AS125" s="70"/>
      <c r="AT125" s="70"/>
      <c r="AU125" s="70">
        <v>18</v>
      </c>
      <c r="AV125" s="70"/>
      <c r="AW125" s="70"/>
      <c r="AX125" s="70">
        <v>22</v>
      </c>
      <c r="AY125" s="70"/>
      <c r="AZ125" s="70"/>
      <c r="BA125" s="70"/>
      <c r="BB125" s="70"/>
      <c r="BC125" s="70"/>
      <c r="BD125" s="70"/>
      <c r="BE125" s="70"/>
      <c r="BF125" s="70"/>
      <c r="BG125" s="70"/>
      <c r="BH125" s="70">
        <v>4</v>
      </c>
      <c r="BJ125" s="68" t="s">
        <v>725</v>
      </c>
      <c r="BK125" s="68" t="s">
        <v>725</v>
      </c>
      <c r="BQ125" s="68" t="s">
        <v>821</v>
      </c>
      <c r="BR125" s="68" t="s">
        <v>728</v>
      </c>
      <c r="BS125" s="79">
        <v>1</v>
      </c>
      <c r="BT125" s="82" t="s">
        <v>822</v>
      </c>
      <c r="BU125" s="68" t="s">
        <v>400</v>
      </c>
      <c r="BV125" s="68" t="s">
        <v>823</v>
      </c>
    </row>
    <row r="126" spans="6:74" s="68" customFormat="1" x14ac:dyDescent="0.25">
      <c r="F126" s="68" t="s">
        <v>818</v>
      </c>
      <c r="G126" s="68" t="s">
        <v>721</v>
      </c>
      <c r="H126" s="68">
        <v>185</v>
      </c>
      <c r="I126" s="68">
        <v>1352</v>
      </c>
      <c r="J126" s="68">
        <v>15.7</v>
      </c>
      <c r="K126" s="68" t="s">
        <v>819</v>
      </c>
      <c r="L126" s="74">
        <v>35</v>
      </c>
      <c r="M126" s="74">
        <v>55</v>
      </c>
      <c r="N126" s="74">
        <v>10</v>
      </c>
      <c r="O126" s="68">
        <v>15</v>
      </c>
      <c r="P126" s="68">
        <v>30</v>
      </c>
      <c r="Q126" s="68">
        <v>22.5</v>
      </c>
      <c r="R126" s="68" t="s">
        <v>723</v>
      </c>
      <c r="S126" s="68" t="s">
        <v>716</v>
      </c>
      <c r="X126" s="68">
        <v>2</v>
      </c>
      <c r="Y126" s="68" t="s">
        <v>820</v>
      </c>
      <c r="Z126" s="70">
        <v>23.632200000000001</v>
      </c>
      <c r="AA126" s="70">
        <v>33.478949999999998</v>
      </c>
      <c r="AB126" s="70"/>
      <c r="AC126" s="70"/>
      <c r="AD126" s="70"/>
      <c r="AE126" s="70"/>
      <c r="AF126" s="70"/>
      <c r="AG126" s="70"/>
      <c r="AH126" s="70"/>
      <c r="AI126" s="70"/>
      <c r="AJ126" s="70">
        <v>1.3999000000000001</v>
      </c>
      <c r="AK126" s="70"/>
      <c r="AL126" s="70">
        <v>1.3129</v>
      </c>
      <c r="AM126" s="70">
        <v>8.7000000000000188E-2</v>
      </c>
      <c r="AN126" s="70"/>
      <c r="AO126" s="70"/>
      <c r="AP126" s="70"/>
      <c r="AQ126" s="70"/>
      <c r="AR126" s="70"/>
      <c r="AS126" s="70"/>
      <c r="AT126" s="70"/>
      <c r="AU126" s="70">
        <v>12</v>
      </c>
      <c r="AV126" s="70"/>
      <c r="AW126" s="70"/>
      <c r="AX126" s="70">
        <v>17</v>
      </c>
      <c r="AY126" s="70"/>
      <c r="AZ126" s="70"/>
      <c r="BA126" s="70"/>
      <c r="BB126" s="70"/>
      <c r="BC126" s="70"/>
      <c r="BD126" s="70"/>
      <c r="BE126" s="70"/>
      <c r="BF126" s="70"/>
      <c r="BG126" s="70"/>
      <c r="BH126" s="70">
        <v>5</v>
      </c>
      <c r="BJ126" s="68" t="s">
        <v>725</v>
      </c>
      <c r="BK126" s="68" t="s">
        <v>725</v>
      </c>
      <c r="BQ126" s="68" t="s">
        <v>821</v>
      </c>
      <c r="BR126" s="68" t="s">
        <v>728</v>
      </c>
      <c r="BS126" s="79">
        <v>1</v>
      </c>
      <c r="BT126" s="82" t="s">
        <v>822</v>
      </c>
      <c r="BU126" s="68" t="s">
        <v>400</v>
      </c>
      <c r="BV126" s="68" t="s">
        <v>824</v>
      </c>
    </row>
    <row r="127" spans="6:74" s="68" customFormat="1" x14ac:dyDescent="0.25">
      <c r="F127" s="68" t="s">
        <v>818</v>
      </c>
      <c r="G127" s="68" t="s">
        <v>721</v>
      </c>
      <c r="H127" s="68">
        <v>185</v>
      </c>
      <c r="I127" s="68">
        <v>1352</v>
      </c>
      <c r="J127" s="68">
        <v>15.7</v>
      </c>
      <c r="K127" s="68" t="s">
        <v>819</v>
      </c>
      <c r="L127" s="74">
        <v>35</v>
      </c>
      <c r="M127" s="74">
        <v>55</v>
      </c>
      <c r="N127" s="74">
        <v>10</v>
      </c>
      <c r="O127" s="68">
        <v>0</v>
      </c>
      <c r="P127" s="68">
        <v>30</v>
      </c>
      <c r="R127" s="68" t="s">
        <v>723</v>
      </c>
      <c r="S127" s="68" t="s">
        <v>716</v>
      </c>
      <c r="X127" s="68">
        <v>2</v>
      </c>
      <c r="Y127" s="68" t="s">
        <v>820</v>
      </c>
      <c r="Z127" s="70">
        <v>56.731499999999997</v>
      </c>
      <c r="AA127" s="70">
        <v>73.93365</v>
      </c>
      <c r="AB127" s="70"/>
      <c r="AC127" s="70"/>
      <c r="AD127" s="70"/>
      <c r="AE127" s="70"/>
      <c r="AF127" s="70"/>
      <c r="AG127" s="70"/>
      <c r="AH127" s="70"/>
      <c r="AI127" s="70"/>
      <c r="AJ127" s="70">
        <v>1.3477000000000001</v>
      </c>
      <c r="AK127" s="70"/>
      <c r="AL127" s="70">
        <v>1.6087</v>
      </c>
      <c r="AM127" s="70">
        <v>0.2609999999999999</v>
      </c>
      <c r="AN127" s="70"/>
      <c r="AO127" s="70"/>
      <c r="AP127" s="70"/>
      <c r="AQ127" s="70"/>
      <c r="AR127" s="70"/>
      <c r="AS127" s="70"/>
      <c r="AT127" s="70"/>
      <c r="AU127" s="70">
        <v>15</v>
      </c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S127" s="79"/>
      <c r="BT127" s="82"/>
    </row>
    <row r="128" spans="6:74" s="68" customFormat="1" x14ac:dyDescent="0.25">
      <c r="F128" s="68" t="s">
        <v>818</v>
      </c>
      <c r="G128" s="68" t="s">
        <v>721</v>
      </c>
      <c r="H128" s="68">
        <v>185</v>
      </c>
      <c r="I128" s="68">
        <v>1352</v>
      </c>
      <c r="J128" s="68">
        <v>15.7</v>
      </c>
      <c r="K128" s="68" t="s">
        <v>819</v>
      </c>
      <c r="L128" s="74">
        <v>35</v>
      </c>
      <c r="M128" s="74">
        <v>55</v>
      </c>
      <c r="N128" s="74">
        <v>10</v>
      </c>
      <c r="O128" s="68">
        <v>30</v>
      </c>
      <c r="P128" s="68">
        <v>60</v>
      </c>
      <c r="Q128" s="68">
        <v>45</v>
      </c>
      <c r="R128" s="68" t="s">
        <v>723</v>
      </c>
      <c r="S128" s="68" t="s">
        <v>716</v>
      </c>
      <c r="X128" s="68">
        <v>2</v>
      </c>
      <c r="Y128" s="68" t="s">
        <v>820</v>
      </c>
      <c r="Z128" s="70">
        <v>1.3588243645213607</v>
      </c>
      <c r="AA128" s="70">
        <v>1.1323536371011333</v>
      </c>
      <c r="AB128" s="70"/>
      <c r="AC128" s="70"/>
      <c r="AD128" s="70"/>
      <c r="AE128" s="70"/>
      <c r="AF128" s="70"/>
      <c r="AG128" s="70"/>
      <c r="AH128" s="70"/>
      <c r="AI128" s="70"/>
      <c r="AJ128" s="70">
        <v>1.5480023255813955</v>
      </c>
      <c r="AK128" s="70"/>
      <c r="AL128" s="70">
        <v>1.558118604651163</v>
      </c>
      <c r="AM128" s="70">
        <v>1.0116279069767531E-2</v>
      </c>
      <c r="AN128" s="70"/>
      <c r="AO128" s="70"/>
      <c r="AP128" s="70"/>
      <c r="AQ128" s="70"/>
      <c r="AR128" s="70"/>
      <c r="AS128" s="70"/>
      <c r="AT128" s="70"/>
      <c r="AU128" s="70">
        <v>3.48837209302325</v>
      </c>
      <c r="AV128" s="70"/>
      <c r="AW128" s="70"/>
      <c r="AX128" s="70">
        <v>2.9069767441860401</v>
      </c>
      <c r="AY128" s="70"/>
      <c r="AZ128" s="70"/>
      <c r="BA128" s="70"/>
      <c r="BB128" s="70"/>
      <c r="BC128" s="70"/>
      <c r="BD128" s="70"/>
      <c r="BE128" s="70"/>
      <c r="BF128" s="70"/>
      <c r="BG128" s="70"/>
      <c r="BH128" s="70">
        <v>-0.58139534883720989</v>
      </c>
      <c r="BJ128" s="68" t="s">
        <v>725</v>
      </c>
      <c r="BK128" s="68" t="s">
        <v>725</v>
      </c>
      <c r="BQ128" s="68" t="s">
        <v>821</v>
      </c>
      <c r="BR128" s="68" t="s">
        <v>728</v>
      </c>
      <c r="BS128" s="79">
        <v>1</v>
      </c>
      <c r="BT128" s="82" t="s">
        <v>822</v>
      </c>
      <c r="BU128" s="68" t="s">
        <v>400</v>
      </c>
      <c r="BV128" s="68" t="s">
        <v>824</v>
      </c>
    </row>
    <row r="129" spans="6:74" s="68" customFormat="1" x14ac:dyDescent="0.25">
      <c r="F129" s="68" t="s">
        <v>818</v>
      </c>
      <c r="G129" s="68" t="s">
        <v>721</v>
      </c>
      <c r="H129" s="68">
        <v>185</v>
      </c>
      <c r="I129" s="68">
        <v>1352</v>
      </c>
      <c r="J129" s="68">
        <v>15.7</v>
      </c>
      <c r="K129" s="68" t="s">
        <v>819</v>
      </c>
      <c r="L129" s="74">
        <v>35</v>
      </c>
      <c r="M129" s="74">
        <v>55</v>
      </c>
      <c r="N129" s="74">
        <v>10</v>
      </c>
      <c r="O129" s="68">
        <v>60</v>
      </c>
      <c r="P129" s="68">
        <v>90</v>
      </c>
      <c r="Q129" s="68">
        <v>75</v>
      </c>
      <c r="R129" s="68" t="s">
        <v>723</v>
      </c>
      <c r="S129" s="68" t="s">
        <v>716</v>
      </c>
      <c r="X129" s="68">
        <v>2</v>
      </c>
      <c r="Y129" s="68" t="s">
        <v>820</v>
      </c>
      <c r="Z129" s="70">
        <v>0.46176379123850386</v>
      </c>
      <c r="AA129" s="70">
        <v>0.46176379123850386</v>
      </c>
      <c r="AB129" s="70"/>
      <c r="AC129" s="70"/>
      <c r="AD129" s="70"/>
      <c r="AE129" s="70"/>
      <c r="AF129" s="70"/>
      <c r="AG129" s="70"/>
      <c r="AH129" s="70"/>
      <c r="AI129" s="70"/>
      <c r="AJ129" s="70">
        <v>1.5884674418604652</v>
      </c>
      <c r="AK129" s="70"/>
      <c r="AL129" s="70">
        <v>1.5884674418604652</v>
      </c>
      <c r="AM129" s="70">
        <v>0</v>
      </c>
      <c r="AN129" s="70"/>
      <c r="AO129" s="70"/>
      <c r="AP129" s="70"/>
      <c r="AQ129" s="70"/>
      <c r="AR129" s="70"/>
      <c r="AS129" s="70"/>
      <c r="AT129" s="70"/>
      <c r="AU129" s="70">
        <v>1.16279069767441</v>
      </c>
      <c r="AV129" s="70"/>
      <c r="AW129" s="70"/>
      <c r="AX129" s="70">
        <v>1.16279069767441</v>
      </c>
      <c r="AY129" s="70"/>
      <c r="AZ129" s="70"/>
      <c r="BA129" s="70"/>
      <c r="BB129" s="70"/>
      <c r="BC129" s="70"/>
      <c r="BD129" s="70"/>
      <c r="BE129" s="70"/>
      <c r="BF129" s="70"/>
      <c r="BG129" s="70"/>
      <c r="BH129" s="70">
        <v>0</v>
      </c>
      <c r="BJ129" s="68" t="s">
        <v>725</v>
      </c>
      <c r="BK129" s="68" t="s">
        <v>725</v>
      </c>
      <c r="BQ129" s="68" t="s">
        <v>821</v>
      </c>
      <c r="BR129" s="68" t="s">
        <v>728</v>
      </c>
      <c r="BS129" s="79">
        <v>1</v>
      </c>
      <c r="BT129" s="82" t="s">
        <v>822</v>
      </c>
      <c r="BU129" s="68" t="s">
        <v>400</v>
      </c>
      <c r="BV129" s="68" t="s">
        <v>824</v>
      </c>
    </row>
    <row r="130" spans="6:74" s="68" customFormat="1" x14ac:dyDescent="0.25">
      <c r="F130" s="68" t="s">
        <v>818</v>
      </c>
      <c r="G130" s="68" t="s">
        <v>721</v>
      </c>
      <c r="H130" s="68">
        <v>185</v>
      </c>
      <c r="I130" s="68">
        <v>1352</v>
      </c>
      <c r="J130" s="68">
        <v>15.7</v>
      </c>
      <c r="K130" s="68" t="s">
        <v>819</v>
      </c>
      <c r="L130" s="74">
        <v>35</v>
      </c>
      <c r="M130" s="74">
        <v>55</v>
      </c>
      <c r="N130" s="74">
        <v>10</v>
      </c>
      <c r="O130" s="68">
        <v>30</v>
      </c>
      <c r="P130" s="68">
        <v>90</v>
      </c>
      <c r="R130" s="68" t="s">
        <v>723</v>
      </c>
      <c r="S130" s="68" t="s">
        <v>716</v>
      </c>
      <c r="X130" s="68">
        <v>2</v>
      </c>
      <c r="Y130" s="68" t="s">
        <v>820</v>
      </c>
      <c r="Z130" s="70">
        <v>1.8205881557598644</v>
      </c>
      <c r="AA130" s="70">
        <v>1.5941174283396373</v>
      </c>
      <c r="AB130" s="70"/>
      <c r="AC130" s="70"/>
      <c r="AD130" s="70"/>
      <c r="AE130" s="70"/>
      <c r="AF130" s="70"/>
      <c r="AG130" s="70"/>
      <c r="AH130" s="70"/>
      <c r="AI130" s="70"/>
      <c r="AJ130" s="70">
        <v>1.6087</v>
      </c>
      <c r="AK130" s="70"/>
      <c r="AL130" s="70">
        <v>1.6087</v>
      </c>
      <c r="AM130" s="70">
        <v>0</v>
      </c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S130" s="79"/>
      <c r="BT130" s="82"/>
    </row>
    <row r="131" spans="6:74" s="68" customFormat="1" x14ac:dyDescent="0.25"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R131" s="75"/>
      <c r="S131" s="75"/>
      <c r="T131" s="75"/>
      <c r="V131" s="75"/>
      <c r="W131" s="75"/>
      <c r="X131" s="75"/>
      <c r="Y131" s="75"/>
      <c r="Z131" s="70"/>
      <c r="AA131" s="70"/>
      <c r="AB131" s="81"/>
      <c r="AC131" s="81"/>
      <c r="AD131" s="81"/>
      <c r="AE131" s="81"/>
      <c r="AF131" s="81"/>
      <c r="AG131" s="81"/>
      <c r="AH131" s="81"/>
      <c r="AI131" s="81"/>
      <c r="AJ131" s="70">
        <v>1.6087</v>
      </c>
      <c r="AK131" s="81"/>
      <c r="AL131" s="70">
        <v>1.6087</v>
      </c>
      <c r="AM131" s="70">
        <v>0</v>
      </c>
      <c r="AN131" s="81"/>
      <c r="AO131" s="81"/>
      <c r="AP131" s="81"/>
      <c r="AQ131" s="81"/>
      <c r="AR131" s="81"/>
      <c r="AS131" s="81"/>
      <c r="AT131" s="81"/>
      <c r="AU131" s="81"/>
      <c r="AV131" s="70"/>
      <c r="AW131" s="81"/>
      <c r="AX131" s="81"/>
      <c r="AY131" s="70"/>
      <c r="AZ131" s="81"/>
      <c r="BA131" s="81"/>
      <c r="BB131" s="81"/>
      <c r="BC131" s="81"/>
      <c r="BD131" s="81"/>
      <c r="BE131" s="81"/>
      <c r="BF131" s="81"/>
      <c r="BG131" s="81"/>
      <c r="BH131" s="81"/>
      <c r="BI131" s="75"/>
      <c r="BJ131" s="75" t="s">
        <v>725</v>
      </c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</row>
    <row r="132" spans="6:74" s="68" customFormat="1" x14ac:dyDescent="0.25">
      <c r="F132" s="68" t="s">
        <v>826</v>
      </c>
      <c r="G132" s="68" t="s">
        <v>721</v>
      </c>
      <c r="H132" s="68">
        <v>16</v>
      </c>
      <c r="I132" s="68">
        <v>1258</v>
      </c>
      <c r="J132" s="68">
        <v>18.100000000000001</v>
      </c>
      <c r="K132" s="68" t="s">
        <v>827</v>
      </c>
      <c r="L132" s="68">
        <v>65</v>
      </c>
      <c r="M132" s="68">
        <v>20</v>
      </c>
      <c r="N132" s="68">
        <v>15</v>
      </c>
      <c r="O132" s="68">
        <v>0</v>
      </c>
      <c r="P132" s="68">
        <v>30</v>
      </c>
      <c r="Q132" s="68">
        <v>15</v>
      </c>
      <c r="R132" s="68" t="s">
        <v>723</v>
      </c>
      <c r="S132" s="68" t="s">
        <v>716</v>
      </c>
      <c r="X132" s="68">
        <v>3</v>
      </c>
      <c r="Y132" s="68" t="s">
        <v>755</v>
      </c>
      <c r="Z132" s="70">
        <v>22.87364625</v>
      </c>
      <c r="AA132" s="70">
        <v>30.311161050000003</v>
      </c>
      <c r="AB132" s="70"/>
      <c r="AC132" s="70">
        <v>4.9848965041548707</v>
      </c>
      <c r="AD132" s="70"/>
      <c r="AE132" s="70"/>
      <c r="AF132" s="70"/>
      <c r="AG132" s="70"/>
      <c r="AH132" s="70"/>
      <c r="AI132" s="70"/>
      <c r="AJ132" s="70">
        <v>1.5295300000000001</v>
      </c>
      <c r="AK132" s="70"/>
      <c r="AL132" s="70">
        <v>1.5009939999999999</v>
      </c>
      <c r="AM132" s="70">
        <v>2.8536000000000117E-2</v>
      </c>
      <c r="AN132" s="70"/>
      <c r="AO132" s="70"/>
      <c r="AP132" s="70"/>
      <c r="AQ132" s="70"/>
      <c r="AR132" s="70"/>
      <c r="AS132" s="70"/>
      <c r="AT132" s="70"/>
      <c r="AU132" s="70">
        <v>4.55</v>
      </c>
      <c r="AV132" s="70"/>
      <c r="AW132" s="70"/>
      <c r="AX132" s="70">
        <v>6.19</v>
      </c>
      <c r="AY132" s="70"/>
      <c r="AZ132" s="70"/>
      <c r="BA132" s="70"/>
      <c r="BB132" s="70"/>
      <c r="BC132" s="70"/>
      <c r="BD132" s="70"/>
      <c r="BE132" s="70"/>
      <c r="BF132" s="70"/>
      <c r="BG132" s="70"/>
      <c r="BH132" s="70">
        <v>1.6400000000000006</v>
      </c>
      <c r="BJ132" s="68" t="s">
        <v>725</v>
      </c>
      <c r="BK132" s="68" t="s">
        <v>725</v>
      </c>
      <c r="BQ132" s="68" t="s">
        <v>828</v>
      </c>
      <c r="BR132" s="68" t="s">
        <v>728</v>
      </c>
      <c r="BS132" s="79">
        <v>1</v>
      </c>
      <c r="BT132" s="68" t="s">
        <v>829</v>
      </c>
      <c r="BU132" s="68" t="s">
        <v>787</v>
      </c>
      <c r="BV132" s="68" t="s">
        <v>830</v>
      </c>
    </row>
    <row r="133" spans="6:74" s="68" customFormat="1" x14ac:dyDescent="0.25">
      <c r="F133" s="68" t="s">
        <v>826</v>
      </c>
      <c r="G133" s="68" t="s">
        <v>721</v>
      </c>
      <c r="H133" s="68">
        <v>16</v>
      </c>
      <c r="I133" s="68">
        <v>1258</v>
      </c>
      <c r="J133" s="68">
        <v>18.100000000000001</v>
      </c>
      <c r="K133" s="68" t="s">
        <v>827</v>
      </c>
      <c r="L133" s="68">
        <v>65</v>
      </c>
      <c r="M133" s="68">
        <v>20</v>
      </c>
      <c r="N133" s="68">
        <v>15</v>
      </c>
      <c r="O133" s="68">
        <v>0</v>
      </c>
      <c r="P133" s="68">
        <v>30</v>
      </c>
      <c r="Q133" s="68">
        <v>15</v>
      </c>
      <c r="R133" s="68" t="s">
        <v>723</v>
      </c>
      <c r="S133" s="68" t="s">
        <v>716</v>
      </c>
      <c r="X133" s="68">
        <v>3</v>
      </c>
      <c r="Y133" s="68" t="s">
        <v>755</v>
      </c>
      <c r="Z133" s="70">
        <v>22.87364625</v>
      </c>
      <c r="AA133" s="70">
        <v>29.116099200000001</v>
      </c>
      <c r="AB133" s="70"/>
      <c r="AC133" s="70">
        <v>4.9848965041548707</v>
      </c>
      <c r="AD133" s="70"/>
      <c r="AE133" s="70"/>
      <c r="AF133" s="70"/>
      <c r="AG133" s="70"/>
      <c r="AH133" s="70"/>
      <c r="AI133" s="70"/>
      <c r="AJ133" s="70">
        <v>1.5295300000000001</v>
      </c>
      <c r="AK133" s="70"/>
      <c r="AL133" s="70">
        <v>1.505692</v>
      </c>
      <c r="AM133" s="70">
        <v>2.3838000000000026E-2</v>
      </c>
      <c r="AN133" s="70"/>
      <c r="AO133" s="70"/>
      <c r="AP133" s="70"/>
      <c r="AQ133" s="70"/>
      <c r="AR133" s="70"/>
      <c r="AS133" s="70"/>
      <c r="AT133" s="70"/>
      <c r="AU133" s="70">
        <v>4.55</v>
      </c>
      <c r="AV133" s="70"/>
      <c r="AW133" s="70"/>
      <c r="AX133" s="70">
        <v>5.92</v>
      </c>
      <c r="AY133" s="70"/>
      <c r="AZ133" s="70"/>
      <c r="BA133" s="70"/>
      <c r="BB133" s="70"/>
      <c r="BC133" s="70"/>
      <c r="BD133" s="70"/>
      <c r="BE133" s="70"/>
      <c r="BF133" s="70"/>
      <c r="BG133" s="70"/>
      <c r="BH133" s="70">
        <v>1.37</v>
      </c>
      <c r="BJ133" s="68" t="s">
        <v>725</v>
      </c>
      <c r="BK133" s="68" t="s">
        <v>725</v>
      </c>
      <c r="BQ133" s="68" t="s">
        <v>828</v>
      </c>
      <c r="BR133" s="68" t="s">
        <v>831</v>
      </c>
      <c r="BS133" s="79">
        <v>1</v>
      </c>
      <c r="BT133" s="68" t="s">
        <v>829</v>
      </c>
      <c r="BU133" s="68" t="s">
        <v>787</v>
      </c>
      <c r="BV133" s="68" t="s">
        <v>830</v>
      </c>
    </row>
    <row r="134" spans="6:74" s="68" customFormat="1" x14ac:dyDescent="0.25">
      <c r="F134" s="68" t="s">
        <v>826</v>
      </c>
      <c r="G134" s="68" t="s">
        <v>721</v>
      </c>
      <c r="H134" s="68">
        <v>16</v>
      </c>
      <c r="I134" s="68">
        <v>1258</v>
      </c>
      <c r="J134" s="68">
        <v>18.100000000000001</v>
      </c>
      <c r="K134" s="68" t="s">
        <v>827</v>
      </c>
      <c r="L134" s="68">
        <v>65</v>
      </c>
      <c r="M134" s="68">
        <v>20</v>
      </c>
      <c r="N134" s="68">
        <v>15</v>
      </c>
      <c r="O134" s="68">
        <v>0</v>
      </c>
      <c r="P134" s="68">
        <v>30</v>
      </c>
      <c r="Q134" s="68">
        <v>15</v>
      </c>
      <c r="R134" s="68" t="s">
        <v>723</v>
      </c>
      <c r="S134" s="68" t="s">
        <v>716</v>
      </c>
      <c r="X134" s="68">
        <v>3</v>
      </c>
      <c r="Y134" s="68" t="s">
        <v>755</v>
      </c>
      <c r="Z134" s="70">
        <v>22.87364625</v>
      </c>
      <c r="AA134" s="70">
        <v>28.447167450000002</v>
      </c>
      <c r="AB134" s="70"/>
      <c r="AC134" s="70">
        <v>4.9848965041548707</v>
      </c>
      <c r="AD134" s="70"/>
      <c r="AE134" s="70"/>
      <c r="AF134" s="70"/>
      <c r="AG134" s="70"/>
      <c r="AH134" s="70"/>
      <c r="AI134" s="70"/>
      <c r="AJ134" s="70">
        <v>1.5295300000000001</v>
      </c>
      <c r="AK134" s="70"/>
      <c r="AL134" s="70">
        <v>1.508302</v>
      </c>
      <c r="AM134" s="70">
        <v>2.1228000000000025E-2</v>
      </c>
      <c r="AN134" s="70"/>
      <c r="AO134" s="70"/>
      <c r="AP134" s="70"/>
      <c r="AQ134" s="70"/>
      <c r="AR134" s="70"/>
      <c r="AS134" s="70"/>
      <c r="AT134" s="70"/>
      <c r="AU134" s="70">
        <v>4.55</v>
      </c>
      <c r="AV134" s="70"/>
      <c r="AW134" s="70"/>
      <c r="AX134" s="70">
        <v>5.77</v>
      </c>
      <c r="AY134" s="70"/>
      <c r="AZ134" s="70"/>
      <c r="BA134" s="70"/>
      <c r="BB134" s="70"/>
      <c r="BC134" s="70"/>
      <c r="BD134" s="70"/>
      <c r="BE134" s="70"/>
      <c r="BF134" s="70"/>
      <c r="BG134" s="70"/>
      <c r="BH134" s="70">
        <v>1.2199999999999998</v>
      </c>
      <c r="BJ134" s="68" t="s">
        <v>725</v>
      </c>
      <c r="BK134" s="68" t="s">
        <v>725</v>
      </c>
      <c r="BQ134" s="68" t="s">
        <v>828</v>
      </c>
      <c r="BR134" s="68" t="s">
        <v>747</v>
      </c>
      <c r="BS134" s="79">
        <v>1</v>
      </c>
      <c r="BT134" s="68" t="s">
        <v>829</v>
      </c>
      <c r="BU134" s="68" t="s">
        <v>787</v>
      </c>
      <c r="BV134" s="68" t="s">
        <v>830</v>
      </c>
    </row>
    <row r="135" spans="6:74" s="68" customFormat="1" x14ac:dyDescent="0.25">
      <c r="F135" s="68" t="s">
        <v>832</v>
      </c>
      <c r="G135" s="68" t="s">
        <v>721</v>
      </c>
      <c r="H135" s="68">
        <v>16</v>
      </c>
      <c r="I135" s="68">
        <v>1258</v>
      </c>
      <c r="J135" s="68">
        <v>18.100000000000001</v>
      </c>
      <c r="K135" s="68" t="s">
        <v>833</v>
      </c>
      <c r="L135" s="68">
        <v>65</v>
      </c>
      <c r="M135" s="68">
        <v>25</v>
      </c>
      <c r="N135" s="68">
        <v>10</v>
      </c>
      <c r="O135" s="68">
        <v>0</v>
      </c>
      <c r="P135" s="68">
        <v>20</v>
      </c>
      <c r="Q135" s="68">
        <v>10</v>
      </c>
      <c r="R135" s="68" t="s">
        <v>723</v>
      </c>
      <c r="S135" s="68" t="s">
        <v>716</v>
      </c>
      <c r="X135" s="68">
        <v>5</v>
      </c>
      <c r="Y135" s="68" t="s">
        <v>755</v>
      </c>
      <c r="Z135" s="70">
        <v>19.899999999999999</v>
      </c>
      <c r="AA135" s="70">
        <v>24.4</v>
      </c>
      <c r="AB135" s="70"/>
      <c r="AC135" s="70">
        <v>7.1582733812949639</v>
      </c>
      <c r="AD135" s="70"/>
      <c r="AE135" s="70"/>
      <c r="AF135" s="70"/>
      <c r="AG135" s="70"/>
      <c r="AH135" s="70"/>
      <c r="AI135" s="70"/>
      <c r="AJ135" s="70">
        <v>1.39</v>
      </c>
      <c r="AK135" s="70"/>
      <c r="AL135" s="70">
        <v>1.39</v>
      </c>
      <c r="AM135" s="70">
        <v>0</v>
      </c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>
        <v>1.39</v>
      </c>
      <c r="AZ135" s="70"/>
      <c r="BA135" s="70"/>
      <c r="BB135" s="70"/>
      <c r="BC135" s="70"/>
      <c r="BD135" s="70"/>
      <c r="BE135" s="70"/>
      <c r="BF135" s="70"/>
      <c r="BG135" s="70"/>
      <c r="BH135" s="70"/>
      <c r="BJ135" s="68" t="s">
        <v>725</v>
      </c>
      <c r="BK135" s="68" t="s">
        <v>725</v>
      </c>
      <c r="BQ135" s="68" t="s">
        <v>834</v>
      </c>
      <c r="BR135" s="68" t="s">
        <v>831</v>
      </c>
      <c r="BS135" s="79">
        <v>1</v>
      </c>
      <c r="BT135" s="68" t="s">
        <v>835</v>
      </c>
      <c r="BU135" s="68" t="s">
        <v>400</v>
      </c>
      <c r="BV135" s="68" t="s">
        <v>830</v>
      </c>
    </row>
    <row r="136" spans="6:74" s="68" customFormat="1" x14ac:dyDescent="0.25">
      <c r="F136" s="68" t="s">
        <v>832</v>
      </c>
      <c r="G136" s="68" t="s">
        <v>721</v>
      </c>
      <c r="H136" s="68">
        <v>16</v>
      </c>
      <c r="I136" s="68">
        <v>1258</v>
      </c>
      <c r="J136" s="68">
        <v>18.100000000000001</v>
      </c>
      <c r="K136" s="68" t="s">
        <v>833</v>
      </c>
      <c r="L136" s="68">
        <v>65</v>
      </c>
      <c r="M136" s="68">
        <v>25</v>
      </c>
      <c r="N136" s="68">
        <v>10</v>
      </c>
      <c r="O136" s="68">
        <v>0</v>
      </c>
      <c r="P136" s="68">
        <v>20</v>
      </c>
      <c r="Q136" s="68">
        <v>10</v>
      </c>
      <c r="R136" s="68" t="s">
        <v>723</v>
      </c>
      <c r="S136" s="68" t="s">
        <v>716</v>
      </c>
      <c r="X136" s="68">
        <v>5</v>
      </c>
      <c r="Y136" s="68" t="s">
        <v>755</v>
      </c>
      <c r="Z136" s="70">
        <v>19.8</v>
      </c>
      <c r="AA136" s="70">
        <v>24.3</v>
      </c>
      <c r="AB136" s="70"/>
      <c r="AC136" s="70">
        <v>7.1223021582733823</v>
      </c>
      <c r="AD136" s="70"/>
      <c r="AE136" s="70"/>
      <c r="AF136" s="70"/>
      <c r="AG136" s="70"/>
      <c r="AH136" s="70"/>
      <c r="AI136" s="70"/>
      <c r="AJ136" s="70">
        <v>1.39</v>
      </c>
      <c r="AK136" s="70"/>
      <c r="AL136" s="70">
        <v>1.39</v>
      </c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>
        <v>1.39</v>
      </c>
      <c r="AZ136" s="70"/>
      <c r="BA136" s="70"/>
      <c r="BB136" s="70"/>
      <c r="BC136" s="70"/>
      <c r="BD136" s="70"/>
      <c r="BE136" s="70"/>
      <c r="BF136" s="70"/>
      <c r="BG136" s="70"/>
      <c r="BH136" s="70"/>
      <c r="BJ136" s="68" t="s">
        <v>725</v>
      </c>
      <c r="BK136" s="68" t="s">
        <v>725</v>
      </c>
      <c r="BQ136" s="68" t="s">
        <v>834</v>
      </c>
      <c r="BR136" s="68" t="s">
        <v>831</v>
      </c>
      <c r="BS136" s="79">
        <v>1</v>
      </c>
      <c r="BT136" s="68" t="s">
        <v>836</v>
      </c>
      <c r="BU136" s="68" t="s">
        <v>400</v>
      </c>
      <c r="BV136" s="68" t="s">
        <v>830</v>
      </c>
    </row>
    <row r="137" spans="6:74" s="68" customFormat="1" x14ac:dyDescent="0.25">
      <c r="F137" s="68" t="s">
        <v>832</v>
      </c>
      <c r="G137" s="68" t="s">
        <v>721</v>
      </c>
      <c r="H137" s="68">
        <v>16</v>
      </c>
      <c r="I137" s="68">
        <v>1258</v>
      </c>
      <c r="J137" s="68">
        <v>18.100000000000001</v>
      </c>
      <c r="K137" s="68" t="s">
        <v>833</v>
      </c>
      <c r="L137" s="68">
        <v>65</v>
      </c>
      <c r="M137" s="68">
        <v>25</v>
      </c>
      <c r="N137" s="68">
        <v>10</v>
      </c>
      <c r="O137" s="68">
        <v>0</v>
      </c>
      <c r="P137" s="68">
        <v>20</v>
      </c>
      <c r="Q137" s="68">
        <v>10</v>
      </c>
      <c r="R137" s="68" t="s">
        <v>723</v>
      </c>
      <c r="S137" s="68" t="s">
        <v>716</v>
      </c>
      <c r="X137" s="68">
        <v>5</v>
      </c>
      <c r="Y137" s="68" t="s">
        <v>755</v>
      </c>
      <c r="Z137" s="70">
        <v>19.8</v>
      </c>
      <c r="AA137" s="70">
        <v>24.2</v>
      </c>
      <c r="AB137" s="70"/>
      <c r="AC137" s="70">
        <v>7.1223021582733823</v>
      </c>
      <c r="AD137" s="70"/>
      <c r="AE137" s="70"/>
      <c r="AF137" s="70"/>
      <c r="AG137" s="70"/>
      <c r="AH137" s="70"/>
      <c r="AI137" s="70"/>
      <c r="AJ137" s="70">
        <v>1.39</v>
      </c>
      <c r="AK137" s="70"/>
      <c r="AL137" s="70">
        <v>1.39</v>
      </c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>
        <v>1.39</v>
      </c>
      <c r="AZ137" s="70"/>
      <c r="BA137" s="70"/>
      <c r="BB137" s="70"/>
      <c r="BC137" s="70"/>
      <c r="BD137" s="70"/>
      <c r="BE137" s="70"/>
      <c r="BF137" s="70"/>
      <c r="BG137" s="70"/>
      <c r="BH137" s="70"/>
      <c r="BJ137" s="68" t="s">
        <v>725</v>
      </c>
      <c r="BK137" s="68" t="s">
        <v>725</v>
      </c>
      <c r="BQ137" s="68" t="s">
        <v>834</v>
      </c>
      <c r="BR137" s="68" t="s">
        <v>831</v>
      </c>
      <c r="BS137" s="79">
        <v>1</v>
      </c>
      <c r="BT137" s="68" t="s">
        <v>837</v>
      </c>
      <c r="BU137" s="68" t="s">
        <v>400</v>
      </c>
      <c r="BV137" s="68" t="s">
        <v>830</v>
      </c>
    </row>
    <row r="138" spans="6:74" s="68" customFormat="1" x14ac:dyDescent="0.25">
      <c r="F138" s="68" t="s">
        <v>832</v>
      </c>
      <c r="G138" s="68" t="s">
        <v>721</v>
      </c>
      <c r="H138" s="68">
        <v>16</v>
      </c>
      <c r="I138" s="68">
        <v>1258</v>
      </c>
      <c r="J138" s="68">
        <v>18.100000000000001</v>
      </c>
      <c r="K138" s="68" t="s">
        <v>833</v>
      </c>
      <c r="L138" s="68">
        <v>65</v>
      </c>
      <c r="M138" s="68">
        <v>25</v>
      </c>
      <c r="N138" s="68">
        <v>10</v>
      </c>
      <c r="O138" s="68">
        <v>0</v>
      </c>
      <c r="P138" s="68">
        <v>20</v>
      </c>
      <c r="Q138" s="68">
        <v>10</v>
      </c>
      <c r="R138" s="68" t="s">
        <v>723</v>
      </c>
      <c r="S138" s="68" t="s">
        <v>716</v>
      </c>
      <c r="X138" s="68">
        <v>5</v>
      </c>
      <c r="Y138" s="68" t="s">
        <v>755</v>
      </c>
      <c r="Z138" s="70">
        <v>20.100000000000001</v>
      </c>
      <c r="AA138" s="70">
        <v>20.100000000000001</v>
      </c>
      <c r="AB138" s="70"/>
      <c r="AC138" s="70">
        <v>7.2302158273381316</v>
      </c>
      <c r="AD138" s="70"/>
      <c r="AE138" s="70"/>
      <c r="AF138" s="70"/>
      <c r="AG138" s="70"/>
      <c r="AH138" s="70"/>
      <c r="AI138" s="70"/>
      <c r="AJ138" s="70">
        <v>1.39</v>
      </c>
      <c r="AK138" s="70"/>
      <c r="AL138" s="70">
        <v>1.39</v>
      </c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>
        <v>1.39</v>
      </c>
      <c r="AZ138" s="70"/>
      <c r="BA138" s="70"/>
      <c r="BB138" s="70"/>
      <c r="BC138" s="70"/>
      <c r="BD138" s="70"/>
      <c r="BE138" s="70"/>
      <c r="BF138" s="70"/>
      <c r="BG138" s="70"/>
      <c r="BH138" s="70"/>
      <c r="BJ138" s="68" t="s">
        <v>725</v>
      </c>
      <c r="BK138" s="68" t="s">
        <v>725</v>
      </c>
      <c r="BQ138" s="68" t="s">
        <v>834</v>
      </c>
      <c r="BR138" s="68" t="s">
        <v>831</v>
      </c>
      <c r="BS138" s="79">
        <v>1</v>
      </c>
      <c r="BT138" s="68" t="s">
        <v>835</v>
      </c>
      <c r="BU138" s="68" t="s">
        <v>838</v>
      </c>
      <c r="BV138" s="68" t="s">
        <v>830</v>
      </c>
    </row>
    <row r="139" spans="6:74" s="68" customFormat="1" x14ac:dyDescent="0.25">
      <c r="F139" s="68" t="s">
        <v>832</v>
      </c>
      <c r="G139" s="68" t="s">
        <v>721</v>
      </c>
      <c r="H139" s="68">
        <v>16</v>
      </c>
      <c r="I139" s="68">
        <v>1258</v>
      </c>
      <c r="J139" s="68">
        <v>18.100000000000001</v>
      </c>
      <c r="K139" s="68" t="s">
        <v>833</v>
      </c>
      <c r="L139" s="68">
        <v>65</v>
      </c>
      <c r="M139" s="68">
        <v>25</v>
      </c>
      <c r="N139" s="68">
        <v>10</v>
      </c>
      <c r="O139" s="68">
        <v>0</v>
      </c>
      <c r="P139" s="68">
        <v>20</v>
      </c>
      <c r="Q139" s="68">
        <v>10</v>
      </c>
      <c r="R139" s="68" t="s">
        <v>723</v>
      </c>
      <c r="S139" s="68" t="s">
        <v>716</v>
      </c>
      <c r="X139" s="68">
        <v>5</v>
      </c>
      <c r="Y139" s="68" t="s">
        <v>755</v>
      </c>
      <c r="Z139" s="70">
        <v>20</v>
      </c>
      <c r="AA139" s="70">
        <v>20.3</v>
      </c>
      <c r="AB139" s="70"/>
      <c r="AC139" s="70">
        <v>7.1942446043165473</v>
      </c>
      <c r="AD139" s="70"/>
      <c r="AE139" s="70"/>
      <c r="AF139" s="70"/>
      <c r="AG139" s="70"/>
      <c r="AH139" s="70"/>
      <c r="AI139" s="70"/>
      <c r="AJ139" s="70">
        <v>1.39</v>
      </c>
      <c r="AK139" s="70"/>
      <c r="AL139" s="70">
        <v>1.39</v>
      </c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>
        <v>1.39</v>
      </c>
      <c r="AZ139" s="70"/>
      <c r="BA139" s="70"/>
      <c r="BB139" s="70"/>
      <c r="BC139" s="70"/>
      <c r="BD139" s="70"/>
      <c r="BE139" s="70"/>
      <c r="BF139" s="70"/>
      <c r="BG139" s="70"/>
      <c r="BH139" s="70"/>
      <c r="BJ139" s="68" t="s">
        <v>725</v>
      </c>
      <c r="BK139" s="68" t="s">
        <v>725</v>
      </c>
      <c r="BQ139" s="68" t="s">
        <v>834</v>
      </c>
      <c r="BR139" s="68" t="s">
        <v>831</v>
      </c>
      <c r="BS139" s="79">
        <v>1</v>
      </c>
      <c r="BT139" s="68" t="s">
        <v>836</v>
      </c>
      <c r="BU139" s="68" t="s">
        <v>838</v>
      </c>
      <c r="BV139" s="68" t="s">
        <v>830</v>
      </c>
    </row>
    <row r="140" spans="6:74" s="68" customFormat="1" x14ac:dyDescent="0.25">
      <c r="F140" s="68" t="s">
        <v>832</v>
      </c>
      <c r="G140" s="68" t="s">
        <v>721</v>
      </c>
      <c r="H140" s="68">
        <v>16</v>
      </c>
      <c r="I140" s="68">
        <v>1258</v>
      </c>
      <c r="J140" s="68">
        <v>18.100000000000001</v>
      </c>
      <c r="K140" s="68" t="s">
        <v>833</v>
      </c>
      <c r="L140" s="68">
        <v>65</v>
      </c>
      <c r="M140" s="68">
        <v>25</v>
      </c>
      <c r="N140" s="68">
        <v>10</v>
      </c>
      <c r="O140" s="68">
        <v>0</v>
      </c>
      <c r="P140" s="68">
        <v>20</v>
      </c>
      <c r="Q140" s="68">
        <v>10</v>
      </c>
      <c r="R140" s="68" t="s">
        <v>723</v>
      </c>
      <c r="S140" s="68" t="s">
        <v>716</v>
      </c>
      <c r="X140" s="68">
        <v>5</v>
      </c>
      <c r="Y140" s="68" t="s">
        <v>755</v>
      </c>
      <c r="Z140" s="70">
        <v>20.3</v>
      </c>
      <c r="AA140" s="70">
        <v>19.899999999999999</v>
      </c>
      <c r="AB140" s="70"/>
      <c r="AC140" s="70">
        <v>7.3021582733812966</v>
      </c>
      <c r="AD140" s="70"/>
      <c r="AE140" s="70"/>
      <c r="AF140" s="70"/>
      <c r="AG140" s="70"/>
      <c r="AH140" s="70"/>
      <c r="AI140" s="70"/>
      <c r="AJ140" s="70">
        <v>1.39</v>
      </c>
      <c r="AK140" s="70"/>
      <c r="AL140" s="70">
        <v>1.39</v>
      </c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>
        <v>1.39</v>
      </c>
      <c r="AZ140" s="70"/>
      <c r="BA140" s="70"/>
      <c r="BB140" s="70"/>
      <c r="BC140" s="70"/>
      <c r="BD140" s="70"/>
      <c r="BE140" s="70"/>
      <c r="BF140" s="70"/>
      <c r="BG140" s="70"/>
      <c r="BH140" s="70"/>
      <c r="BJ140" s="68" t="s">
        <v>725</v>
      </c>
      <c r="BK140" s="68" t="s">
        <v>725</v>
      </c>
      <c r="BQ140" s="68" t="s">
        <v>834</v>
      </c>
      <c r="BR140" s="68" t="s">
        <v>831</v>
      </c>
      <c r="BS140" s="79">
        <v>1</v>
      </c>
      <c r="BT140" s="68" t="s">
        <v>837</v>
      </c>
      <c r="BU140" s="68" t="s">
        <v>838</v>
      </c>
      <c r="BV140" s="68" t="s">
        <v>830</v>
      </c>
    </row>
    <row r="141" spans="6:74" s="68" customFormat="1" x14ac:dyDescent="0.25">
      <c r="F141" s="68" t="s">
        <v>832</v>
      </c>
      <c r="G141" s="68" t="s">
        <v>721</v>
      </c>
      <c r="H141" s="68">
        <v>16</v>
      </c>
      <c r="I141" s="68">
        <v>1258</v>
      </c>
      <c r="J141" s="68">
        <v>18.100000000000001</v>
      </c>
      <c r="K141" s="68" t="s">
        <v>833</v>
      </c>
      <c r="L141" s="68">
        <v>65</v>
      </c>
      <c r="M141" s="68">
        <v>25</v>
      </c>
      <c r="N141" s="68">
        <v>10</v>
      </c>
      <c r="O141" s="68">
        <v>0</v>
      </c>
      <c r="P141" s="68">
        <v>20</v>
      </c>
      <c r="Q141" s="68">
        <v>10</v>
      </c>
      <c r="R141" s="68" t="s">
        <v>723</v>
      </c>
      <c r="S141" s="68" t="s">
        <v>716</v>
      </c>
      <c r="X141" s="68">
        <v>5</v>
      </c>
      <c r="Y141" s="68" t="s">
        <v>755</v>
      </c>
      <c r="Z141" s="70">
        <v>20.100000000000001</v>
      </c>
      <c r="AA141" s="70">
        <v>20.8</v>
      </c>
      <c r="AB141" s="70"/>
      <c r="AC141" s="70">
        <v>7.2302158273381316</v>
      </c>
      <c r="AD141" s="70"/>
      <c r="AE141" s="70"/>
      <c r="AF141" s="70"/>
      <c r="AG141" s="70"/>
      <c r="AH141" s="70"/>
      <c r="AI141" s="70"/>
      <c r="AJ141" s="70">
        <v>1.39</v>
      </c>
      <c r="AK141" s="70"/>
      <c r="AL141" s="70">
        <v>1.39</v>
      </c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>
        <v>1.39</v>
      </c>
      <c r="AZ141" s="70"/>
      <c r="BA141" s="70"/>
      <c r="BB141" s="70"/>
      <c r="BC141" s="70"/>
      <c r="BD141" s="70"/>
      <c r="BE141" s="70"/>
      <c r="BF141" s="70"/>
      <c r="BG141" s="70"/>
      <c r="BH141" s="70"/>
      <c r="BJ141" s="68" t="s">
        <v>725</v>
      </c>
      <c r="BK141" s="68" t="s">
        <v>725</v>
      </c>
      <c r="BQ141" s="68" t="s">
        <v>834</v>
      </c>
      <c r="BR141" s="68" t="s">
        <v>831</v>
      </c>
      <c r="BS141" s="79">
        <v>1</v>
      </c>
      <c r="BT141" s="68" t="s">
        <v>835</v>
      </c>
      <c r="BU141" s="68" t="s">
        <v>839</v>
      </c>
      <c r="BV141" s="68" t="s">
        <v>830</v>
      </c>
    </row>
    <row r="142" spans="6:74" s="68" customFormat="1" x14ac:dyDescent="0.25">
      <c r="F142" s="68" t="s">
        <v>832</v>
      </c>
      <c r="G142" s="68" t="s">
        <v>721</v>
      </c>
      <c r="H142" s="68">
        <v>16</v>
      </c>
      <c r="I142" s="68">
        <v>1258</v>
      </c>
      <c r="J142" s="68">
        <v>18.100000000000001</v>
      </c>
      <c r="K142" s="68" t="s">
        <v>833</v>
      </c>
      <c r="L142" s="68">
        <v>65</v>
      </c>
      <c r="M142" s="68">
        <v>25</v>
      </c>
      <c r="N142" s="68">
        <v>10</v>
      </c>
      <c r="O142" s="68">
        <v>0</v>
      </c>
      <c r="P142" s="68">
        <v>20</v>
      </c>
      <c r="Q142" s="68">
        <v>10</v>
      </c>
      <c r="R142" s="68" t="s">
        <v>723</v>
      </c>
      <c r="S142" s="68" t="s">
        <v>716</v>
      </c>
      <c r="X142" s="68">
        <v>5</v>
      </c>
      <c r="Y142" s="68" t="s">
        <v>755</v>
      </c>
      <c r="Z142" s="70">
        <v>20.3</v>
      </c>
      <c r="AA142" s="70">
        <v>21</v>
      </c>
      <c r="AB142" s="70"/>
      <c r="AC142" s="70">
        <v>7.3021582733812966</v>
      </c>
      <c r="AD142" s="70"/>
      <c r="AE142" s="70"/>
      <c r="AF142" s="70"/>
      <c r="AG142" s="70"/>
      <c r="AH142" s="70"/>
      <c r="AI142" s="70"/>
      <c r="AJ142" s="70">
        <v>1.39</v>
      </c>
      <c r="AK142" s="70"/>
      <c r="AL142" s="70">
        <v>1.39</v>
      </c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>
        <v>1.39</v>
      </c>
      <c r="AZ142" s="70"/>
      <c r="BA142" s="70"/>
      <c r="BB142" s="70"/>
      <c r="BC142" s="70"/>
      <c r="BD142" s="70"/>
      <c r="BE142" s="70"/>
      <c r="BF142" s="70"/>
      <c r="BG142" s="70"/>
      <c r="BH142" s="70"/>
      <c r="BJ142" s="68" t="s">
        <v>725</v>
      </c>
      <c r="BK142" s="68" t="s">
        <v>725</v>
      </c>
      <c r="BQ142" s="68" t="s">
        <v>834</v>
      </c>
      <c r="BR142" s="68" t="s">
        <v>831</v>
      </c>
      <c r="BS142" s="79">
        <v>1</v>
      </c>
      <c r="BT142" s="68" t="s">
        <v>836</v>
      </c>
      <c r="BU142" s="68" t="s">
        <v>839</v>
      </c>
      <c r="BV142" s="68" t="s">
        <v>830</v>
      </c>
    </row>
    <row r="143" spans="6:74" s="68" customFormat="1" x14ac:dyDescent="0.25">
      <c r="F143" s="68" t="s">
        <v>832</v>
      </c>
      <c r="G143" s="68" t="s">
        <v>721</v>
      </c>
      <c r="H143" s="68">
        <v>16</v>
      </c>
      <c r="I143" s="68">
        <v>1258</v>
      </c>
      <c r="J143" s="68">
        <v>18.100000000000001</v>
      </c>
      <c r="K143" s="68" t="s">
        <v>833</v>
      </c>
      <c r="L143" s="68">
        <v>65</v>
      </c>
      <c r="M143" s="68">
        <v>25</v>
      </c>
      <c r="N143" s="68">
        <v>10</v>
      </c>
      <c r="O143" s="68">
        <v>0</v>
      </c>
      <c r="P143" s="68">
        <v>20</v>
      </c>
      <c r="Q143" s="68">
        <v>10</v>
      </c>
      <c r="R143" s="68" t="s">
        <v>723</v>
      </c>
      <c r="S143" s="68" t="s">
        <v>716</v>
      </c>
      <c r="X143" s="68">
        <v>5</v>
      </c>
      <c r="Y143" s="68" t="s">
        <v>755</v>
      </c>
      <c r="Z143" s="70">
        <v>20.3</v>
      </c>
      <c r="AA143" s="70">
        <v>20</v>
      </c>
      <c r="AB143" s="70"/>
      <c r="AC143" s="70">
        <v>7.3021582733812966</v>
      </c>
      <c r="AD143" s="70"/>
      <c r="AE143" s="70"/>
      <c r="AF143" s="70"/>
      <c r="AG143" s="70"/>
      <c r="AH143" s="70"/>
      <c r="AI143" s="70"/>
      <c r="AJ143" s="70">
        <v>1.39</v>
      </c>
      <c r="AK143" s="70"/>
      <c r="AL143" s="70">
        <v>1.39</v>
      </c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>
        <v>1.39</v>
      </c>
      <c r="AZ143" s="70"/>
      <c r="BA143" s="70"/>
      <c r="BB143" s="70"/>
      <c r="BC143" s="70"/>
      <c r="BD143" s="70"/>
      <c r="BE143" s="70"/>
      <c r="BF143" s="70"/>
      <c r="BG143" s="70"/>
      <c r="BH143" s="70"/>
      <c r="BJ143" s="68" t="s">
        <v>725</v>
      </c>
      <c r="BK143" s="68" t="s">
        <v>725</v>
      </c>
      <c r="BQ143" s="68" t="s">
        <v>834</v>
      </c>
      <c r="BR143" s="68" t="s">
        <v>831</v>
      </c>
      <c r="BS143" s="79">
        <v>1</v>
      </c>
      <c r="BT143" s="68" t="s">
        <v>837</v>
      </c>
      <c r="BU143" s="68" t="s">
        <v>839</v>
      </c>
      <c r="BV143" s="68" t="s">
        <v>830</v>
      </c>
    </row>
    <row r="144" spans="6:74" s="68" customFormat="1" x14ac:dyDescent="0.25">
      <c r="F144" s="68" t="s">
        <v>832</v>
      </c>
      <c r="G144" s="68" t="s">
        <v>721</v>
      </c>
      <c r="H144" s="68">
        <v>16</v>
      </c>
      <c r="I144" s="68">
        <v>1258</v>
      </c>
      <c r="J144" s="68">
        <v>18.100000000000001</v>
      </c>
      <c r="K144" s="68" t="s">
        <v>840</v>
      </c>
      <c r="L144" s="68">
        <v>65</v>
      </c>
      <c r="M144" s="68">
        <v>25</v>
      </c>
      <c r="N144" s="68">
        <v>10</v>
      </c>
      <c r="O144" s="68">
        <v>0</v>
      </c>
      <c r="P144" s="68">
        <v>10</v>
      </c>
      <c r="Q144" s="68">
        <v>5</v>
      </c>
      <c r="R144" s="68" t="s">
        <v>723</v>
      </c>
      <c r="S144" s="68" t="s">
        <v>716</v>
      </c>
      <c r="X144" s="68">
        <v>3</v>
      </c>
      <c r="Y144" s="68" t="s">
        <v>841</v>
      </c>
      <c r="Z144" s="70">
        <v>10.6</v>
      </c>
      <c r="AA144" s="70">
        <v>11.1</v>
      </c>
      <c r="AB144" s="70"/>
      <c r="AC144" s="70"/>
      <c r="AD144" s="70"/>
      <c r="AE144" s="70"/>
      <c r="AF144" s="70"/>
      <c r="AG144" s="70"/>
      <c r="AH144" s="70"/>
      <c r="AI144" s="70"/>
      <c r="AJ144" s="70">
        <v>1.42</v>
      </c>
      <c r="AK144" s="70"/>
      <c r="AL144" s="70">
        <v>1.42</v>
      </c>
      <c r="AM144" s="70"/>
      <c r="AN144" s="70"/>
      <c r="AO144" s="70"/>
      <c r="AP144" s="70"/>
      <c r="AQ144" s="70"/>
      <c r="AR144" s="70"/>
      <c r="AS144" s="70"/>
      <c r="AT144" s="70"/>
      <c r="AU144" s="70">
        <v>7.464788732394366</v>
      </c>
      <c r="AV144" s="70"/>
      <c r="AW144" s="70"/>
      <c r="AX144" s="70"/>
      <c r="AY144" s="70">
        <v>1.42</v>
      </c>
      <c r="AZ144" s="70"/>
      <c r="BA144" s="70"/>
      <c r="BB144" s="70"/>
      <c r="BC144" s="70"/>
      <c r="BD144" s="70"/>
      <c r="BE144" s="70"/>
      <c r="BF144" s="70"/>
      <c r="BG144" s="70"/>
      <c r="BH144" s="70"/>
      <c r="BJ144" s="68" t="s">
        <v>725</v>
      </c>
      <c r="BK144" s="68" t="s">
        <v>725</v>
      </c>
      <c r="BQ144" s="68" t="s">
        <v>842</v>
      </c>
      <c r="BR144" s="68" t="s">
        <v>728</v>
      </c>
      <c r="BS144" s="79">
        <v>1</v>
      </c>
      <c r="BT144" s="68" t="s">
        <v>843</v>
      </c>
      <c r="BU144" s="68" t="s">
        <v>400</v>
      </c>
      <c r="BV144" s="68" t="s">
        <v>830</v>
      </c>
    </row>
    <row r="145" spans="6:74" s="68" customFormat="1" x14ac:dyDescent="0.25">
      <c r="F145" s="68" t="s">
        <v>832</v>
      </c>
      <c r="G145" s="68" t="s">
        <v>721</v>
      </c>
      <c r="H145" s="68">
        <v>16</v>
      </c>
      <c r="I145" s="68">
        <v>1258</v>
      </c>
      <c r="J145" s="68">
        <v>18.100000000000001</v>
      </c>
      <c r="K145" s="68" t="s">
        <v>840</v>
      </c>
      <c r="L145" s="68">
        <v>65</v>
      </c>
      <c r="M145" s="68">
        <v>25</v>
      </c>
      <c r="N145" s="68">
        <v>10</v>
      </c>
      <c r="O145" s="68">
        <v>10</v>
      </c>
      <c r="P145" s="68">
        <v>30</v>
      </c>
      <c r="Q145" s="68">
        <v>20</v>
      </c>
      <c r="R145" s="68" t="s">
        <v>723</v>
      </c>
      <c r="S145" s="68" t="s">
        <v>716</v>
      </c>
      <c r="X145" s="68">
        <v>3</v>
      </c>
      <c r="Y145" s="68" t="s">
        <v>841</v>
      </c>
      <c r="Z145" s="70">
        <v>14</v>
      </c>
      <c r="AA145" s="70">
        <v>14.1</v>
      </c>
      <c r="AB145" s="70"/>
      <c r="AC145" s="70"/>
      <c r="AD145" s="70"/>
      <c r="AE145" s="70"/>
      <c r="AF145" s="70"/>
      <c r="AG145" s="70"/>
      <c r="AH145" s="70"/>
      <c r="AI145" s="70"/>
      <c r="AJ145" s="70">
        <v>1.55</v>
      </c>
      <c r="AK145" s="70"/>
      <c r="AL145" s="70">
        <v>1.55</v>
      </c>
      <c r="AM145" s="70"/>
      <c r="AN145" s="70"/>
      <c r="AO145" s="70"/>
      <c r="AP145" s="70"/>
      <c r="AQ145" s="70"/>
      <c r="AR145" s="70"/>
      <c r="AS145" s="70"/>
      <c r="AT145" s="70"/>
      <c r="AU145" s="70">
        <v>4.5161290322580641</v>
      </c>
      <c r="AV145" s="70"/>
      <c r="AW145" s="70"/>
      <c r="AX145" s="70"/>
      <c r="AY145" s="70">
        <v>1.55</v>
      </c>
      <c r="AZ145" s="70"/>
      <c r="BA145" s="70"/>
      <c r="BB145" s="70"/>
      <c r="BC145" s="70"/>
      <c r="BD145" s="70"/>
      <c r="BE145" s="70"/>
      <c r="BF145" s="70"/>
      <c r="BG145" s="70"/>
      <c r="BH145" s="70"/>
      <c r="BJ145" s="68" t="s">
        <v>725</v>
      </c>
      <c r="BK145" s="68" t="s">
        <v>725</v>
      </c>
      <c r="BQ145" s="68" t="s">
        <v>842</v>
      </c>
      <c r="BR145" s="68" t="s">
        <v>728</v>
      </c>
      <c r="BS145" s="79">
        <v>1</v>
      </c>
      <c r="BT145" s="68" t="s">
        <v>843</v>
      </c>
      <c r="BU145" s="68" t="s">
        <v>400</v>
      </c>
      <c r="BV145" s="68" t="s">
        <v>830</v>
      </c>
    </row>
    <row r="146" spans="6:74" s="68" customFormat="1" x14ac:dyDescent="0.25">
      <c r="F146" s="68" t="s">
        <v>832</v>
      </c>
      <c r="G146" s="68" t="s">
        <v>721</v>
      </c>
      <c r="H146" s="68">
        <v>16</v>
      </c>
      <c r="I146" s="68">
        <v>1258</v>
      </c>
      <c r="J146" s="68">
        <v>18.100000000000001</v>
      </c>
      <c r="K146" s="68" t="s">
        <v>840</v>
      </c>
      <c r="L146" s="68">
        <v>65</v>
      </c>
      <c r="M146" s="68">
        <v>25</v>
      </c>
      <c r="N146" s="68">
        <v>10</v>
      </c>
      <c r="O146" s="68">
        <v>0</v>
      </c>
      <c r="P146" s="68">
        <v>30</v>
      </c>
      <c r="R146" s="68" t="s">
        <v>723</v>
      </c>
      <c r="S146" s="68" t="s">
        <v>716</v>
      </c>
      <c r="X146" s="68">
        <v>3</v>
      </c>
      <c r="Y146" s="68" t="s">
        <v>841</v>
      </c>
      <c r="Z146" s="70">
        <v>24.6</v>
      </c>
      <c r="AA146" s="70">
        <v>25.2</v>
      </c>
      <c r="AB146" s="70"/>
      <c r="AC146" s="70"/>
      <c r="AD146" s="70"/>
      <c r="AE146" s="70"/>
      <c r="AF146" s="70"/>
      <c r="AG146" s="70"/>
      <c r="AH146" s="70"/>
      <c r="AI146" s="70"/>
      <c r="AJ146" s="70">
        <v>1.4849999999999999</v>
      </c>
      <c r="AK146" s="70">
        <v>5.5218855218855225</v>
      </c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S146" s="79"/>
    </row>
    <row r="147" spans="6:74" s="68" customFormat="1" x14ac:dyDescent="0.25">
      <c r="F147" s="68" t="s">
        <v>832</v>
      </c>
      <c r="G147" s="68" t="s">
        <v>721</v>
      </c>
      <c r="H147" s="68">
        <v>16</v>
      </c>
      <c r="I147" s="68">
        <v>1258</v>
      </c>
      <c r="J147" s="68">
        <v>18.100000000000001</v>
      </c>
      <c r="K147" s="68" t="s">
        <v>840</v>
      </c>
      <c r="L147" s="68">
        <v>65</v>
      </c>
      <c r="M147" s="68">
        <v>25</v>
      </c>
      <c r="N147" s="68">
        <v>10</v>
      </c>
      <c r="O147" s="68">
        <v>30</v>
      </c>
      <c r="P147" s="68">
        <v>60</v>
      </c>
      <c r="Q147" s="68">
        <v>45</v>
      </c>
      <c r="R147" s="68" t="s">
        <v>723</v>
      </c>
      <c r="S147" s="68" t="s">
        <v>716</v>
      </c>
      <c r="X147" s="68">
        <v>3</v>
      </c>
      <c r="Y147" s="68" t="s">
        <v>841</v>
      </c>
      <c r="Z147" s="70">
        <v>10.1</v>
      </c>
      <c r="AA147" s="70">
        <v>10.3</v>
      </c>
      <c r="AB147" s="70"/>
      <c r="AC147" s="70"/>
      <c r="AD147" s="70"/>
      <c r="AE147" s="70"/>
      <c r="AF147" s="70"/>
      <c r="AG147" s="70"/>
      <c r="AH147" s="70"/>
      <c r="AI147" s="70"/>
      <c r="AJ147" s="70">
        <v>1.4</v>
      </c>
      <c r="AK147" s="70"/>
      <c r="AL147" s="70">
        <v>1.4</v>
      </c>
      <c r="AM147" s="70"/>
      <c r="AN147" s="70"/>
      <c r="AO147" s="70"/>
      <c r="AP147" s="70"/>
      <c r="AQ147" s="70"/>
      <c r="AR147" s="70"/>
      <c r="AS147" s="70"/>
      <c r="AT147" s="70"/>
      <c r="AU147" s="70">
        <v>2.4047619047619051</v>
      </c>
      <c r="AV147" s="70"/>
      <c r="AW147" s="70"/>
      <c r="AX147" s="70"/>
      <c r="AY147" s="70">
        <v>1.4</v>
      </c>
      <c r="AZ147" s="70"/>
      <c r="BA147" s="70"/>
      <c r="BB147" s="70"/>
      <c r="BC147" s="70"/>
      <c r="BD147" s="70"/>
      <c r="BE147" s="70"/>
      <c r="BF147" s="70"/>
      <c r="BG147" s="70"/>
      <c r="BH147" s="70"/>
      <c r="BJ147" s="68" t="s">
        <v>725</v>
      </c>
      <c r="BK147" s="68" t="s">
        <v>725</v>
      </c>
      <c r="BQ147" s="68" t="s">
        <v>842</v>
      </c>
      <c r="BR147" s="68" t="s">
        <v>728</v>
      </c>
      <c r="BS147" s="79">
        <v>1</v>
      </c>
      <c r="BT147" s="68" t="s">
        <v>843</v>
      </c>
      <c r="BU147" s="68" t="s">
        <v>400</v>
      </c>
      <c r="BV147" s="68" t="s">
        <v>830</v>
      </c>
    </row>
    <row r="148" spans="6:74" s="68" customFormat="1" x14ac:dyDescent="0.25">
      <c r="F148" s="68" t="s">
        <v>832</v>
      </c>
      <c r="G148" s="68" t="s">
        <v>721</v>
      </c>
      <c r="H148" s="68">
        <v>16</v>
      </c>
      <c r="I148" s="68">
        <v>1258</v>
      </c>
      <c r="J148" s="68">
        <v>18.100000000000001</v>
      </c>
      <c r="K148" s="68" t="s">
        <v>840</v>
      </c>
      <c r="L148" s="68">
        <v>65</v>
      </c>
      <c r="M148" s="68">
        <v>25</v>
      </c>
      <c r="N148" s="68">
        <v>10</v>
      </c>
      <c r="O148" s="68">
        <v>60</v>
      </c>
      <c r="P148" s="68">
        <v>90</v>
      </c>
      <c r="Q148" s="68">
        <v>75</v>
      </c>
      <c r="R148" s="68" t="s">
        <v>723</v>
      </c>
      <c r="S148" s="68" t="s">
        <v>716</v>
      </c>
      <c r="X148" s="68">
        <v>3</v>
      </c>
      <c r="Y148" s="68" t="s">
        <v>841</v>
      </c>
      <c r="Z148" s="70">
        <v>8.4</v>
      </c>
      <c r="AA148" s="70">
        <v>7.9</v>
      </c>
      <c r="AB148" s="70"/>
      <c r="AC148" s="70"/>
      <c r="AD148" s="70"/>
      <c r="AE148" s="70"/>
      <c r="AF148" s="70"/>
      <c r="AG148" s="70"/>
      <c r="AH148" s="70"/>
      <c r="AI148" s="70"/>
      <c r="AJ148" s="70">
        <v>1.6</v>
      </c>
      <c r="AK148" s="70"/>
      <c r="AL148" s="70">
        <v>1.6</v>
      </c>
      <c r="AM148" s="70"/>
      <c r="AN148" s="70"/>
      <c r="AO148" s="70"/>
      <c r="AP148" s="70"/>
      <c r="AQ148" s="70"/>
      <c r="AR148" s="70"/>
      <c r="AS148" s="70"/>
      <c r="AT148" s="70"/>
      <c r="AU148" s="70">
        <v>1.75</v>
      </c>
      <c r="AV148" s="70"/>
      <c r="AW148" s="70"/>
      <c r="AX148" s="70"/>
      <c r="AY148" s="70">
        <v>1.6</v>
      </c>
      <c r="AZ148" s="70"/>
      <c r="BA148" s="70"/>
      <c r="BB148" s="70"/>
      <c r="BC148" s="70"/>
      <c r="BD148" s="70"/>
      <c r="BE148" s="70"/>
      <c r="BF148" s="70"/>
      <c r="BG148" s="70"/>
      <c r="BH148" s="70"/>
      <c r="BJ148" s="68" t="s">
        <v>725</v>
      </c>
      <c r="BK148" s="68" t="s">
        <v>725</v>
      </c>
      <c r="BQ148" s="68" t="s">
        <v>842</v>
      </c>
      <c r="BR148" s="68" t="s">
        <v>728</v>
      </c>
      <c r="BS148" s="79">
        <v>1</v>
      </c>
      <c r="BT148" s="68" t="s">
        <v>843</v>
      </c>
      <c r="BU148" s="68" t="s">
        <v>400</v>
      </c>
      <c r="BV148" s="68" t="s">
        <v>830</v>
      </c>
    </row>
    <row r="149" spans="6:74" s="68" customFormat="1" x14ac:dyDescent="0.25">
      <c r="F149" s="68" t="s">
        <v>832</v>
      </c>
      <c r="G149" s="68" t="s">
        <v>721</v>
      </c>
      <c r="H149" s="68">
        <v>16</v>
      </c>
      <c r="I149" s="68">
        <v>1258</v>
      </c>
      <c r="J149" s="68">
        <v>18.100000000000001</v>
      </c>
      <c r="K149" s="68" t="s">
        <v>840</v>
      </c>
      <c r="L149" s="68">
        <v>65</v>
      </c>
      <c r="M149" s="68">
        <v>25</v>
      </c>
      <c r="N149" s="68">
        <v>10</v>
      </c>
      <c r="O149" s="68">
        <v>90</v>
      </c>
      <c r="P149" s="68">
        <v>120</v>
      </c>
      <c r="Q149" s="68">
        <v>105</v>
      </c>
      <c r="R149" s="68" t="s">
        <v>723</v>
      </c>
      <c r="S149" s="68" t="s">
        <v>716</v>
      </c>
      <c r="X149" s="68">
        <v>3</v>
      </c>
      <c r="Y149" s="68" t="s">
        <v>841</v>
      </c>
      <c r="Z149" s="70">
        <v>7</v>
      </c>
      <c r="AA149" s="70">
        <v>5.3</v>
      </c>
      <c r="AB149" s="70"/>
      <c r="AC149" s="70"/>
      <c r="AD149" s="70"/>
      <c r="AE149" s="70"/>
      <c r="AF149" s="70"/>
      <c r="AG149" s="70"/>
      <c r="AH149" s="70"/>
      <c r="AI149" s="70"/>
      <c r="AJ149" s="70">
        <v>1.6</v>
      </c>
      <c r="AK149" s="70"/>
      <c r="AL149" s="70">
        <v>1.6</v>
      </c>
      <c r="AM149" s="70"/>
      <c r="AN149" s="70"/>
      <c r="AO149" s="70"/>
      <c r="AP149" s="70"/>
      <c r="AQ149" s="70"/>
      <c r="AR149" s="70"/>
      <c r="AS149" s="70"/>
      <c r="AT149" s="70"/>
      <c r="AU149" s="70">
        <v>1.4583333333333333</v>
      </c>
      <c r="AV149" s="70"/>
      <c r="AW149" s="70"/>
      <c r="AX149" s="70"/>
      <c r="AY149" s="70">
        <v>1.6</v>
      </c>
      <c r="AZ149" s="70"/>
      <c r="BA149" s="70"/>
      <c r="BB149" s="70"/>
      <c r="BC149" s="70"/>
      <c r="BD149" s="70"/>
      <c r="BE149" s="70"/>
      <c r="BF149" s="70"/>
      <c r="BG149" s="70"/>
      <c r="BH149" s="70"/>
      <c r="BJ149" s="68" t="s">
        <v>725</v>
      </c>
      <c r="BK149" s="68" t="s">
        <v>725</v>
      </c>
      <c r="BQ149" s="68" t="s">
        <v>842</v>
      </c>
      <c r="BR149" s="68" t="s">
        <v>728</v>
      </c>
      <c r="BS149" s="79">
        <v>1</v>
      </c>
      <c r="BT149" s="68" t="s">
        <v>843</v>
      </c>
      <c r="BU149" s="68" t="s">
        <v>400</v>
      </c>
      <c r="BV149" s="68" t="s">
        <v>830</v>
      </c>
    </row>
    <row r="150" spans="6:74" s="68" customFormat="1" x14ac:dyDescent="0.25">
      <c r="F150" s="68" t="s">
        <v>832</v>
      </c>
      <c r="G150" s="68" t="s">
        <v>721</v>
      </c>
      <c r="H150" s="68">
        <v>16</v>
      </c>
      <c r="I150" s="68">
        <v>1258</v>
      </c>
      <c r="J150" s="68">
        <v>18.100000000000001</v>
      </c>
      <c r="K150" s="68" t="s">
        <v>840</v>
      </c>
      <c r="L150" s="68">
        <v>65</v>
      </c>
      <c r="M150" s="68">
        <v>25</v>
      </c>
      <c r="N150" s="68">
        <v>10</v>
      </c>
      <c r="O150" s="68">
        <v>30</v>
      </c>
      <c r="P150" s="68">
        <v>120</v>
      </c>
      <c r="R150" s="68" t="s">
        <v>723</v>
      </c>
      <c r="S150" s="68" t="s">
        <v>716</v>
      </c>
      <c r="X150" s="68">
        <v>3</v>
      </c>
      <c r="Y150" s="68" t="s">
        <v>841</v>
      </c>
      <c r="Z150" s="70">
        <v>25.5</v>
      </c>
      <c r="AA150" s="70">
        <v>23.500000000000004</v>
      </c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S150" s="79"/>
    </row>
    <row r="151" spans="6:74" s="68" customFormat="1" x14ac:dyDescent="0.25">
      <c r="F151" s="68" t="s">
        <v>832</v>
      </c>
      <c r="G151" s="68" t="s">
        <v>721</v>
      </c>
      <c r="H151" s="68">
        <v>16</v>
      </c>
      <c r="I151" s="68">
        <v>1258</v>
      </c>
      <c r="J151" s="68">
        <v>18.100000000000001</v>
      </c>
      <c r="K151" s="68" t="s">
        <v>840</v>
      </c>
      <c r="L151" s="68">
        <v>65</v>
      </c>
      <c r="M151" s="68">
        <v>25</v>
      </c>
      <c r="N151" s="68">
        <v>10</v>
      </c>
      <c r="O151" s="68">
        <v>0</v>
      </c>
      <c r="P151" s="68">
        <v>10</v>
      </c>
      <c r="Q151" s="68">
        <v>5</v>
      </c>
      <c r="R151" s="68" t="s">
        <v>723</v>
      </c>
      <c r="S151" s="68" t="s">
        <v>716</v>
      </c>
      <c r="X151" s="68">
        <v>3</v>
      </c>
      <c r="Y151" s="68" t="s">
        <v>841</v>
      </c>
      <c r="Z151" s="70">
        <v>10.6</v>
      </c>
      <c r="AA151" s="70">
        <v>11.1</v>
      </c>
      <c r="AB151" s="70"/>
      <c r="AC151" s="70"/>
      <c r="AD151" s="70"/>
      <c r="AE151" s="70"/>
      <c r="AF151" s="70"/>
      <c r="AG151" s="70"/>
      <c r="AH151" s="70"/>
      <c r="AI151" s="70"/>
      <c r="AJ151" s="70">
        <v>1.42</v>
      </c>
      <c r="AK151" s="70"/>
      <c r="AL151" s="70">
        <v>1.42</v>
      </c>
      <c r="AM151" s="70"/>
      <c r="AN151" s="70"/>
      <c r="AO151" s="70"/>
      <c r="AP151" s="70"/>
      <c r="AQ151" s="70"/>
      <c r="AR151" s="70"/>
      <c r="AS151" s="70"/>
      <c r="AT151" s="70"/>
      <c r="AU151" s="70">
        <v>7.464788732394366</v>
      </c>
      <c r="AV151" s="70"/>
      <c r="AW151" s="70"/>
      <c r="AX151" s="70"/>
      <c r="AY151" s="70">
        <v>1.42</v>
      </c>
      <c r="AZ151" s="70"/>
      <c r="BA151" s="70"/>
      <c r="BB151" s="70"/>
      <c r="BC151" s="70"/>
      <c r="BD151" s="70"/>
      <c r="BE151" s="70"/>
      <c r="BF151" s="70"/>
      <c r="BG151" s="70"/>
      <c r="BH151" s="70"/>
      <c r="BJ151" s="68" t="s">
        <v>725</v>
      </c>
      <c r="BK151" s="68" t="s">
        <v>725</v>
      </c>
      <c r="BQ151" s="68" t="s">
        <v>842</v>
      </c>
      <c r="BR151" s="68" t="s">
        <v>728</v>
      </c>
      <c r="BS151" s="79">
        <v>1</v>
      </c>
      <c r="BT151" s="68" t="s">
        <v>844</v>
      </c>
      <c r="BU151" s="68" t="s">
        <v>400</v>
      </c>
      <c r="BV151" s="68" t="s">
        <v>830</v>
      </c>
    </row>
    <row r="152" spans="6:74" s="68" customFormat="1" x14ac:dyDescent="0.25">
      <c r="F152" s="68" t="s">
        <v>832</v>
      </c>
      <c r="G152" s="68" t="s">
        <v>721</v>
      </c>
      <c r="H152" s="68">
        <v>16</v>
      </c>
      <c r="I152" s="68">
        <v>1258</v>
      </c>
      <c r="J152" s="68">
        <v>18.100000000000001</v>
      </c>
      <c r="K152" s="68" t="s">
        <v>840</v>
      </c>
      <c r="L152" s="68">
        <v>65</v>
      </c>
      <c r="M152" s="68">
        <v>25</v>
      </c>
      <c r="N152" s="68">
        <v>10</v>
      </c>
      <c r="O152" s="68">
        <v>10</v>
      </c>
      <c r="P152" s="68">
        <v>30</v>
      </c>
      <c r="Q152" s="68">
        <v>20</v>
      </c>
      <c r="R152" s="68" t="s">
        <v>723</v>
      </c>
      <c r="S152" s="68" t="s">
        <v>716</v>
      </c>
      <c r="X152" s="68">
        <v>3</v>
      </c>
      <c r="Y152" s="68" t="s">
        <v>841</v>
      </c>
      <c r="Z152" s="70">
        <v>13.8</v>
      </c>
      <c r="AA152" s="70">
        <v>15.6</v>
      </c>
      <c r="AB152" s="70"/>
      <c r="AC152" s="70"/>
      <c r="AD152" s="70"/>
      <c r="AE152" s="70"/>
      <c r="AF152" s="70"/>
      <c r="AG152" s="70"/>
      <c r="AH152" s="70"/>
      <c r="AI152" s="70"/>
      <c r="AJ152" s="70">
        <v>1.55</v>
      </c>
      <c r="AK152" s="70"/>
      <c r="AL152" s="70">
        <v>1.55</v>
      </c>
      <c r="AM152" s="70"/>
      <c r="AN152" s="70"/>
      <c r="AO152" s="70"/>
      <c r="AP152" s="70"/>
      <c r="AQ152" s="70"/>
      <c r="AR152" s="70"/>
      <c r="AS152" s="70"/>
      <c r="AT152" s="70"/>
      <c r="AU152" s="70">
        <v>4.4516129032258069</v>
      </c>
      <c r="AV152" s="70"/>
      <c r="AW152" s="70"/>
      <c r="AX152" s="70"/>
      <c r="AY152" s="70">
        <v>1.55</v>
      </c>
      <c r="AZ152" s="70"/>
      <c r="BA152" s="70"/>
      <c r="BB152" s="70"/>
      <c r="BC152" s="70"/>
      <c r="BD152" s="70"/>
      <c r="BE152" s="70"/>
      <c r="BF152" s="70"/>
      <c r="BG152" s="70"/>
      <c r="BH152" s="70"/>
      <c r="BJ152" s="68" t="s">
        <v>725</v>
      </c>
      <c r="BK152" s="68" t="s">
        <v>725</v>
      </c>
      <c r="BQ152" s="68" t="s">
        <v>842</v>
      </c>
      <c r="BR152" s="68" t="s">
        <v>728</v>
      </c>
      <c r="BS152" s="79">
        <v>1</v>
      </c>
      <c r="BT152" s="68" t="s">
        <v>844</v>
      </c>
      <c r="BU152" s="68" t="s">
        <v>400</v>
      </c>
      <c r="BV152" s="68" t="s">
        <v>830</v>
      </c>
    </row>
    <row r="153" spans="6:74" s="68" customFormat="1" x14ac:dyDescent="0.25">
      <c r="F153" s="68" t="s">
        <v>832</v>
      </c>
      <c r="G153" s="68" t="s">
        <v>721</v>
      </c>
      <c r="H153" s="68">
        <v>16</v>
      </c>
      <c r="I153" s="68">
        <v>1258</v>
      </c>
      <c r="J153" s="68">
        <v>18.100000000000001</v>
      </c>
      <c r="K153" s="68" t="s">
        <v>840</v>
      </c>
      <c r="L153" s="68">
        <v>65</v>
      </c>
      <c r="M153" s="68">
        <v>25</v>
      </c>
      <c r="N153" s="68">
        <v>10</v>
      </c>
      <c r="O153" s="68">
        <v>0</v>
      </c>
      <c r="P153" s="68">
        <v>30</v>
      </c>
      <c r="R153" s="68" t="s">
        <v>723</v>
      </c>
      <c r="S153" s="68" t="s">
        <v>716</v>
      </c>
      <c r="X153" s="68">
        <v>3</v>
      </c>
      <c r="Y153" s="68" t="s">
        <v>841</v>
      </c>
      <c r="Z153" s="70">
        <v>24.4</v>
      </c>
      <c r="AA153" s="70">
        <v>26.7</v>
      </c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S153" s="79"/>
    </row>
    <row r="154" spans="6:74" s="68" customFormat="1" x14ac:dyDescent="0.25">
      <c r="F154" s="68" t="s">
        <v>832</v>
      </c>
      <c r="G154" s="68" t="s">
        <v>721</v>
      </c>
      <c r="H154" s="68">
        <v>16</v>
      </c>
      <c r="I154" s="68">
        <v>1258</v>
      </c>
      <c r="J154" s="68">
        <v>18.100000000000001</v>
      </c>
      <c r="K154" s="68" t="s">
        <v>840</v>
      </c>
      <c r="L154" s="68">
        <v>65</v>
      </c>
      <c r="M154" s="68">
        <v>25</v>
      </c>
      <c r="N154" s="68">
        <v>10</v>
      </c>
      <c r="O154" s="68">
        <v>30</v>
      </c>
      <c r="P154" s="68">
        <v>60</v>
      </c>
      <c r="Q154" s="68">
        <v>45</v>
      </c>
      <c r="R154" s="68" t="s">
        <v>723</v>
      </c>
      <c r="S154" s="68" t="s">
        <v>716</v>
      </c>
      <c r="X154" s="68">
        <v>3</v>
      </c>
      <c r="Y154" s="68" t="s">
        <v>841</v>
      </c>
      <c r="Z154" s="70">
        <v>11.7</v>
      </c>
      <c r="AA154" s="70">
        <v>10.3</v>
      </c>
      <c r="AB154" s="70"/>
      <c r="AC154" s="70"/>
      <c r="AD154" s="70"/>
      <c r="AE154" s="70" t="s">
        <v>845</v>
      </c>
      <c r="AF154" s="70"/>
      <c r="AG154" s="70"/>
      <c r="AH154" s="70"/>
      <c r="AI154" s="70"/>
      <c r="AJ154" s="70">
        <v>1.4</v>
      </c>
      <c r="AK154" s="70"/>
      <c r="AL154" s="70">
        <v>1.4</v>
      </c>
      <c r="AM154" s="70"/>
      <c r="AN154" s="70"/>
      <c r="AO154" s="70"/>
      <c r="AP154" s="70"/>
      <c r="AQ154" s="70"/>
      <c r="AR154" s="70"/>
      <c r="AS154" s="70"/>
      <c r="AT154" s="70"/>
      <c r="AU154" s="70">
        <v>2.785714285714286</v>
      </c>
      <c r="AV154" s="70"/>
      <c r="AW154" s="70"/>
      <c r="AX154" s="70"/>
      <c r="AY154" s="70">
        <v>1.4</v>
      </c>
      <c r="AZ154" s="70"/>
      <c r="BA154" s="70"/>
      <c r="BB154" s="70"/>
      <c r="BC154" s="70"/>
      <c r="BD154" s="70"/>
      <c r="BE154" s="70"/>
      <c r="BF154" s="70"/>
      <c r="BG154" s="70"/>
      <c r="BH154" s="70"/>
      <c r="BJ154" s="68" t="s">
        <v>725</v>
      </c>
      <c r="BK154" s="68" t="s">
        <v>725</v>
      </c>
      <c r="BQ154" s="68" t="s">
        <v>842</v>
      </c>
      <c r="BR154" s="68" t="s">
        <v>728</v>
      </c>
      <c r="BS154" s="79">
        <v>1</v>
      </c>
      <c r="BT154" s="68" t="s">
        <v>844</v>
      </c>
      <c r="BU154" s="68" t="s">
        <v>400</v>
      </c>
      <c r="BV154" s="68" t="s">
        <v>830</v>
      </c>
    </row>
    <row r="155" spans="6:74" s="68" customFormat="1" x14ac:dyDescent="0.25">
      <c r="F155" s="68" t="s">
        <v>832</v>
      </c>
      <c r="G155" s="68" t="s">
        <v>721</v>
      </c>
      <c r="H155" s="68">
        <v>16</v>
      </c>
      <c r="I155" s="68">
        <v>1258</v>
      </c>
      <c r="J155" s="68">
        <v>18.100000000000001</v>
      </c>
      <c r="K155" s="68" t="s">
        <v>840</v>
      </c>
      <c r="L155" s="68">
        <v>65</v>
      </c>
      <c r="M155" s="68">
        <v>25</v>
      </c>
      <c r="N155" s="68">
        <v>10</v>
      </c>
      <c r="O155" s="68">
        <v>60</v>
      </c>
      <c r="P155" s="68">
        <v>90</v>
      </c>
      <c r="Q155" s="68">
        <v>75</v>
      </c>
      <c r="R155" s="68" t="s">
        <v>723</v>
      </c>
      <c r="S155" s="68" t="s">
        <v>716</v>
      </c>
      <c r="X155" s="68">
        <v>3</v>
      </c>
      <c r="Y155" s="68" t="s">
        <v>841</v>
      </c>
      <c r="Z155" s="70">
        <v>9.4</v>
      </c>
      <c r="AA155" s="70">
        <v>8.1</v>
      </c>
      <c r="AB155" s="70"/>
      <c r="AC155" s="70"/>
      <c r="AD155" s="70"/>
      <c r="AE155" s="70"/>
      <c r="AF155" s="70"/>
      <c r="AG155" s="70"/>
      <c r="AH155" s="70"/>
      <c r="AI155" s="70"/>
      <c r="AJ155" s="70">
        <v>1.6</v>
      </c>
      <c r="AK155" s="70"/>
      <c r="AL155" s="70">
        <v>1.6</v>
      </c>
      <c r="AM155" s="70"/>
      <c r="AN155" s="70"/>
      <c r="AO155" s="70"/>
      <c r="AP155" s="70"/>
      <c r="AQ155" s="70"/>
      <c r="AR155" s="70"/>
      <c r="AS155" s="70"/>
      <c r="AT155" s="70"/>
      <c r="AU155" s="70">
        <v>1.9583333333333333</v>
      </c>
      <c r="AV155" s="70"/>
      <c r="AW155" s="70"/>
      <c r="AX155" s="70"/>
      <c r="AY155" s="70">
        <v>1.6</v>
      </c>
      <c r="AZ155" s="70"/>
      <c r="BA155" s="70"/>
      <c r="BB155" s="70"/>
      <c r="BC155" s="70"/>
      <c r="BD155" s="70"/>
      <c r="BE155" s="70"/>
      <c r="BF155" s="70"/>
      <c r="BG155" s="70"/>
      <c r="BH155" s="70"/>
      <c r="BJ155" s="68" t="s">
        <v>725</v>
      </c>
      <c r="BK155" s="68" t="s">
        <v>725</v>
      </c>
      <c r="BQ155" s="68" t="s">
        <v>842</v>
      </c>
      <c r="BR155" s="68" t="s">
        <v>728</v>
      </c>
      <c r="BS155" s="79">
        <v>1</v>
      </c>
      <c r="BT155" s="68" t="s">
        <v>844</v>
      </c>
      <c r="BU155" s="68" t="s">
        <v>400</v>
      </c>
      <c r="BV155" s="68" t="s">
        <v>830</v>
      </c>
    </row>
    <row r="156" spans="6:74" s="68" customFormat="1" x14ac:dyDescent="0.25">
      <c r="F156" s="68" t="s">
        <v>832</v>
      </c>
      <c r="G156" s="68" t="s">
        <v>721</v>
      </c>
      <c r="H156" s="68">
        <v>16</v>
      </c>
      <c r="I156" s="68">
        <v>1258</v>
      </c>
      <c r="J156" s="68">
        <v>18.100000000000001</v>
      </c>
      <c r="K156" s="68" t="s">
        <v>840</v>
      </c>
      <c r="L156" s="68">
        <v>65</v>
      </c>
      <c r="M156" s="68">
        <v>25</v>
      </c>
      <c r="N156" s="68">
        <v>10</v>
      </c>
      <c r="O156" s="68">
        <v>90</v>
      </c>
      <c r="P156" s="68">
        <v>120</v>
      </c>
      <c r="Q156" s="68">
        <v>105</v>
      </c>
      <c r="R156" s="68" t="s">
        <v>723</v>
      </c>
      <c r="S156" s="68" t="s">
        <v>716</v>
      </c>
      <c r="X156" s="68">
        <v>3</v>
      </c>
      <c r="Y156" s="68" t="s">
        <v>841</v>
      </c>
      <c r="Z156" s="70">
        <v>6.4</v>
      </c>
      <c r="AA156" s="70">
        <v>5.8</v>
      </c>
      <c r="AB156" s="70"/>
      <c r="AC156" s="70"/>
      <c r="AD156" s="70"/>
      <c r="AE156" s="70"/>
      <c r="AF156" s="70"/>
      <c r="AG156" s="70"/>
      <c r="AH156" s="70"/>
      <c r="AI156" s="70"/>
      <c r="AJ156" s="70">
        <v>1.6</v>
      </c>
      <c r="AK156" s="70"/>
      <c r="AL156" s="70">
        <v>1.6</v>
      </c>
      <c r="AM156" s="70"/>
      <c r="AN156" s="70"/>
      <c r="AO156" s="70"/>
      <c r="AP156" s="70"/>
      <c r="AQ156" s="70"/>
      <c r="AR156" s="70"/>
      <c r="AS156" s="70"/>
      <c r="AT156" s="70"/>
      <c r="AU156" s="70">
        <v>1.3333333333333333</v>
      </c>
      <c r="AV156" s="70"/>
      <c r="AW156" s="70"/>
      <c r="AX156" s="70"/>
      <c r="AY156" s="70">
        <v>1.6</v>
      </c>
      <c r="AZ156" s="70"/>
      <c r="BA156" s="70"/>
      <c r="BB156" s="70"/>
      <c r="BC156" s="70"/>
      <c r="BD156" s="70"/>
      <c r="BE156" s="70"/>
      <c r="BF156" s="70"/>
      <c r="BG156" s="70"/>
      <c r="BH156" s="70"/>
      <c r="BJ156" s="68" t="s">
        <v>725</v>
      </c>
      <c r="BK156" s="68" t="s">
        <v>725</v>
      </c>
      <c r="BQ156" s="68" t="s">
        <v>842</v>
      </c>
      <c r="BR156" s="68" t="s">
        <v>728</v>
      </c>
      <c r="BS156" s="79">
        <v>1</v>
      </c>
      <c r="BT156" s="68" t="s">
        <v>844</v>
      </c>
      <c r="BU156" s="68" t="s">
        <v>400</v>
      </c>
      <c r="BV156" s="68" t="s">
        <v>830</v>
      </c>
    </row>
    <row r="157" spans="6:74" s="68" customFormat="1" x14ac:dyDescent="0.25">
      <c r="F157" s="68" t="s">
        <v>832</v>
      </c>
      <c r="G157" s="68" t="s">
        <v>721</v>
      </c>
      <c r="H157" s="68">
        <v>16</v>
      </c>
      <c r="I157" s="68">
        <v>1258</v>
      </c>
      <c r="J157" s="68">
        <v>18.100000000000001</v>
      </c>
      <c r="K157" s="68" t="s">
        <v>840</v>
      </c>
      <c r="L157" s="68">
        <v>65</v>
      </c>
      <c r="M157" s="68">
        <v>25</v>
      </c>
      <c r="N157" s="68">
        <v>10</v>
      </c>
      <c r="O157" s="68">
        <v>30</v>
      </c>
      <c r="P157" s="68">
        <v>120</v>
      </c>
      <c r="R157" s="68" t="s">
        <v>723</v>
      </c>
      <c r="S157" s="68" t="s">
        <v>716</v>
      </c>
      <c r="X157" s="68">
        <v>3</v>
      </c>
      <c r="Y157" s="68" t="s">
        <v>841</v>
      </c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S157" s="79"/>
    </row>
    <row r="158" spans="6:74" s="68" customFormat="1" x14ac:dyDescent="0.25">
      <c r="F158" s="68" t="s">
        <v>832</v>
      </c>
      <c r="G158" s="68" t="s">
        <v>721</v>
      </c>
      <c r="H158" s="68">
        <v>16</v>
      </c>
      <c r="I158" s="68">
        <v>1258</v>
      </c>
      <c r="J158" s="68">
        <v>18.100000000000001</v>
      </c>
      <c r="K158" s="68" t="s">
        <v>840</v>
      </c>
      <c r="L158" s="68">
        <v>65</v>
      </c>
      <c r="M158" s="68">
        <v>25</v>
      </c>
      <c r="N158" s="68">
        <v>10</v>
      </c>
      <c r="O158" s="68">
        <v>0</v>
      </c>
      <c r="P158" s="68">
        <v>10</v>
      </c>
      <c r="Q158" s="68">
        <v>5</v>
      </c>
      <c r="R158" s="68" t="s">
        <v>723</v>
      </c>
      <c r="S158" s="68" t="s">
        <v>716</v>
      </c>
      <c r="X158" s="68">
        <v>3</v>
      </c>
      <c r="Y158" s="68" t="s">
        <v>841</v>
      </c>
      <c r="Z158" s="70">
        <v>10.9</v>
      </c>
      <c r="AA158" s="70">
        <v>11.5</v>
      </c>
      <c r="AB158" s="70"/>
      <c r="AC158" s="70"/>
      <c r="AD158" s="70"/>
      <c r="AE158" s="70"/>
      <c r="AF158" s="70"/>
      <c r="AG158" s="70"/>
      <c r="AH158" s="70"/>
      <c r="AI158" s="70"/>
      <c r="AJ158" s="70">
        <v>1.42</v>
      </c>
      <c r="AK158" s="70"/>
      <c r="AL158" s="70">
        <v>1.42</v>
      </c>
      <c r="AM158" s="70"/>
      <c r="AN158" s="70"/>
      <c r="AO158" s="70"/>
      <c r="AP158" s="70"/>
      <c r="AQ158" s="70"/>
      <c r="AR158" s="70"/>
      <c r="AS158" s="70"/>
      <c r="AT158" s="70"/>
      <c r="AU158" s="70">
        <v>7.6760563380281699</v>
      </c>
      <c r="AV158" s="70"/>
      <c r="AW158" s="70"/>
      <c r="AX158" s="70"/>
      <c r="AY158" s="70">
        <v>1.42</v>
      </c>
      <c r="AZ158" s="70"/>
      <c r="BA158" s="70"/>
      <c r="BB158" s="70"/>
      <c r="BC158" s="70"/>
      <c r="BD158" s="70"/>
      <c r="BE158" s="70"/>
      <c r="BF158" s="70"/>
      <c r="BG158" s="70"/>
      <c r="BH158" s="70"/>
      <c r="BJ158" s="68" t="s">
        <v>725</v>
      </c>
      <c r="BK158" s="68" t="s">
        <v>725</v>
      </c>
      <c r="BQ158" s="68" t="s">
        <v>842</v>
      </c>
      <c r="BR158" s="68" t="s">
        <v>728</v>
      </c>
      <c r="BS158" s="79">
        <v>1</v>
      </c>
      <c r="BT158" s="68" t="s">
        <v>846</v>
      </c>
      <c r="BU158" s="68" t="s">
        <v>400</v>
      </c>
      <c r="BV158" s="68" t="s">
        <v>830</v>
      </c>
    </row>
    <row r="159" spans="6:74" s="68" customFormat="1" x14ac:dyDescent="0.25">
      <c r="F159" s="68" t="s">
        <v>832</v>
      </c>
      <c r="G159" s="68" t="s">
        <v>721</v>
      </c>
      <c r="H159" s="68">
        <v>16</v>
      </c>
      <c r="I159" s="68">
        <v>1258</v>
      </c>
      <c r="J159" s="68">
        <v>18.100000000000001</v>
      </c>
      <c r="K159" s="68" t="s">
        <v>840</v>
      </c>
      <c r="L159" s="68">
        <v>65</v>
      </c>
      <c r="M159" s="68">
        <v>25</v>
      </c>
      <c r="N159" s="68">
        <v>10</v>
      </c>
      <c r="O159" s="68">
        <v>10</v>
      </c>
      <c r="P159" s="68">
        <v>30</v>
      </c>
      <c r="Q159" s="68">
        <v>20</v>
      </c>
      <c r="R159" s="68" t="s">
        <v>723</v>
      </c>
      <c r="S159" s="68" t="s">
        <v>716</v>
      </c>
      <c r="X159" s="68">
        <v>3</v>
      </c>
      <c r="Y159" s="68" t="s">
        <v>841</v>
      </c>
      <c r="Z159" s="70">
        <v>13.3</v>
      </c>
      <c r="AA159" s="70">
        <v>17.100000000000001</v>
      </c>
      <c r="AB159" s="70"/>
      <c r="AC159" s="70"/>
      <c r="AD159" s="70"/>
      <c r="AE159" s="70"/>
      <c r="AF159" s="70"/>
      <c r="AG159" s="70"/>
      <c r="AH159" s="70"/>
      <c r="AI159" s="70"/>
      <c r="AJ159" s="70">
        <v>1.55</v>
      </c>
      <c r="AK159" s="70"/>
      <c r="AL159" s="70">
        <v>1.55</v>
      </c>
      <c r="AM159" s="70"/>
      <c r="AN159" s="70"/>
      <c r="AO159" s="70"/>
      <c r="AP159" s="70"/>
      <c r="AQ159" s="70"/>
      <c r="AR159" s="70"/>
      <c r="AS159" s="70"/>
      <c r="AT159" s="70"/>
      <c r="AU159" s="70">
        <v>4.290322580645161</v>
      </c>
      <c r="AV159" s="70"/>
      <c r="AW159" s="70"/>
      <c r="AX159" s="70"/>
      <c r="AY159" s="70">
        <v>1.55</v>
      </c>
      <c r="AZ159" s="70"/>
      <c r="BA159" s="70"/>
      <c r="BB159" s="70"/>
      <c r="BC159" s="70"/>
      <c r="BD159" s="70"/>
      <c r="BE159" s="70"/>
      <c r="BF159" s="70"/>
      <c r="BG159" s="70"/>
      <c r="BH159" s="70"/>
      <c r="BJ159" s="68" t="s">
        <v>725</v>
      </c>
      <c r="BK159" s="68" t="s">
        <v>725</v>
      </c>
      <c r="BQ159" s="68" t="s">
        <v>842</v>
      </c>
      <c r="BR159" s="68" t="s">
        <v>728</v>
      </c>
      <c r="BS159" s="79">
        <v>1</v>
      </c>
      <c r="BT159" s="68" t="s">
        <v>846</v>
      </c>
      <c r="BU159" s="68" t="s">
        <v>400</v>
      </c>
      <c r="BV159" s="68" t="s">
        <v>830</v>
      </c>
    </row>
    <row r="160" spans="6:74" s="68" customFormat="1" x14ac:dyDescent="0.25">
      <c r="F160" s="68" t="s">
        <v>832</v>
      </c>
      <c r="G160" s="68" t="s">
        <v>721</v>
      </c>
      <c r="H160" s="68">
        <v>16</v>
      </c>
      <c r="I160" s="68">
        <v>1258</v>
      </c>
      <c r="J160" s="68">
        <v>18.100000000000001</v>
      </c>
      <c r="K160" s="68" t="s">
        <v>840</v>
      </c>
      <c r="L160" s="68">
        <v>65</v>
      </c>
      <c r="M160" s="68">
        <v>25</v>
      </c>
      <c r="N160" s="68">
        <v>10</v>
      </c>
      <c r="O160" s="68">
        <v>0</v>
      </c>
      <c r="P160" s="68">
        <v>30</v>
      </c>
      <c r="R160" s="68" t="s">
        <v>723</v>
      </c>
      <c r="S160" s="68" t="s">
        <v>716</v>
      </c>
      <c r="X160" s="68">
        <v>3</v>
      </c>
      <c r="Y160" s="68" t="s">
        <v>841</v>
      </c>
      <c r="Z160" s="70">
        <v>24.200000000000003</v>
      </c>
      <c r="AA160" s="70">
        <v>28.6</v>
      </c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S160" s="79"/>
    </row>
    <row r="161" spans="6:74" s="68" customFormat="1" x14ac:dyDescent="0.25">
      <c r="F161" s="68" t="s">
        <v>832</v>
      </c>
      <c r="G161" s="68" t="s">
        <v>721</v>
      </c>
      <c r="H161" s="68">
        <v>16</v>
      </c>
      <c r="I161" s="68">
        <v>1258</v>
      </c>
      <c r="J161" s="68">
        <v>18.100000000000001</v>
      </c>
      <c r="K161" s="68" t="s">
        <v>840</v>
      </c>
      <c r="L161" s="68">
        <v>65</v>
      </c>
      <c r="M161" s="68">
        <v>25</v>
      </c>
      <c r="N161" s="68">
        <v>10</v>
      </c>
      <c r="O161" s="68">
        <v>30</v>
      </c>
      <c r="P161" s="68">
        <v>60</v>
      </c>
      <c r="Q161" s="68">
        <v>45</v>
      </c>
      <c r="R161" s="68" t="s">
        <v>723</v>
      </c>
      <c r="S161" s="68" t="s">
        <v>716</v>
      </c>
      <c r="X161" s="68">
        <v>3</v>
      </c>
      <c r="Y161" s="68" t="s">
        <v>841</v>
      </c>
      <c r="Z161" s="70">
        <v>10.5</v>
      </c>
      <c r="AA161" s="70">
        <v>11.3</v>
      </c>
      <c r="AB161" s="70"/>
      <c r="AC161" s="70"/>
      <c r="AD161" s="70"/>
      <c r="AE161" s="70"/>
      <c r="AF161" s="70"/>
      <c r="AG161" s="70"/>
      <c r="AH161" s="70"/>
      <c r="AI161" s="70"/>
      <c r="AJ161" s="70">
        <v>1.4</v>
      </c>
      <c r="AK161" s="70"/>
      <c r="AL161" s="70">
        <v>1.4</v>
      </c>
      <c r="AM161" s="70"/>
      <c r="AN161" s="70"/>
      <c r="AO161" s="70"/>
      <c r="AP161" s="70"/>
      <c r="AQ161" s="70"/>
      <c r="AR161" s="70"/>
      <c r="AS161" s="70"/>
      <c r="AT161" s="70"/>
      <c r="AU161" s="70">
        <v>2.5</v>
      </c>
      <c r="AV161" s="70"/>
      <c r="AW161" s="70"/>
      <c r="AX161" s="70"/>
      <c r="AY161" s="70">
        <v>1.4</v>
      </c>
      <c r="AZ161" s="70"/>
      <c r="BA161" s="70"/>
      <c r="BB161" s="70"/>
      <c r="BC161" s="70"/>
      <c r="BD161" s="70"/>
      <c r="BE161" s="70"/>
      <c r="BF161" s="70"/>
      <c r="BG161" s="70"/>
      <c r="BH161" s="70"/>
      <c r="BJ161" s="68" t="s">
        <v>725</v>
      </c>
      <c r="BK161" s="68" t="s">
        <v>725</v>
      </c>
      <c r="BQ161" s="68" t="s">
        <v>842</v>
      </c>
      <c r="BR161" s="68" t="s">
        <v>728</v>
      </c>
      <c r="BS161" s="79">
        <v>1</v>
      </c>
      <c r="BT161" s="68" t="s">
        <v>846</v>
      </c>
      <c r="BU161" s="68" t="s">
        <v>400</v>
      </c>
      <c r="BV161" s="68" t="s">
        <v>830</v>
      </c>
    </row>
    <row r="162" spans="6:74" s="68" customFormat="1" x14ac:dyDescent="0.25">
      <c r="F162" s="68" t="s">
        <v>832</v>
      </c>
      <c r="G162" s="68" t="s">
        <v>721</v>
      </c>
      <c r="H162" s="68">
        <v>16</v>
      </c>
      <c r="I162" s="68">
        <v>1258</v>
      </c>
      <c r="J162" s="68">
        <v>18.100000000000001</v>
      </c>
      <c r="K162" s="68" t="s">
        <v>840</v>
      </c>
      <c r="L162" s="68">
        <v>65</v>
      </c>
      <c r="M162" s="68">
        <v>25</v>
      </c>
      <c r="N162" s="68">
        <v>10</v>
      </c>
      <c r="O162" s="68">
        <v>60</v>
      </c>
      <c r="P162" s="68">
        <v>90</v>
      </c>
      <c r="Q162" s="68">
        <v>75</v>
      </c>
      <c r="R162" s="68" t="s">
        <v>723</v>
      </c>
      <c r="S162" s="68" t="s">
        <v>716</v>
      </c>
      <c r="X162" s="68">
        <v>3</v>
      </c>
      <c r="Y162" s="68" t="s">
        <v>841</v>
      </c>
      <c r="Z162" s="70">
        <v>7</v>
      </c>
      <c r="AA162" s="70">
        <v>6.6</v>
      </c>
      <c r="AB162" s="70"/>
      <c r="AC162" s="70"/>
      <c r="AD162" s="70"/>
      <c r="AE162" s="70"/>
      <c r="AF162" s="70"/>
      <c r="AG162" s="70"/>
      <c r="AH162" s="70"/>
      <c r="AI162" s="70"/>
      <c r="AJ162" s="70">
        <v>1.6</v>
      </c>
      <c r="AK162" s="70"/>
      <c r="AL162" s="70">
        <v>1.6</v>
      </c>
      <c r="AM162" s="70"/>
      <c r="AN162" s="70"/>
      <c r="AO162" s="70"/>
      <c r="AP162" s="70"/>
      <c r="AQ162" s="70"/>
      <c r="AR162" s="70"/>
      <c r="AS162" s="70"/>
      <c r="AT162" s="70"/>
      <c r="AU162" s="70">
        <v>1.4583333333333333</v>
      </c>
      <c r="AV162" s="70"/>
      <c r="AW162" s="70"/>
      <c r="AX162" s="70"/>
      <c r="AY162" s="70">
        <v>1.6</v>
      </c>
      <c r="AZ162" s="70"/>
      <c r="BA162" s="70"/>
      <c r="BB162" s="70"/>
      <c r="BC162" s="70"/>
      <c r="BD162" s="70"/>
      <c r="BE162" s="70"/>
      <c r="BF162" s="70"/>
      <c r="BG162" s="70"/>
      <c r="BH162" s="70"/>
      <c r="BJ162" s="68" t="s">
        <v>725</v>
      </c>
      <c r="BK162" s="68" t="s">
        <v>725</v>
      </c>
      <c r="BQ162" s="68" t="s">
        <v>842</v>
      </c>
      <c r="BR162" s="68" t="s">
        <v>728</v>
      </c>
      <c r="BS162" s="79">
        <v>1</v>
      </c>
      <c r="BT162" s="68" t="s">
        <v>846</v>
      </c>
      <c r="BU162" s="68" t="s">
        <v>400</v>
      </c>
      <c r="BV162" s="68" t="s">
        <v>830</v>
      </c>
    </row>
    <row r="163" spans="6:74" s="68" customFormat="1" x14ac:dyDescent="0.25">
      <c r="F163" s="68" t="s">
        <v>832</v>
      </c>
      <c r="G163" s="68" t="s">
        <v>721</v>
      </c>
      <c r="H163" s="68">
        <v>16</v>
      </c>
      <c r="I163" s="68">
        <v>1258</v>
      </c>
      <c r="J163" s="68">
        <v>18.100000000000001</v>
      </c>
      <c r="K163" s="68" t="s">
        <v>840</v>
      </c>
      <c r="L163" s="68">
        <v>65</v>
      </c>
      <c r="M163" s="68">
        <v>25</v>
      </c>
      <c r="N163" s="68">
        <v>10</v>
      </c>
      <c r="O163" s="68">
        <v>90</v>
      </c>
      <c r="P163" s="68">
        <v>120</v>
      </c>
      <c r="Q163" s="68">
        <v>105</v>
      </c>
      <c r="R163" s="68" t="s">
        <v>723</v>
      </c>
      <c r="S163" s="68" t="s">
        <v>716</v>
      </c>
      <c r="X163" s="68">
        <v>3</v>
      </c>
      <c r="Y163" s="68" t="s">
        <v>841</v>
      </c>
      <c r="Z163" s="70">
        <v>5.6</v>
      </c>
      <c r="AA163" s="70">
        <v>6.8</v>
      </c>
      <c r="AB163" s="70"/>
      <c r="AC163" s="70"/>
      <c r="AD163" s="70"/>
      <c r="AE163" s="70"/>
      <c r="AF163" s="70"/>
      <c r="AG163" s="70"/>
      <c r="AH163" s="70"/>
      <c r="AI163" s="70"/>
      <c r="AJ163" s="70">
        <v>1.6</v>
      </c>
      <c r="AK163" s="70"/>
      <c r="AL163" s="70">
        <v>1.6</v>
      </c>
      <c r="AM163" s="70"/>
      <c r="AN163" s="70"/>
      <c r="AO163" s="70"/>
      <c r="AP163" s="70"/>
      <c r="AQ163" s="70"/>
      <c r="AR163" s="70"/>
      <c r="AS163" s="70"/>
      <c r="AT163" s="70"/>
      <c r="AU163" s="70">
        <v>1.1666666666666665</v>
      </c>
      <c r="AV163" s="70"/>
      <c r="AW163" s="70"/>
      <c r="AX163" s="70"/>
      <c r="AY163" s="70">
        <v>1.6</v>
      </c>
      <c r="AZ163" s="70"/>
      <c r="BA163" s="70"/>
      <c r="BB163" s="70"/>
      <c r="BC163" s="70"/>
      <c r="BD163" s="70"/>
      <c r="BE163" s="70"/>
      <c r="BF163" s="70"/>
      <c r="BG163" s="70"/>
      <c r="BH163" s="70"/>
      <c r="BJ163" s="68" t="s">
        <v>725</v>
      </c>
      <c r="BK163" s="68" t="s">
        <v>725</v>
      </c>
      <c r="BQ163" s="68" t="s">
        <v>842</v>
      </c>
      <c r="BR163" s="68" t="s">
        <v>728</v>
      </c>
      <c r="BS163" s="79">
        <v>1</v>
      </c>
      <c r="BT163" s="68" t="s">
        <v>846</v>
      </c>
      <c r="BU163" s="68" t="s">
        <v>400</v>
      </c>
      <c r="BV163" s="68" t="s">
        <v>830</v>
      </c>
    </row>
    <row r="164" spans="6:74" s="68" customFormat="1" x14ac:dyDescent="0.25">
      <c r="F164" s="68" t="s">
        <v>832</v>
      </c>
      <c r="G164" s="68" t="s">
        <v>721</v>
      </c>
      <c r="H164" s="68">
        <v>16</v>
      </c>
      <c r="I164" s="68">
        <v>1258</v>
      </c>
      <c r="J164" s="68">
        <v>18.100000000000001</v>
      </c>
      <c r="K164" s="68" t="s">
        <v>840</v>
      </c>
      <c r="L164" s="68">
        <v>65</v>
      </c>
      <c r="M164" s="68">
        <v>25</v>
      </c>
      <c r="N164" s="68">
        <v>10</v>
      </c>
      <c r="O164" s="68">
        <v>30</v>
      </c>
      <c r="P164" s="68">
        <v>120</v>
      </c>
      <c r="R164" s="68" t="s">
        <v>723</v>
      </c>
      <c r="S164" s="68" t="s">
        <v>716</v>
      </c>
      <c r="X164" s="68">
        <v>3</v>
      </c>
      <c r="Y164" s="68" t="s">
        <v>841</v>
      </c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S164" s="79"/>
    </row>
    <row r="165" spans="6:74" s="68" customFormat="1" x14ac:dyDescent="0.25">
      <c r="F165" s="68" t="s">
        <v>832</v>
      </c>
      <c r="G165" s="68" t="s">
        <v>721</v>
      </c>
      <c r="H165" s="68">
        <v>16</v>
      </c>
      <c r="I165" s="68">
        <v>1258</v>
      </c>
      <c r="J165" s="68">
        <v>18.100000000000001</v>
      </c>
      <c r="K165" s="68" t="s">
        <v>840</v>
      </c>
      <c r="L165" s="68">
        <v>65</v>
      </c>
      <c r="M165" s="68">
        <v>25</v>
      </c>
      <c r="N165" s="68">
        <v>10</v>
      </c>
      <c r="O165" s="68">
        <v>0</v>
      </c>
      <c r="P165" s="68">
        <v>10</v>
      </c>
      <c r="Q165" s="68">
        <v>5</v>
      </c>
      <c r="R165" s="68" t="s">
        <v>723</v>
      </c>
      <c r="S165" s="68" t="s">
        <v>716</v>
      </c>
      <c r="X165" s="68">
        <v>3</v>
      </c>
      <c r="Y165" s="68" t="s">
        <v>841</v>
      </c>
      <c r="Z165" s="70">
        <v>9.6999999999999993</v>
      </c>
      <c r="AA165" s="70">
        <v>9.4</v>
      </c>
      <c r="AB165" s="70"/>
      <c r="AC165" s="70"/>
      <c r="AD165" s="70"/>
      <c r="AE165" s="70"/>
      <c r="AF165" s="70"/>
      <c r="AG165" s="70"/>
      <c r="AH165" s="70"/>
      <c r="AI165" s="70"/>
      <c r="AJ165" s="70">
        <v>1.5</v>
      </c>
      <c r="AK165" s="70"/>
      <c r="AL165" s="70">
        <v>1.5</v>
      </c>
      <c r="AM165" s="70"/>
      <c r="AN165" s="70"/>
      <c r="AO165" s="70"/>
      <c r="AP165" s="70"/>
      <c r="AQ165" s="70"/>
      <c r="AR165" s="70"/>
      <c r="AS165" s="70"/>
      <c r="AT165" s="70"/>
      <c r="AU165" s="70">
        <v>6.4666666666666659</v>
      </c>
      <c r="AV165" s="70"/>
      <c r="AW165" s="70"/>
      <c r="AX165" s="70"/>
      <c r="AY165" s="70">
        <v>1.5</v>
      </c>
      <c r="AZ165" s="70"/>
      <c r="BA165" s="70"/>
      <c r="BB165" s="70"/>
      <c r="BC165" s="70"/>
      <c r="BD165" s="70"/>
      <c r="BE165" s="70"/>
      <c r="BF165" s="70"/>
      <c r="BG165" s="70"/>
      <c r="BH165" s="70"/>
      <c r="BJ165" s="68" t="s">
        <v>725</v>
      </c>
      <c r="BK165" s="68" t="s">
        <v>725</v>
      </c>
      <c r="BQ165" s="68" t="s">
        <v>842</v>
      </c>
      <c r="BR165" s="68" t="s">
        <v>728</v>
      </c>
      <c r="BS165" s="79">
        <v>1</v>
      </c>
      <c r="BT165" s="68" t="s">
        <v>843</v>
      </c>
      <c r="BU165" s="68" t="s">
        <v>847</v>
      </c>
      <c r="BV165" s="68" t="s">
        <v>830</v>
      </c>
    </row>
    <row r="166" spans="6:74" s="68" customFormat="1" x14ac:dyDescent="0.25">
      <c r="F166" s="68" t="s">
        <v>832</v>
      </c>
      <c r="G166" s="68" t="s">
        <v>721</v>
      </c>
      <c r="H166" s="68">
        <v>16</v>
      </c>
      <c r="I166" s="68">
        <v>1258</v>
      </c>
      <c r="J166" s="68">
        <v>18.100000000000001</v>
      </c>
      <c r="K166" s="68" t="s">
        <v>840</v>
      </c>
      <c r="L166" s="68">
        <v>65</v>
      </c>
      <c r="M166" s="68">
        <v>25</v>
      </c>
      <c r="N166" s="68">
        <v>10</v>
      </c>
      <c r="O166" s="68">
        <v>10</v>
      </c>
      <c r="P166" s="68">
        <v>30</v>
      </c>
      <c r="Q166" s="68">
        <v>20</v>
      </c>
      <c r="R166" s="68" t="s">
        <v>723</v>
      </c>
      <c r="S166" s="68" t="s">
        <v>716</v>
      </c>
      <c r="X166" s="68">
        <v>3</v>
      </c>
      <c r="Y166" s="68" t="s">
        <v>841</v>
      </c>
      <c r="Z166" s="70">
        <v>13.7</v>
      </c>
      <c r="AA166" s="70">
        <v>14.3</v>
      </c>
      <c r="AB166" s="70"/>
      <c r="AC166" s="70"/>
      <c r="AD166" s="70"/>
      <c r="AE166" s="70"/>
      <c r="AF166" s="70"/>
      <c r="AG166" s="70"/>
      <c r="AH166" s="70"/>
      <c r="AI166" s="70"/>
      <c r="AJ166" s="70">
        <v>1.5</v>
      </c>
      <c r="AK166" s="70"/>
      <c r="AL166" s="70">
        <v>1.5</v>
      </c>
      <c r="AM166" s="70"/>
      <c r="AN166" s="70"/>
      <c r="AO166" s="70"/>
      <c r="AP166" s="70"/>
      <c r="AQ166" s="70"/>
      <c r="AR166" s="70"/>
      <c r="AS166" s="70"/>
      <c r="AT166" s="70"/>
      <c r="AU166" s="70">
        <v>4.5666666666666664</v>
      </c>
      <c r="AV166" s="70"/>
      <c r="AW166" s="70"/>
      <c r="AX166" s="70"/>
      <c r="AY166" s="70">
        <v>1.5</v>
      </c>
      <c r="AZ166" s="70"/>
      <c r="BA166" s="70"/>
      <c r="BB166" s="70"/>
      <c r="BC166" s="70"/>
      <c r="BD166" s="70"/>
      <c r="BE166" s="70"/>
      <c r="BF166" s="70"/>
      <c r="BG166" s="70"/>
      <c r="BH166" s="70"/>
      <c r="BJ166" s="68" t="s">
        <v>725</v>
      </c>
      <c r="BK166" s="68" t="s">
        <v>725</v>
      </c>
      <c r="BQ166" s="68" t="s">
        <v>842</v>
      </c>
      <c r="BR166" s="68" t="s">
        <v>728</v>
      </c>
      <c r="BS166" s="79">
        <v>1</v>
      </c>
      <c r="BT166" s="68" t="s">
        <v>843</v>
      </c>
      <c r="BU166" s="68" t="s">
        <v>847</v>
      </c>
      <c r="BV166" s="68" t="s">
        <v>830</v>
      </c>
    </row>
    <row r="167" spans="6:74" s="68" customFormat="1" x14ac:dyDescent="0.25">
      <c r="F167" s="68" t="s">
        <v>832</v>
      </c>
      <c r="G167" s="68" t="s">
        <v>721</v>
      </c>
      <c r="H167" s="68">
        <v>16</v>
      </c>
      <c r="I167" s="68">
        <v>1258</v>
      </c>
      <c r="J167" s="68">
        <v>18.100000000000001</v>
      </c>
      <c r="K167" s="68" t="s">
        <v>840</v>
      </c>
      <c r="L167" s="68">
        <v>65</v>
      </c>
      <c r="M167" s="68">
        <v>25</v>
      </c>
      <c r="N167" s="68">
        <v>10</v>
      </c>
      <c r="O167" s="68">
        <v>0</v>
      </c>
      <c r="P167" s="68">
        <v>30</v>
      </c>
      <c r="R167" s="68" t="s">
        <v>723</v>
      </c>
      <c r="S167" s="68" t="s">
        <v>716</v>
      </c>
      <c r="X167" s="68">
        <v>3</v>
      </c>
      <c r="Y167" s="68" t="s">
        <v>841</v>
      </c>
      <c r="Z167" s="70">
        <v>23.4</v>
      </c>
      <c r="AA167" s="70">
        <v>23.700000000000003</v>
      </c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S167" s="79"/>
    </row>
    <row r="168" spans="6:74" s="68" customFormat="1" x14ac:dyDescent="0.25">
      <c r="F168" s="68" t="s">
        <v>832</v>
      </c>
      <c r="G168" s="68" t="s">
        <v>721</v>
      </c>
      <c r="H168" s="68">
        <v>16</v>
      </c>
      <c r="I168" s="68">
        <v>1258</v>
      </c>
      <c r="J168" s="68">
        <v>18.100000000000001</v>
      </c>
      <c r="K168" s="68" t="s">
        <v>840</v>
      </c>
      <c r="L168" s="68">
        <v>65</v>
      </c>
      <c r="M168" s="68">
        <v>25</v>
      </c>
      <c r="N168" s="68">
        <v>10</v>
      </c>
      <c r="O168" s="68">
        <v>30</v>
      </c>
      <c r="P168" s="68">
        <v>60</v>
      </c>
      <c r="Q168" s="68">
        <v>45</v>
      </c>
      <c r="R168" s="68" t="s">
        <v>723</v>
      </c>
      <c r="S168" s="68" t="s">
        <v>716</v>
      </c>
      <c r="X168" s="68">
        <v>3</v>
      </c>
      <c r="Y168" s="68" t="s">
        <v>841</v>
      </c>
      <c r="Z168" s="70">
        <v>9.9</v>
      </c>
      <c r="AA168" s="70">
        <v>8.8000000000000007</v>
      </c>
      <c r="AB168" s="70"/>
      <c r="AC168" s="70"/>
      <c r="AD168" s="70"/>
      <c r="AE168" s="70"/>
      <c r="AF168" s="70"/>
      <c r="AG168" s="70"/>
      <c r="AH168" s="70"/>
      <c r="AI168" s="70"/>
      <c r="AJ168" s="70">
        <v>1.42</v>
      </c>
      <c r="AK168" s="70"/>
      <c r="AL168" s="70">
        <v>1.42</v>
      </c>
      <c r="AM168" s="70"/>
      <c r="AN168" s="70"/>
      <c r="AO168" s="70"/>
      <c r="AP168" s="70"/>
      <c r="AQ168" s="70"/>
      <c r="AR168" s="70"/>
      <c r="AS168" s="70"/>
      <c r="AT168" s="70"/>
      <c r="AU168" s="70">
        <v>2.3239436619718314</v>
      </c>
      <c r="AV168" s="70"/>
      <c r="AW168" s="70"/>
      <c r="AX168" s="70"/>
      <c r="AY168" s="70">
        <v>1.42</v>
      </c>
      <c r="AZ168" s="70"/>
      <c r="BA168" s="70"/>
      <c r="BB168" s="70"/>
      <c r="BC168" s="70"/>
      <c r="BD168" s="70"/>
      <c r="BE168" s="70"/>
      <c r="BF168" s="70"/>
      <c r="BG168" s="70"/>
      <c r="BH168" s="70"/>
      <c r="BJ168" s="68" t="s">
        <v>725</v>
      </c>
      <c r="BK168" s="68" t="s">
        <v>725</v>
      </c>
      <c r="BQ168" s="68" t="s">
        <v>842</v>
      </c>
      <c r="BR168" s="68" t="s">
        <v>728</v>
      </c>
      <c r="BS168" s="79">
        <v>1</v>
      </c>
      <c r="BT168" s="68" t="s">
        <v>843</v>
      </c>
      <c r="BU168" s="68" t="s">
        <v>847</v>
      </c>
      <c r="BV168" s="68" t="s">
        <v>830</v>
      </c>
    </row>
    <row r="169" spans="6:74" s="68" customFormat="1" x14ac:dyDescent="0.25">
      <c r="F169" s="68" t="s">
        <v>832</v>
      </c>
      <c r="G169" s="68" t="s">
        <v>721</v>
      </c>
      <c r="H169" s="68">
        <v>16</v>
      </c>
      <c r="I169" s="68">
        <v>1258</v>
      </c>
      <c r="J169" s="68">
        <v>18.100000000000001</v>
      </c>
      <c r="K169" s="68" t="s">
        <v>840</v>
      </c>
      <c r="L169" s="68">
        <v>65</v>
      </c>
      <c r="M169" s="68">
        <v>25</v>
      </c>
      <c r="N169" s="68">
        <v>10</v>
      </c>
      <c r="O169" s="68">
        <v>60</v>
      </c>
      <c r="P169" s="68">
        <v>90</v>
      </c>
      <c r="Q169" s="68">
        <v>75</v>
      </c>
      <c r="R169" s="68" t="s">
        <v>723</v>
      </c>
      <c r="S169" s="68" t="s">
        <v>716</v>
      </c>
      <c r="X169" s="68">
        <v>3</v>
      </c>
      <c r="Y169" s="68" t="s">
        <v>841</v>
      </c>
      <c r="Z169" s="70">
        <v>6.9</v>
      </c>
      <c r="AA169" s="70">
        <v>6.7</v>
      </c>
      <c r="AB169" s="70"/>
      <c r="AC169" s="70"/>
      <c r="AD169" s="70"/>
      <c r="AE169" s="70"/>
      <c r="AF169" s="70"/>
      <c r="AG169" s="70"/>
      <c r="AH169" s="70"/>
      <c r="AI169" s="70"/>
      <c r="AJ169" s="70">
        <v>1.6</v>
      </c>
      <c r="AK169" s="70"/>
      <c r="AL169" s="70">
        <v>1.6</v>
      </c>
      <c r="AM169" s="70"/>
      <c r="AN169" s="70"/>
      <c r="AO169" s="70"/>
      <c r="AP169" s="70"/>
      <c r="AQ169" s="70"/>
      <c r="AR169" s="70"/>
      <c r="AS169" s="70"/>
      <c r="AT169" s="70"/>
      <c r="AU169" s="70">
        <v>1.4375</v>
      </c>
      <c r="AV169" s="70"/>
      <c r="AW169" s="70"/>
      <c r="AX169" s="70"/>
      <c r="AY169" s="70">
        <v>1.6</v>
      </c>
      <c r="AZ169" s="70"/>
      <c r="BA169" s="70"/>
      <c r="BB169" s="70"/>
      <c r="BC169" s="70"/>
      <c r="BD169" s="70"/>
      <c r="BE169" s="70"/>
      <c r="BF169" s="70"/>
      <c r="BG169" s="70"/>
      <c r="BH169" s="70"/>
      <c r="BJ169" s="68" t="s">
        <v>725</v>
      </c>
      <c r="BK169" s="68" t="s">
        <v>725</v>
      </c>
      <c r="BQ169" s="68" t="s">
        <v>842</v>
      </c>
      <c r="BR169" s="68" t="s">
        <v>728</v>
      </c>
      <c r="BS169" s="79">
        <v>1</v>
      </c>
      <c r="BT169" s="68" t="s">
        <v>843</v>
      </c>
      <c r="BU169" s="68" t="s">
        <v>847</v>
      </c>
      <c r="BV169" s="68" t="s">
        <v>830</v>
      </c>
    </row>
    <row r="170" spans="6:74" s="68" customFormat="1" x14ac:dyDescent="0.25">
      <c r="F170" s="68" t="s">
        <v>832</v>
      </c>
      <c r="G170" s="68" t="s">
        <v>721</v>
      </c>
      <c r="H170" s="68">
        <v>16</v>
      </c>
      <c r="I170" s="68">
        <v>1258</v>
      </c>
      <c r="J170" s="68">
        <v>18.100000000000001</v>
      </c>
      <c r="K170" s="68" t="s">
        <v>840</v>
      </c>
      <c r="L170" s="68">
        <v>65</v>
      </c>
      <c r="M170" s="68">
        <v>25</v>
      </c>
      <c r="N170" s="68">
        <v>10</v>
      </c>
      <c r="O170" s="68">
        <v>90</v>
      </c>
      <c r="P170" s="68">
        <v>120</v>
      </c>
      <c r="Q170" s="68">
        <v>105</v>
      </c>
      <c r="R170" s="68" t="s">
        <v>723</v>
      </c>
      <c r="S170" s="68" t="s">
        <v>716</v>
      </c>
      <c r="X170" s="68">
        <v>3</v>
      </c>
      <c r="Y170" s="68" t="s">
        <v>841</v>
      </c>
      <c r="Z170" s="70">
        <v>6.1</v>
      </c>
      <c r="AA170" s="70">
        <v>5.2</v>
      </c>
      <c r="AB170" s="70"/>
      <c r="AC170" s="70"/>
      <c r="AD170" s="70"/>
      <c r="AE170" s="70"/>
      <c r="AF170" s="70"/>
      <c r="AG170" s="70"/>
      <c r="AH170" s="70"/>
      <c r="AI170" s="70"/>
      <c r="AJ170" s="70">
        <v>1.6</v>
      </c>
      <c r="AK170" s="70"/>
      <c r="AL170" s="70">
        <v>1.6</v>
      </c>
      <c r="AM170" s="70"/>
      <c r="AN170" s="70"/>
      <c r="AO170" s="70"/>
      <c r="AP170" s="70"/>
      <c r="AQ170" s="70"/>
      <c r="AR170" s="70"/>
      <c r="AS170" s="70"/>
      <c r="AT170" s="70"/>
      <c r="AU170" s="70">
        <v>1.2708333333333333</v>
      </c>
      <c r="AV170" s="70"/>
      <c r="AW170" s="70"/>
      <c r="AX170" s="70"/>
      <c r="AY170" s="70">
        <v>1.6</v>
      </c>
      <c r="AZ170" s="70"/>
      <c r="BA170" s="70"/>
      <c r="BB170" s="70"/>
      <c r="BC170" s="70"/>
      <c r="BD170" s="70"/>
      <c r="BE170" s="70"/>
      <c r="BF170" s="70"/>
      <c r="BG170" s="70"/>
      <c r="BH170" s="70"/>
      <c r="BJ170" s="68" t="s">
        <v>725</v>
      </c>
      <c r="BK170" s="68" t="s">
        <v>725</v>
      </c>
      <c r="BQ170" s="68" t="s">
        <v>842</v>
      </c>
      <c r="BR170" s="68" t="s">
        <v>728</v>
      </c>
      <c r="BS170" s="79">
        <v>1</v>
      </c>
      <c r="BT170" s="68" t="s">
        <v>843</v>
      </c>
      <c r="BU170" s="68" t="s">
        <v>847</v>
      </c>
      <c r="BV170" s="68" t="s">
        <v>830</v>
      </c>
    </row>
    <row r="171" spans="6:74" s="68" customFormat="1" x14ac:dyDescent="0.25">
      <c r="F171" s="68" t="s">
        <v>832</v>
      </c>
      <c r="G171" s="68" t="s">
        <v>721</v>
      </c>
      <c r="H171" s="68">
        <v>16</v>
      </c>
      <c r="I171" s="68">
        <v>1258</v>
      </c>
      <c r="J171" s="68">
        <v>18.100000000000001</v>
      </c>
      <c r="K171" s="68" t="s">
        <v>840</v>
      </c>
      <c r="L171" s="68">
        <v>65</v>
      </c>
      <c r="M171" s="68">
        <v>25</v>
      </c>
      <c r="N171" s="68">
        <v>10</v>
      </c>
      <c r="O171" s="68">
        <v>30</v>
      </c>
      <c r="P171" s="68">
        <v>120</v>
      </c>
      <c r="R171" s="68" t="s">
        <v>723</v>
      </c>
      <c r="S171" s="68" t="s">
        <v>716</v>
      </c>
      <c r="X171" s="68">
        <v>3</v>
      </c>
      <c r="Y171" s="68" t="s">
        <v>841</v>
      </c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S171" s="79"/>
    </row>
    <row r="172" spans="6:74" s="68" customFormat="1" x14ac:dyDescent="0.25">
      <c r="F172" s="68" t="s">
        <v>832</v>
      </c>
      <c r="G172" s="68" t="s">
        <v>721</v>
      </c>
      <c r="H172" s="68">
        <v>16</v>
      </c>
      <c r="I172" s="68">
        <v>1258</v>
      </c>
      <c r="J172" s="68">
        <v>18.100000000000001</v>
      </c>
      <c r="K172" s="68" t="s">
        <v>840</v>
      </c>
      <c r="L172" s="68">
        <v>65</v>
      </c>
      <c r="M172" s="68">
        <v>25</v>
      </c>
      <c r="N172" s="68">
        <v>10</v>
      </c>
      <c r="O172" s="68">
        <v>0</v>
      </c>
      <c r="P172" s="68">
        <v>10</v>
      </c>
      <c r="Q172" s="68">
        <v>5</v>
      </c>
      <c r="R172" s="68" t="s">
        <v>723</v>
      </c>
      <c r="S172" s="68" t="s">
        <v>716</v>
      </c>
      <c r="X172" s="68">
        <v>3</v>
      </c>
      <c r="Y172" s="68" t="s">
        <v>841</v>
      </c>
      <c r="Z172" s="70">
        <v>8.8000000000000007</v>
      </c>
      <c r="AA172" s="70">
        <v>9.6999999999999993</v>
      </c>
      <c r="AB172" s="70"/>
      <c r="AC172" s="70"/>
      <c r="AD172" s="70"/>
      <c r="AE172" s="70"/>
      <c r="AF172" s="70"/>
      <c r="AG172" s="70"/>
      <c r="AH172" s="70"/>
      <c r="AI172" s="70"/>
      <c r="AJ172" s="70">
        <v>1.5</v>
      </c>
      <c r="AK172" s="70"/>
      <c r="AL172" s="70">
        <v>1.5</v>
      </c>
      <c r="AM172" s="70"/>
      <c r="AN172" s="70"/>
      <c r="AO172" s="70"/>
      <c r="AP172" s="70"/>
      <c r="AQ172" s="70"/>
      <c r="AR172" s="70"/>
      <c r="AS172" s="70"/>
      <c r="AT172" s="70"/>
      <c r="AU172" s="70">
        <v>5.8666666666666671</v>
      </c>
      <c r="AV172" s="70"/>
      <c r="AW172" s="70"/>
      <c r="AX172" s="70"/>
      <c r="AY172" s="70">
        <v>1.5</v>
      </c>
      <c r="AZ172" s="70"/>
      <c r="BA172" s="70"/>
      <c r="BB172" s="70"/>
      <c r="BC172" s="70"/>
      <c r="BD172" s="70"/>
      <c r="BE172" s="70"/>
      <c r="BF172" s="70"/>
      <c r="BG172" s="70"/>
      <c r="BH172" s="70"/>
      <c r="BJ172" s="68" t="s">
        <v>725</v>
      </c>
      <c r="BK172" s="68" t="s">
        <v>725</v>
      </c>
      <c r="BQ172" s="68" t="s">
        <v>842</v>
      </c>
      <c r="BR172" s="68" t="s">
        <v>728</v>
      </c>
      <c r="BS172" s="79">
        <v>1</v>
      </c>
      <c r="BT172" s="68" t="s">
        <v>844</v>
      </c>
      <c r="BU172" s="68" t="s">
        <v>847</v>
      </c>
      <c r="BV172" s="68" t="s">
        <v>830</v>
      </c>
    </row>
    <row r="173" spans="6:74" s="68" customFormat="1" x14ac:dyDescent="0.25">
      <c r="F173" s="68" t="s">
        <v>832</v>
      </c>
      <c r="G173" s="68" t="s">
        <v>721</v>
      </c>
      <c r="H173" s="68">
        <v>16</v>
      </c>
      <c r="I173" s="68">
        <v>1258</v>
      </c>
      <c r="J173" s="68">
        <v>18.100000000000001</v>
      </c>
      <c r="K173" s="68" t="s">
        <v>840</v>
      </c>
      <c r="L173" s="68">
        <v>65</v>
      </c>
      <c r="M173" s="68">
        <v>25</v>
      </c>
      <c r="N173" s="68">
        <v>10</v>
      </c>
      <c r="O173" s="68">
        <v>10</v>
      </c>
      <c r="P173" s="68">
        <v>30</v>
      </c>
      <c r="Q173" s="68">
        <v>20</v>
      </c>
      <c r="R173" s="68" t="s">
        <v>723</v>
      </c>
      <c r="S173" s="68" t="s">
        <v>716</v>
      </c>
      <c r="X173" s="68">
        <v>3</v>
      </c>
      <c r="Y173" s="68" t="s">
        <v>841</v>
      </c>
      <c r="Z173" s="70">
        <v>14</v>
      </c>
      <c r="AA173" s="70">
        <v>15.3</v>
      </c>
      <c r="AB173" s="70"/>
      <c r="AC173" s="70"/>
      <c r="AD173" s="70"/>
      <c r="AE173" s="70"/>
      <c r="AF173" s="70"/>
      <c r="AG173" s="70"/>
      <c r="AH173" s="70"/>
      <c r="AI173" s="70"/>
      <c r="AJ173" s="70">
        <v>1.5</v>
      </c>
      <c r="AK173" s="70"/>
      <c r="AL173" s="70">
        <v>1.5</v>
      </c>
      <c r="AM173" s="70"/>
      <c r="AN173" s="70"/>
      <c r="AO173" s="70"/>
      <c r="AP173" s="70"/>
      <c r="AQ173" s="70"/>
      <c r="AR173" s="70"/>
      <c r="AS173" s="70"/>
      <c r="AT173" s="70"/>
      <c r="AU173" s="70">
        <v>4.666666666666667</v>
      </c>
      <c r="AV173" s="70"/>
      <c r="AW173" s="70"/>
      <c r="AX173" s="70"/>
      <c r="AY173" s="70">
        <v>1.5</v>
      </c>
      <c r="AZ173" s="70"/>
      <c r="BA173" s="70"/>
      <c r="BB173" s="70"/>
      <c r="BC173" s="70"/>
      <c r="BD173" s="70"/>
      <c r="BE173" s="70"/>
      <c r="BF173" s="70"/>
      <c r="BG173" s="70"/>
      <c r="BH173" s="70"/>
      <c r="BJ173" s="68" t="s">
        <v>725</v>
      </c>
      <c r="BK173" s="68" t="s">
        <v>725</v>
      </c>
      <c r="BQ173" s="68" t="s">
        <v>842</v>
      </c>
      <c r="BR173" s="68" t="s">
        <v>728</v>
      </c>
      <c r="BS173" s="79">
        <v>1</v>
      </c>
      <c r="BT173" s="68" t="s">
        <v>844</v>
      </c>
      <c r="BU173" s="68" t="s">
        <v>847</v>
      </c>
      <c r="BV173" s="68" t="s">
        <v>830</v>
      </c>
    </row>
    <row r="174" spans="6:74" s="68" customFormat="1" x14ac:dyDescent="0.25">
      <c r="F174" s="68" t="s">
        <v>832</v>
      </c>
      <c r="G174" s="68" t="s">
        <v>721</v>
      </c>
      <c r="H174" s="68">
        <v>16</v>
      </c>
      <c r="I174" s="68">
        <v>1258</v>
      </c>
      <c r="J174" s="68">
        <v>18.100000000000001</v>
      </c>
      <c r="K174" s="68" t="s">
        <v>840</v>
      </c>
      <c r="L174" s="68">
        <v>65</v>
      </c>
      <c r="M174" s="68">
        <v>25</v>
      </c>
      <c r="N174" s="68">
        <v>10</v>
      </c>
      <c r="O174" s="68">
        <v>0</v>
      </c>
      <c r="P174" s="68">
        <v>30</v>
      </c>
      <c r="R174" s="68" t="s">
        <v>723</v>
      </c>
      <c r="S174" s="68" t="s">
        <v>716</v>
      </c>
      <c r="X174" s="68">
        <v>3</v>
      </c>
      <c r="Y174" s="68" t="s">
        <v>841</v>
      </c>
      <c r="Z174" s="70">
        <v>22.8</v>
      </c>
      <c r="AA174" s="70">
        <v>25</v>
      </c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S174" s="79"/>
    </row>
    <row r="175" spans="6:74" s="68" customFormat="1" x14ac:dyDescent="0.25">
      <c r="F175" s="68" t="s">
        <v>832</v>
      </c>
      <c r="G175" s="68" t="s">
        <v>721</v>
      </c>
      <c r="H175" s="68">
        <v>16</v>
      </c>
      <c r="I175" s="68">
        <v>1258</v>
      </c>
      <c r="J175" s="68">
        <v>18.100000000000001</v>
      </c>
      <c r="K175" s="68" t="s">
        <v>840</v>
      </c>
      <c r="L175" s="68">
        <v>65</v>
      </c>
      <c r="M175" s="68">
        <v>25</v>
      </c>
      <c r="N175" s="68">
        <v>10</v>
      </c>
      <c r="O175" s="68">
        <v>30</v>
      </c>
      <c r="P175" s="68">
        <v>60</v>
      </c>
      <c r="Q175" s="68">
        <v>45</v>
      </c>
      <c r="R175" s="68" t="s">
        <v>723</v>
      </c>
      <c r="S175" s="68" t="s">
        <v>716</v>
      </c>
      <c r="X175" s="68">
        <v>3</v>
      </c>
      <c r="Y175" s="68" t="s">
        <v>841</v>
      </c>
      <c r="Z175" s="70">
        <v>10.1</v>
      </c>
      <c r="AA175" s="70">
        <v>10.8</v>
      </c>
      <c r="AB175" s="70"/>
      <c r="AC175" s="70"/>
      <c r="AD175" s="70"/>
      <c r="AE175" s="70"/>
      <c r="AF175" s="70"/>
      <c r="AG175" s="70"/>
      <c r="AH175" s="70"/>
      <c r="AI175" s="70"/>
      <c r="AJ175" s="70">
        <v>1.42</v>
      </c>
      <c r="AK175" s="70"/>
      <c r="AL175" s="70">
        <v>1.42</v>
      </c>
      <c r="AM175" s="70"/>
      <c r="AN175" s="70"/>
      <c r="AO175" s="70"/>
      <c r="AP175" s="70"/>
      <c r="AQ175" s="70"/>
      <c r="AR175" s="70"/>
      <c r="AS175" s="70"/>
      <c r="AT175" s="70"/>
      <c r="AU175" s="70">
        <v>2.370892018779343</v>
      </c>
      <c r="AV175" s="70"/>
      <c r="AW175" s="70"/>
      <c r="AX175" s="70"/>
      <c r="AY175" s="70">
        <v>1.42</v>
      </c>
      <c r="AZ175" s="70"/>
      <c r="BA175" s="70"/>
      <c r="BB175" s="70"/>
      <c r="BC175" s="70"/>
      <c r="BD175" s="70"/>
      <c r="BE175" s="70"/>
      <c r="BF175" s="70"/>
      <c r="BG175" s="70"/>
      <c r="BH175" s="70"/>
      <c r="BJ175" s="68" t="s">
        <v>725</v>
      </c>
      <c r="BK175" s="68" t="s">
        <v>725</v>
      </c>
      <c r="BQ175" s="68" t="s">
        <v>842</v>
      </c>
      <c r="BR175" s="68" t="s">
        <v>728</v>
      </c>
      <c r="BS175" s="79">
        <v>1</v>
      </c>
      <c r="BT175" s="68" t="s">
        <v>844</v>
      </c>
      <c r="BU175" s="68" t="s">
        <v>847</v>
      </c>
      <c r="BV175" s="68" t="s">
        <v>830</v>
      </c>
    </row>
    <row r="176" spans="6:74" s="68" customFormat="1" x14ac:dyDescent="0.25">
      <c r="F176" s="68" t="s">
        <v>832</v>
      </c>
      <c r="G176" s="68" t="s">
        <v>721</v>
      </c>
      <c r="H176" s="68">
        <v>16</v>
      </c>
      <c r="I176" s="68">
        <v>1258</v>
      </c>
      <c r="J176" s="68">
        <v>18.100000000000001</v>
      </c>
      <c r="K176" s="68" t="s">
        <v>840</v>
      </c>
      <c r="L176" s="68">
        <v>65</v>
      </c>
      <c r="M176" s="68">
        <v>25</v>
      </c>
      <c r="N176" s="68">
        <v>10</v>
      </c>
      <c r="O176" s="68">
        <v>60</v>
      </c>
      <c r="P176" s="68">
        <v>90</v>
      </c>
      <c r="Q176" s="68">
        <v>75</v>
      </c>
      <c r="R176" s="68" t="s">
        <v>723</v>
      </c>
      <c r="S176" s="68" t="s">
        <v>716</v>
      </c>
      <c r="X176" s="68">
        <v>3</v>
      </c>
      <c r="Y176" s="68" t="s">
        <v>841</v>
      </c>
      <c r="Z176" s="70">
        <v>8</v>
      </c>
      <c r="AA176" s="70">
        <v>7.9</v>
      </c>
      <c r="AB176" s="70"/>
      <c r="AC176" s="70"/>
      <c r="AD176" s="70"/>
      <c r="AE176" s="70"/>
      <c r="AF176" s="70"/>
      <c r="AG176" s="70"/>
      <c r="AH176" s="70"/>
      <c r="AI176" s="70"/>
      <c r="AJ176" s="70">
        <v>1.6</v>
      </c>
      <c r="AK176" s="70"/>
      <c r="AL176" s="70">
        <v>1.6</v>
      </c>
      <c r="AM176" s="70"/>
      <c r="AN176" s="70"/>
      <c r="AO176" s="70"/>
      <c r="AP176" s="70"/>
      <c r="AQ176" s="70"/>
      <c r="AR176" s="70"/>
      <c r="AS176" s="70"/>
      <c r="AT176" s="70"/>
      <c r="AU176" s="70">
        <v>1.6666666666666665</v>
      </c>
      <c r="AV176" s="70"/>
      <c r="AW176" s="70"/>
      <c r="AX176" s="70"/>
      <c r="AY176" s="70">
        <v>1.6</v>
      </c>
      <c r="AZ176" s="70"/>
      <c r="BA176" s="70"/>
      <c r="BB176" s="70"/>
      <c r="BC176" s="70"/>
      <c r="BD176" s="70"/>
      <c r="BE176" s="70"/>
      <c r="BF176" s="70"/>
      <c r="BG176" s="70"/>
      <c r="BH176" s="70"/>
      <c r="BJ176" s="68" t="s">
        <v>725</v>
      </c>
      <c r="BK176" s="68" t="s">
        <v>725</v>
      </c>
      <c r="BQ176" s="68" t="s">
        <v>842</v>
      </c>
      <c r="BR176" s="68" t="s">
        <v>728</v>
      </c>
      <c r="BS176" s="79">
        <v>1</v>
      </c>
      <c r="BT176" s="68" t="s">
        <v>844</v>
      </c>
      <c r="BU176" s="68" t="s">
        <v>847</v>
      </c>
      <c r="BV176" s="68" t="s">
        <v>830</v>
      </c>
    </row>
    <row r="177" spans="6:74" s="68" customFormat="1" x14ac:dyDescent="0.25">
      <c r="F177" s="68" t="s">
        <v>832</v>
      </c>
      <c r="G177" s="68" t="s">
        <v>721</v>
      </c>
      <c r="H177" s="68">
        <v>16</v>
      </c>
      <c r="I177" s="68">
        <v>1258</v>
      </c>
      <c r="J177" s="68">
        <v>18.100000000000001</v>
      </c>
      <c r="K177" s="68" t="s">
        <v>840</v>
      </c>
      <c r="L177" s="68">
        <v>65</v>
      </c>
      <c r="M177" s="68">
        <v>25</v>
      </c>
      <c r="N177" s="68">
        <v>10</v>
      </c>
      <c r="O177" s="68">
        <v>90</v>
      </c>
      <c r="P177" s="68">
        <v>120</v>
      </c>
      <c r="Q177" s="68">
        <v>105</v>
      </c>
      <c r="R177" s="68" t="s">
        <v>723</v>
      </c>
      <c r="S177" s="68" t="s">
        <v>716</v>
      </c>
      <c r="X177" s="68">
        <v>3</v>
      </c>
      <c r="Y177" s="68" t="s">
        <v>841</v>
      </c>
      <c r="Z177" s="70">
        <v>5.6</v>
      </c>
      <c r="AA177" s="70">
        <v>5.8</v>
      </c>
      <c r="AB177" s="70"/>
      <c r="AC177" s="70"/>
      <c r="AD177" s="70"/>
      <c r="AE177" s="70"/>
      <c r="AF177" s="70"/>
      <c r="AG177" s="70"/>
      <c r="AH177" s="70"/>
      <c r="AI177" s="70"/>
      <c r="AJ177" s="70">
        <v>1.6</v>
      </c>
      <c r="AK177" s="70"/>
      <c r="AL177" s="70">
        <v>1.6</v>
      </c>
      <c r="AM177" s="70"/>
      <c r="AN177" s="70"/>
      <c r="AO177" s="70"/>
      <c r="AP177" s="70"/>
      <c r="AQ177" s="70"/>
      <c r="AR177" s="70"/>
      <c r="AS177" s="70"/>
      <c r="AT177" s="70"/>
      <c r="AU177" s="70">
        <v>1.1666666666666665</v>
      </c>
      <c r="AV177" s="70"/>
      <c r="AW177" s="70"/>
      <c r="AX177" s="70"/>
      <c r="AY177" s="70">
        <v>1.6</v>
      </c>
      <c r="AZ177" s="70"/>
      <c r="BA177" s="70"/>
      <c r="BB177" s="70"/>
      <c r="BC177" s="70"/>
      <c r="BD177" s="70"/>
      <c r="BE177" s="70"/>
      <c r="BF177" s="70"/>
      <c r="BG177" s="70"/>
      <c r="BH177" s="70"/>
      <c r="BJ177" s="68" t="s">
        <v>725</v>
      </c>
      <c r="BK177" s="68" t="s">
        <v>725</v>
      </c>
      <c r="BQ177" s="68" t="s">
        <v>842</v>
      </c>
      <c r="BR177" s="68" t="s">
        <v>728</v>
      </c>
      <c r="BS177" s="79">
        <v>1</v>
      </c>
      <c r="BT177" s="68" t="s">
        <v>844</v>
      </c>
      <c r="BU177" s="68" t="s">
        <v>847</v>
      </c>
      <c r="BV177" s="68" t="s">
        <v>830</v>
      </c>
    </row>
    <row r="178" spans="6:74" s="68" customFormat="1" x14ac:dyDescent="0.25">
      <c r="F178" s="68" t="s">
        <v>832</v>
      </c>
      <c r="G178" s="68" t="s">
        <v>721</v>
      </c>
      <c r="H178" s="68">
        <v>16</v>
      </c>
      <c r="I178" s="68">
        <v>1258</v>
      </c>
      <c r="J178" s="68">
        <v>18.100000000000001</v>
      </c>
      <c r="K178" s="68" t="s">
        <v>840</v>
      </c>
      <c r="L178" s="68">
        <v>65</v>
      </c>
      <c r="M178" s="68">
        <v>25</v>
      </c>
      <c r="N178" s="68">
        <v>10</v>
      </c>
      <c r="O178" s="68">
        <v>30</v>
      </c>
      <c r="P178" s="68">
        <v>120</v>
      </c>
      <c r="R178" s="68" t="s">
        <v>723</v>
      </c>
      <c r="S178" s="68" t="s">
        <v>716</v>
      </c>
      <c r="X178" s="68">
        <v>3</v>
      </c>
      <c r="Y178" s="68" t="s">
        <v>841</v>
      </c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S178" s="79"/>
    </row>
    <row r="179" spans="6:74" s="68" customFormat="1" x14ac:dyDescent="0.25">
      <c r="F179" s="68" t="s">
        <v>832</v>
      </c>
      <c r="G179" s="68" t="s">
        <v>721</v>
      </c>
      <c r="H179" s="68">
        <v>16</v>
      </c>
      <c r="I179" s="68">
        <v>1258</v>
      </c>
      <c r="J179" s="68">
        <v>18.100000000000001</v>
      </c>
      <c r="K179" s="68" t="s">
        <v>840</v>
      </c>
      <c r="L179" s="68">
        <v>65</v>
      </c>
      <c r="M179" s="68">
        <v>25</v>
      </c>
      <c r="N179" s="68">
        <v>10</v>
      </c>
      <c r="O179" s="68">
        <v>0</v>
      </c>
      <c r="P179" s="68">
        <v>10</v>
      </c>
      <c r="Q179" s="68">
        <v>5</v>
      </c>
      <c r="R179" s="68" t="s">
        <v>723</v>
      </c>
      <c r="S179" s="68" t="s">
        <v>716</v>
      </c>
      <c r="X179" s="68">
        <v>3</v>
      </c>
      <c r="Y179" s="68" t="s">
        <v>841</v>
      </c>
      <c r="Z179" s="70">
        <v>10.199999999999999</v>
      </c>
      <c r="AA179" s="70">
        <v>11</v>
      </c>
      <c r="AB179" s="70"/>
      <c r="AC179" s="70"/>
      <c r="AD179" s="70"/>
      <c r="AE179" s="70"/>
      <c r="AF179" s="70"/>
      <c r="AG179" s="70"/>
      <c r="AH179" s="70"/>
      <c r="AI179" s="70"/>
      <c r="AJ179" s="70">
        <v>1.5</v>
      </c>
      <c r="AK179" s="70"/>
      <c r="AL179" s="70">
        <v>1.5</v>
      </c>
      <c r="AM179" s="70"/>
      <c r="AN179" s="70"/>
      <c r="AO179" s="70"/>
      <c r="AP179" s="70"/>
      <c r="AQ179" s="70"/>
      <c r="AR179" s="70"/>
      <c r="AS179" s="70"/>
      <c r="AT179" s="70"/>
      <c r="AU179" s="70">
        <v>6.8</v>
      </c>
      <c r="AV179" s="70"/>
      <c r="AW179" s="70"/>
      <c r="AX179" s="70"/>
      <c r="AY179" s="70">
        <v>1.5</v>
      </c>
      <c r="AZ179" s="70"/>
      <c r="BA179" s="70"/>
      <c r="BB179" s="70"/>
      <c r="BC179" s="70"/>
      <c r="BD179" s="70"/>
      <c r="BE179" s="70"/>
      <c r="BF179" s="70"/>
      <c r="BG179" s="70"/>
      <c r="BH179" s="70"/>
      <c r="BJ179" s="68" t="s">
        <v>725</v>
      </c>
      <c r="BK179" s="68" t="s">
        <v>725</v>
      </c>
      <c r="BQ179" s="68" t="s">
        <v>842</v>
      </c>
      <c r="BR179" s="68" t="s">
        <v>728</v>
      </c>
      <c r="BS179" s="79">
        <v>1</v>
      </c>
      <c r="BT179" s="68" t="s">
        <v>846</v>
      </c>
      <c r="BU179" s="68" t="s">
        <v>847</v>
      </c>
      <c r="BV179" s="68" t="s">
        <v>830</v>
      </c>
    </row>
    <row r="180" spans="6:74" s="68" customFormat="1" x14ac:dyDescent="0.25">
      <c r="F180" s="68" t="s">
        <v>832</v>
      </c>
      <c r="G180" s="68" t="s">
        <v>721</v>
      </c>
      <c r="H180" s="68">
        <v>16</v>
      </c>
      <c r="I180" s="68">
        <v>1258</v>
      </c>
      <c r="J180" s="68">
        <v>18.100000000000001</v>
      </c>
      <c r="K180" s="68" t="s">
        <v>840</v>
      </c>
      <c r="L180" s="68">
        <v>65</v>
      </c>
      <c r="M180" s="68">
        <v>25</v>
      </c>
      <c r="N180" s="68">
        <v>10</v>
      </c>
      <c r="O180" s="68">
        <v>10</v>
      </c>
      <c r="P180" s="68">
        <v>30</v>
      </c>
      <c r="Q180" s="68">
        <v>20</v>
      </c>
      <c r="R180" s="68" t="s">
        <v>723</v>
      </c>
      <c r="S180" s="68" t="s">
        <v>716</v>
      </c>
      <c r="X180" s="68">
        <v>3</v>
      </c>
      <c r="Y180" s="68" t="s">
        <v>841</v>
      </c>
      <c r="Z180" s="70">
        <v>15.5</v>
      </c>
      <c r="AA180" s="70">
        <v>16.7</v>
      </c>
      <c r="AB180" s="70"/>
      <c r="AC180" s="70"/>
      <c r="AD180" s="70"/>
      <c r="AE180" s="70"/>
      <c r="AF180" s="70"/>
      <c r="AG180" s="70"/>
      <c r="AH180" s="70"/>
      <c r="AI180" s="70"/>
      <c r="AJ180" s="70">
        <v>1.5</v>
      </c>
      <c r="AK180" s="70"/>
      <c r="AL180" s="70">
        <v>1.5</v>
      </c>
      <c r="AM180" s="70"/>
      <c r="AN180" s="70"/>
      <c r="AO180" s="70"/>
      <c r="AP180" s="70"/>
      <c r="AQ180" s="70"/>
      <c r="AR180" s="70"/>
      <c r="AS180" s="70"/>
      <c r="AT180" s="70"/>
      <c r="AU180" s="70">
        <v>5.166666666666667</v>
      </c>
      <c r="AV180" s="70"/>
      <c r="AW180" s="70"/>
      <c r="AX180" s="70"/>
      <c r="AY180" s="70">
        <v>1.5</v>
      </c>
      <c r="AZ180" s="70"/>
      <c r="BA180" s="70"/>
      <c r="BB180" s="70"/>
      <c r="BC180" s="70"/>
      <c r="BD180" s="70"/>
      <c r="BE180" s="70"/>
      <c r="BF180" s="70"/>
      <c r="BG180" s="70"/>
      <c r="BH180" s="70"/>
      <c r="BJ180" s="68" t="s">
        <v>725</v>
      </c>
      <c r="BK180" s="68" t="s">
        <v>725</v>
      </c>
      <c r="BQ180" s="68" t="s">
        <v>842</v>
      </c>
      <c r="BR180" s="68" t="s">
        <v>728</v>
      </c>
      <c r="BS180" s="79">
        <v>1</v>
      </c>
      <c r="BT180" s="68" t="s">
        <v>846</v>
      </c>
      <c r="BU180" s="68" t="s">
        <v>847</v>
      </c>
      <c r="BV180" s="68" t="s">
        <v>830</v>
      </c>
    </row>
    <row r="181" spans="6:74" s="68" customFormat="1" x14ac:dyDescent="0.25">
      <c r="F181" s="68" t="s">
        <v>832</v>
      </c>
      <c r="G181" s="68" t="s">
        <v>721</v>
      </c>
      <c r="H181" s="68">
        <v>16</v>
      </c>
      <c r="I181" s="68">
        <v>1258</v>
      </c>
      <c r="J181" s="68">
        <v>18.100000000000001</v>
      </c>
      <c r="K181" s="68" t="s">
        <v>840</v>
      </c>
      <c r="L181" s="68">
        <v>65</v>
      </c>
      <c r="M181" s="68">
        <v>25</v>
      </c>
      <c r="N181" s="68">
        <v>10</v>
      </c>
      <c r="O181" s="68">
        <v>0</v>
      </c>
      <c r="P181" s="68">
        <v>30</v>
      </c>
      <c r="R181" s="68" t="s">
        <v>723</v>
      </c>
      <c r="S181" s="68" t="s">
        <v>716</v>
      </c>
      <c r="X181" s="68">
        <v>3</v>
      </c>
      <c r="Y181" s="68" t="s">
        <v>841</v>
      </c>
      <c r="Z181" s="70">
        <v>25.7</v>
      </c>
      <c r="AA181" s="70">
        <v>27.7</v>
      </c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S181" s="79"/>
    </row>
    <row r="182" spans="6:74" s="68" customFormat="1" x14ac:dyDescent="0.25">
      <c r="F182" s="68" t="s">
        <v>832</v>
      </c>
      <c r="G182" s="68" t="s">
        <v>721</v>
      </c>
      <c r="H182" s="68">
        <v>16</v>
      </c>
      <c r="I182" s="68">
        <v>1258</v>
      </c>
      <c r="J182" s="68">
        <v>18.100000000000001</v>
      </c>
      <c r="K182" s="68" t="s">
        <v>840</v>
      </c>
      <c r="L182" s="68">
        <v>65</v>
      </c>
      <c r="M182" s="68">
        <v>25</v>
      </c>
      <c r="N182" s="68">
        <v>10</v>
      </c>
      <c r="O182" s="68">
        <v>30</v>
      </c>
      <c r="P182" s="68">
        <v>60</v>
      </c>
      <c r="Q182" s="68">
        <v>45</v>
      </c>
      <c r="R182" s="68" t="s">
        <v>723</v>
      </c>
      <c r="S182" s="68" t="s">
        <v>716</v>
      </c>
      <c r="X182" s="68">
        <v>3</v>
      </c>
      <c r="Y182" s="68" t="s">
        <v>841</v>
      </c>
      <c r="Z182" s="70">
        <v>9.4</v>
      </c>
      <c r="AA182" s="70">
        <v>10.3</v>
      </c>
      <c r="AB182" s="70"/>
      <c r="AC182" s="70"/>
      <c r="AD182" s="70"/>
      <c r="AE182" s="70"/>
      <c r="AF182" s="70"/>
      <c r="AG182" s="70"/>
      <c r="AH182" s="70"/>
      <c r="AI182" s="70"/>
      <c r="AJ182" s="70">
        <v>1.42</v>
      </c>
      <c r="AK182" s="70"/>
      <c r="AL182" s="70">
        <v>1.42</v>
      </c>
      <c r="AM182" s="70"/>
      <c r="AN182" s="70"/>
      <c r="AO182" s="70"/>
      <c r="AP182" s="70"/>
      <c r="AQ182" s="70"/>
      <c r="AR182" s="70"/>
      <c r="AS182" s="70"/>
      <c r="AT182" s="70"/>
      <c r="AU182" s="70">
        <v>2.2065727699530515</v>
      </c>
      <c r="AV182" s="70"/>
      <c r="AW182" s="70"/>
      <c r="AX182" s="70"/>
      <c r="AY182" s="70">
        <v>1.42</v>
      </c>
      <c r="AZ182" s="70"/>
      <c r="BA182" s="70"/>
      <c r="BB182" s="70"/>
      <c r="BC182" s="70"/>
      <c r="BD182" s="70"/>
      <c r="BE182" s="70"/>
      <c r="BF182" s="70"/>
      <c r="BG182" s="70"/>
      <c r="BH182" s="70"/>
      <c r="BJ182" s="68" t="s">
        <v>725</v>
      </c>
      <c r="BK182" s="68" t="s">
        <v>725</v>
      </c>
      <c r="BQ182" s="68" t="s">
        <v>842</v>
      </c>
      <c r="BR182" s="68" t="s">
        <v>728</v>
      </c>
      <c r="BS182" s="79">
        <v>1</v>
      </c>
      <c r="BT182" s="68" t="s">
        <v>846</v>
      </c>
      <c r="BU182" s="68" t="s">
        <v>847</v>
      </c>
      <c r="BV182" s="68" t="s">
        <v>830</v>
      </c>
    </row>
    <row r="183" spans="6:74" s="68" customFormat="1" x14ac:dyDescent="0.25">
      <c r="F183" s="68" t="s">
        <v>832</v>
      </c>
      <c r="G183" s="68" t="s">
        <v>721</v>
      </c>
      <c r="H183" s="68">
        <v>16</v>
      </c>
      <c r="I183" s="68">
        <v>1258</v>
      </c>
      <c r="J183" s="68">
        <v>18.100000000000001</v>
      </c>
      <c r="K183" s="68" t="s">
        <v>840</v>
      </c>
      <c r="L183" s="68">
        <v>65</v>
      </c>
      <c r="M183" s="68">
        <v>25</v>
      </c>
      <c r="N183" s="68">
        <v>10</v>
      </c>
      <c r="O183" s="68">
        <v>60</v>
      </c>
      <c r="P183" s="68">
        <v>90</v>
      </c>
      <c r="Q183" s="68">
        <v>75</v>
      </c>
      <c r="R183" s="68" t="s">
        <v>723</v>
      </c>
      <c r="S183" s="68" t="s">
        <v>716</v>
      </c>
      <c r="X183" s="68">
        <v>3</v>
      </c>
      <c r="Y183" s="68" t="s">
        <v>841</v>
      </c>
      <c r="Z183" s="70">
        <v>8.3000000000000007</v>
      </c>
      <c r="AA183" s="70">
        <v>6.4</v>
      </c>
      <c r="AB183" s="70"/>
      <c r="AC183" s="70"/>
      <c r="AD183" s="70"/>
      <c r="AE183" s="70"/>
      <c r="AF183" s="70"/>
      <c r="AG183" s="70"/>
      <c r="AH183" s="70"/>
      <c r="AI183" s="70"/>
      <c r="AJ183" s="70">
        <v>1.6</v>
      </c>
      <c r="AK183" s="70"/>
      <c r="AL183" s="70">
        <v>1.6</v>
      </c>
      <c r="AM183" s="70"/>
      <c r="AN183" s="70"/>
      <c r="AO183" s="70"/>
      <c r="AP183" s="70"/>
      <c r="AQ183" s="70"/>
      <c r="AR183" s="70"/>
      <c r="AS183" s="70"/>
      <c r="AT183" s="70"/>
      <c r="AU183" s="70">
        <v>1.7291666666666667</v>
      </c>
      <c r="AV183" s="70"/>
      <c r="AW183" s="70"/>
      <c r="AX183" s="70"/>
      <c r="AY183" s="70">
        <v>1.6</v>
      </c>
      <c r="AZ183" s="70"/>
      <c r="BA183" s="70"/>
      <c r="BB183" s="70"/>
      <c r="BC183" s="70"/>
      <c r="BD183" s="70"/>
      <c r="BE183" s="70"/>
      <c r="BF183" s="70"/>
      <c r="BG183" s="70"/>
      <c r="BH183" s="70"/>
      <c r="BJ183" s="68" t="s">
        <v>725</v>
      </c>
      <c r="BK183" s="68" t="s">
        <v>725</v>
      </c>
      <c r="BQ183" s="68" t="s">
        <v>842</v>
      </c>
      <c r="BR183" s="68" t="s">
        <v>728</v>
      </c>
      <c r="BS183" s="79">
        <v>1</v>
      </c>
      <c r="BT183" s="68" t="s">
        <v>846</v>
      </c>
      <c r="BU183" s="68" t="s">
        <v>847</v>
      </c>
      <c r="BV183" s="68" t="s">
        <v>830</v>
      </c>
    </row>
    <row r="184" spans="6:74" s="68" customFormat="1" x14ac:dyDescent="0.25">
      <c r="F184" s="68" t="s">
        <v>832</v>
      </c>
      <c r="G184" s="68" t="s">
        <v>721</v>
      </c>
      <c r="H184" s="68">
        <v>16</v>
      </c>
      <c r="I184" s="68">
        <v>1258</v>
      </c>
      <c r="J184" s="68">
        <v>18.100000000000001</v>
      </c>
      <c r="K184" s="68" t="s">
        <v>840</v>
      </c>
      <c r="L184" s="68">
        <v>65</v>
      </c>
      <c r="M184" s="68">
        <v>25</v>
      </c>
      <c r="N184" s="68">
        <v>10</v>
      </c>
      <c r="O184" s="68">
        <v>90</v>
      </c>
      <c r="P184" s="68">
        <v>120</v>
      </c>
      <c r="Q184" s="68">
        <v>105</v>
      </c>
      <c r="R184" s="68" t="s">
        <v>723</v>
      </c>
      <c r="S184" s="68" t="s">
        <v>716</v>
      </c>
      <c r="X184" s="68">
        <v>3</v>
      </c>
      <c r="Y184" s="68" t="s">
        <v>841</v>
      </c>
      <c r="Z184" s="70">
        <v>5.6</v>
      </c>
      <c r="AA184" s="70">
        <v>5.4</v>
      </c>
      <c r="AB184" s="70"/>
      <c r="AC184" s="70"/>
      <c r="AD184" s="70"/>
      <c r="AE184" s="70"/>
      <c r="AF184" s="70"/>
      <c r="AG184" s="70"/>
      <c r="AH184" s="70"/>
      <c r="AI184" s="70"/>
      <c r="AJ184" s="70">
        <v>1.6</v>
      </c>
      <c r="AK184" s="70"/>
      <c r="AL184" s="70">
        <v>1.6</v>
      </c>
      <c r="AM184" s="70"/>
      <c r="AN184" s="70"/>
      <c r="AO184" s="70"/>
      <c r="AP184" s="70"/>
      <c r="AQ184" s="70"/>
      <c r="AR184" s="70"/>
      <c r="AS184" s="70"/>
      <c r="AT184" s="70"/>
      <c r="AU184" s="70">
        <v>1.1666666666666665</v>
      </c>
      <c r="AV184" s="70"/>
      <c r="AW184" s="70"/>
      <c r="AX184" s="70"/>
      <c r="AY184" s="70">
        <v>1.6</v>
      </c>
      <c r="AZ184" s="70"/>
      <c r="BA184" s="70"/>
      <c r="BB184" s="70"/>
      <c r="BC184" s="70"/>
      <c r="BD184" s="70"/>
      <c r="BE184" s="70"/>
      <c r="BF184" s="70"/>
      <c r="BG184" s="70"/>
      <c r="BH184" s="70"/>
      <c r="BJ184" s="68" t="s">
        <v>725</v>
      </c>
      <c r="BK184" s="68" t="s">
        <v>725</v>
      </c>
      <c r="BQ184" s="68" t="s">
        <v>842</v>
      </c>
      <c r="BR184" s="68" t="s">
        <v>728</v>
      </c>
      <c r="BS184" s="79">
        <v>1</v>
      </c>
      <c r="BT184" s="68" t="s">
        <v>846</v>
      </c>
      <c r="BU184" s="68" t="s">
        <v>847</v>
      </c>
      <c r="BV184" s="68" t="s">
        <v>830</v>
      </c>
    </row>
    <row r="185" spans="6:74" s="68" customFormat="1" x14ac:dyDescent="0.25">
      <c r="F185" s="68" t="s">
        <v>832</v>
      </c>
      <c r="G185" s="68" t="s">
        <v>721</v>
      </c>
      <c r="H185" s="68">
        <v>16</v>
      </c>
      <c r="I185" s="68">
        <v>1258</v>
      </c>
      <c r="J185" s="68">
        <v>18.100000000000001</v>
      </c>
      <c r="K185" s="68" t="s">
        <v>840</v>
      </c>
      <c r="L185" s="68">
        <v>65</v>
      </c>
      <c r="M185" s="68">
        <v>25</v>
      </c>
      <c r="N185" s="68">
        <v>10</v>
      </c>
      <c r="O185" s="68">
        <v>30</v>
      </c>
      <c r="P185" s="68">
        <v>120</v>
      </c>
      <c r="R185" s="68" t="s">
        <v>723</v>
      </c>
      <c r="S185" s="68" t="s">
        <v>716</v>
      </c>
      <c r="X185" s="68">
        <v>3</v>
      </c>
      <c r="Y185" s="68" t="s">
        <v>841</v>
      </c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S185" s="79"/>
    </row>
    <row r="186" spans="6:74" s="68" customFormat="1" x14ac:dyDescent="0.25">
      <c r="F186" s="68" t="s">
        <v>832</v>
      </c>
      <c r="G186" s="68" t="s">
        <v>721</v>
      </c>
      <c r="H186" s="68">
        <v>16</v>
      </c>
      <c r="I186" s="68">
        <v>1258</v>
      </c>
      <c r="J186" s="68">
        <v>18.100000000000001</v>
      </c>
      <c r="K186" s="68" t="s">
        <v>840</v>
      </c>
      <c r="L186" s="68">
        <v>65</v>
      </c>
      <c r="M186" s="68">
        <v>25</v>
      </c>
      <c r="N186" s="68">
        <v>10</v>
      </c>
      <c r="O186" s="68">
        <v>0</v>
      </c>
      <c r="P186" s="68">
        <v>10</v>
      </c>
      <c r="Q186" s="68">
        <v>5</v>
      </c>
      <c r="R186" s="68" t="s">
        <v>723</v>
      </c>
      <c r="S186" s="68" t="s">
        <v>716</v>
      </c>
      <c r="X186" s="68">
        <v>3</v>
      </c>
      <c r="Y186" s="68" t="s">
        <v>841</v>
      </c>
      <c r="Z186" s="70">
        <v>8</v>
      </c>
      <c r="AA186" s="70">
        <v>8.9</v>
      </c>
      <c r="AB186" s="70"/>
      <c r="AC186" s="70"/>
      <c r="AD186" s="70"/>
      <c r="AE186" s="70"/>
      <c r="AF186" s="70"/>
      <c r="AG186" s="70"/>
      <c r="AH186" s="70"/>
      <c r="AI186" s="70"/>
      <c r="AJ186" s="70">
        <v>1.42</v>
      </c>
      <c r="AK186" s="70"/>
      <c r="AL186" s="70">
        <v>1.42</v>
      </c>
      <c r="AM186" s="70"/>
      <c r="AN186" s="70"/>
      <c r="AO186" s="70"/>
      <c r="AP186" s="70"/>
      <c r="AQ186" s="70"/>
      <c r="AR186" s="70"/>
      <c r="AS186" s="70"/>
      <c r="AT186" s="70"/>
      <c r="AU186" s="70">
        <v>5.6338028169014089</v>
      </c>
      <c r="AV186" s="70"/>
      <c r="AW186" s="70"/>
      <c r="AX186" s="70"/>
      <c r="AY186" s="70">
        <v>1.42</v>
      </c>
      <c r="AZ186" s="70"/>
      <c r="BA186" s="70"/>
      <c r="BB186" s="70"/>
      <c r="BC186" s="70"/>
      <c r="BD186" s="70"/>
      <c r="BE186" s="70"/>
      <c r="BF186" s="70"/>
      <c r="BG186" s="70"/>
      <c r="BH186" s="70"/>
      <c r="BJ186" s="68" t="s">
        <v>725</v>
      </c>
      <c r="BK186" s="68" t="s">
        <v>725</v>
      </c>
      <c r="BQ186" s="68" t="s">
        <v>842</v>
      </c>
      <c r="BR186" s="68" t="s">
        <v>728</v>
      </c>
      <c r="BS186" s="79">
        <v>1</v>
      </c>
      <c r="BT186" s="68" t="s">
        <v>843</v>
      </c>
      <c r="BU186" s="68" t="s">
        <v>848</v>
      </c>
      <c r="BV186" s="68" t="s">
        <v>830</v>
      </c>
    </row>
    <row r="187" spans="6:74" s="68" customFormat="1" x14ac:dyDescent="0.25">
      <c r="F187" s="68" t="s">
        <v>832</v>
      </c>
      <c r="G187" s="68" t="s">
        <v>721</v>
      </c>
      <c r="H187" s="68">
        <v>16</v>
      </c>
      <c r="I187" s="68">
        <v>1258</v>
      </c>
      <c r="J187" s="68">
        <v>18.100000000000001</v>
      </c>
      <c r="K187" s="68" t="s">
        <v>840</v>
      </c>
      <c r="L187" s="68">
        <v>65</v>
      </c>
      <c r="M187" s="68">
        <v>25</v>
      </c>
      <c r="N187" s="68">
        <v>10</v>
      </c>
      <c r="O187" s="68">
        <v>10</v>
      </c>
      <c r="P187" s="68">
        <v>30</v>
      </c>
      <c r="Q187" s="68">
        <v>20</v>
      </c>
      <c r="R187" s="68" t="s">
        <v>723</v>
      </c>
      <c r="S187" s="68" t="s">
        <v>716</v>
      </c>
      <c r="X187" s="68">
        <v>3</v>
      </c>
      <c r="Y187" s="68" t="s">
        <v>841</v>
      </c>
      <c r="Z187" s="70">
        <v>12.4</v>
      </c>
      <c r="AA187" s="70">
        <v>12.9</v>
      </c>
      <c r="AB187" s="70"/>
      <c r="AC187" s="70"/>
      <c r="AD187" s="70"/>
      <c r="AE187" s="70"/>
      <c r="AF187" s="70"/>
      <c r="AG187" s="70"/>
      <c r="AH187" s="70"/>
      <c r="AI187" s="70"/>
      <c r="AJ187" s="70">
        <v>1.55</v>
      </c>
      <c r="AK187" s="70"/>
      <c r="AL187" s="70">
        <v>1.55</v>
      </c>
      <c r="AM187" s="70"/>
      <c r="AN187" s="70"/>
      <c r="AO187" s="70"/>
      <c r="AP187" s="70"/>
      <c r="AQ187" s="70"/>
      <c r="AR187" s="70"/>
      <c r="AS187" s="70"/>
      <c r="AT187" s="70"/>
      <c r="AU187" s="70">
        <v>4</v>
      </c>
      <c r="AV187" s="70"/>
      <c r="AW187" s="70"/>
      <c r="AX187" s="70"/>
      <c r="AY187" s="70">
        <v>1.55</v>
      </c>
      <c r="AZ187" s="70"/>
      <c r="BA187" s="70"/>
      <c r="BB187" s="70"/>
      <c r="BC187" s="70"/>
      <c r="BD187" s="70"/>
      <c r="BE187" s="70"/>
      <c r="BF187" s="70"/>
      <c r="BG187" s="70"/>
      <c r="BH187" s="70"/>
      <c r="BJ187" s="68" t="s">
        <v>725</v>
      </c>
      <c r="BK187" s="68" t="s">
        <v>725</v>
      </c>
      <c r="BQ187" s="68" t="s">
        <v>842</v>
      </c>
      <c r="BR187" s="68" t="s">
        <v>728</v>
      </c>
      <c r="BS187" s="79">
        <v>1</v>
      </c>
      <c r="BT187" s="68" t="s">
        <v>843</v>
      </c>
      <c r="BU187" s="68" t="s">
        <v>848</v>
      </c>
      <c r="BV187" s="68" t="s">
        <v>830</v>
      </c>
    </row>
    <row r="188" spans="6:74" s="68" customFormat="1" x14ac:dyDescent="0.25">
      <c r="F188" s="68" t="s">
        <v>832</v>
      </c>
      <c r="G188" s="68" t="s">
        <v>721</v>
      </c>
      <c r="H188" s="68">
        <v>16</v>
      </c>
      <c r="I188" s="68">
        <v>1258</v>
      </c>
      <c r="J188" s="68">
        <v>18.100000000000001</v>
      </c>
      <c r="K188" s="68" t="s">
        <v>840</v>
      </c>
      <c r="L188" s="68">
        <v>65</v>
      </c>
      <c r="M188" s="68">
        <v>25</v>
      </c>
      <c r="N188" s="68">
        <v>10</v>
      </c>
      <c r="O188" s="68">
        <v>0</v>
      </c>
      <c r="P188" s="68">
        <v>30</v>
      </c>
      <c r="R188" s="68" t="s">
        <v>723</v>
      </c>
      <c r="S188" s="68" t="s">
        <v>716</v>
      </c>
      <c r="X188" s="68">
        <v>3</v>
      </c>
      <c r="Y188" s="68" t="s">
        <v>841</v>
      </c>
      <c r="Z188" s="70">
        <v>20.399999999999999</v>
      </c>
      <c r="AA188" s="70">
        <v>21.8</v>
      </c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S188" s="79"/>
    </row>
    <row r="189" spans="6:74" s="68" customFormat="1" x14ac:dyDescent="0.25">
      <c r="F189" s="68" t="s">
        <v>832</v>
      </c>
      <c r="G189" s="68" t="s">
        <v>721</v>
      </c>
      <c r="H189" s="68">
        <v>16</v>
      </c>
      <c r="I189" s="68">
        <v>1258</v>
      </c>
      <c r="J189" s="68">
        <v>18.100000000000001</v>
      </c>
      <c r="K189" s="68" t="s">
        <v>840</v>
      </c>
      <c r="L189" s="68">
        <v>65</v>
      </c>
      <c r="M189" s="68">
        <v>25</v>
      </c>
      <c r="N189" s="68">
        <v>10</v>
      </c>
      <c r="O189" s="68">
        <v>30</v>
      </c>
      <c r="P189" s="68">
        <v>60</v>
      </c>
      <c r="Q189" s="68">
        <v>45</v>
      </c>
      <c r="R189" s="68" t="s">
        <v>723</v>
      </c>
      <c r="S189" s="68" t="s">
        <v>716</v>
      </c>
      <c r="X189" s="68">
        <v>3</v>
      </c>
      <c r="Y189" s="68" t="s">
        <v>841</v>
      </c>
      <c r="Z189" s="70">
        <v>9.1999999999999993</v>
      </c>
      <c r="AA189" s="70">
        <v>8.8000000000000007</v>
      </c>
      <c r="AB189" s="70"/>
      <c r="AC189" s="70"/>
      <c r="AD189" s="70"/>
      <c r="AE189" s="70"/>
      <c r="AF189" s="70"/>
      <c r="AG189" s="70"/>
      <c r="AH189" s="70"/>
      <c r="AI189" s="70"/>
      <c r="AJ189" s="70">
        <v>1.4</v>
      </c>
      <c r="AK189" s="70"/>
      <c r="AL189" s="70">
        <v>1.4</v>
      </c>
      <c r="AM189" s="70"/>
      <c r="AN189" s="70"/>
      <c r="AO189" s="70"/>
      <c r="AP189" s="70"/>
      <c r="AQ189" s="70"/>
      <c r="AR189" s="70"/>
      <c r="AS189" s="70"/>
      <c r="AT189" s="70"/>
      <c r="AU189" s="70">
        <v>2.1904761904761902</v>
      </c>
      <c r="AV189" s="70"/>
      <c r="AW189" s="70"/>
      <c r="AX189" s="70"/>
      <c r="AY189" s="70">
        <v>1.4</v>
      </c>
      <c r="AZ189" s="70"/>
      <c r="BA189" s="70"/>
      <c r="BB189" s="70"/>
      <c r="BC189" s="70"/>
      <c r="BD189" s="70"/>
      <c r="BE189" s="70"/>
      <c r="BF189" s="70"/>
      <c r="BG189" s="70"/>
      <c r="BH189" s="70"/>
      <c r="BJ189" s="68" t="s">
        <v>725</v>
      </c>
      <c r="BK189" s="68" t="s">
        <v>725</v>
      </c>
      <c r="BQ189" s="68" t="s">
        <v>842</v>
      </c>
      <c r="BR189" s="68" t="s">
        <v>728</v>
      </c>
      <c r="BS189" s="79">
        <v>1</v>
      </c>
      <c r="BT189" s="68" t="s">
        <v>843</v>
      </c>
      <c r="BU189" s="68" t="s">
        <v>848</v>
      </c>
      <c r="BV189" s="68" t="s">
        <v>830</v>
      </c>
    </row>
    <row r="190" spans="6:74" s="68" customFormat="1" x14ac:dyDescent="0.25">
      <c r="F190" s="68" t="s">
        <v>832</v>
      </c>
      <c r="G190" s="68" t="s">
        <v>721</v>
      </c>
      <c r="H190" s="68">
        <v>16</v>
      </c>
      <c r="I190" s="68">
        <v>1258</v>
      </c>
      <c r="J190" s="68">
        <v>18.100000000000001</v>
      </c>
      <c r="K190" s="68" t="s">
        <v>840</v>
      </c>
      <c r="L190" s="68">
        <v>65</v>
      </c>
      <c r="M190" s="68">
        <v>25</v>
      </c>
      <c r="N190" s="68">
        <v>10</v>
      </c>
      <c r="O190" s="68">
        <v>60</v>
      </c>
      <c r="P190" s="68">
        <v>90</v>
      </c>
      <c r="Q190" s="68">
        <v>75</v>
      </c>
      <c r="R190" s="68" t="s">
        <v>723</v>
      </c>
      <c r="S190" s="68" t="s">
        <v>716</v>
      </c>
      <c r="X190" s="68">
        <v>3</v>
      </c>
      <c r="Y190" s="68" t="s">
        <v>841</v>
      </c>
      <c r="Z190" s="70">
        <v>7.1</v>
      </c>
      <c r="AA190" s="70">
        <v>7.6</v>
      </c>
      <c r="AB190" s="70"/>
      <c r="AC190" s="70"/>
      <c r="AD190" s="70"/>
      <c r="AE190" s="70"/>
      <c r="AF190" s="70"/>
      <c r="AG190" s="70"/>
      <c r="AH190" s="70"/>
      <c r="AI190" s="70"/>
      <c r="AJ190" s="70">
        <v>1.57</v>
      </c>
      <c r="AK190" s="70"/>
      <c r="AL190" s="70">
        <v>1.57</v>
      </c>
      <c r="AM190" s="70"/>
      <c r="AN190" s="70"/>
      <c r="AO190" s="70"/>
      <c r="AP190" s="70"/>
      <c r="AQ190" s="70"/>
      <c r="AR190" s="70"/>
      <c r="AS190" s="70"/>
      <c r="AT190" s="70"/>
      <c r="AU190" s="70">
        <v>1.5074309978768576</v>
      </c>
      <c r="AV190" s="70"/>
      <c r="AW190" s="70"/>
      <c r="AX190" s="70"/>
      <c r="AY190" s="70">
        <v>1.57</v>
      </c>
      <c r="AZ190" s="70"/>
      <c r="BA190" s="70"/>
      <c r="BB190" s="70"/>
      <c r="BC190" s="70"/>
      <c r="BD190" s="70"/>
      <c r="BE190" s="70"/>
      <c r="BF190" s="70"/>
      <c r="BG190" s="70"/>
      <c r="BH190" s="70"/>
      <c r="BJ190" s="68" t="s">
        <v>725</v>
      </c>
      <c r="BK190" s="68" t="s">
        <v>725</v>
      </c>
      <c r="BQ190" s="68" t="s">
        <v>842</v>
      </c>
      <c r="BR190" s="68" t="s">
        <v>728</v>
      </c>
      <c r="BS190" s="79">
        <v>1</v>
      </c>
      <c r="BT190" s="68" t="s">
        <v>843</v>
      </c>
      <c r="BU190" s="68" t="s">
        <v>848</v>
      </c>
      <c r="BV190" s="68" t="s">
        <v>830</v>
      </c>
    </row>
    <row r="191" spans="6:74" s="68" customFormat="1" x14ac:dyDescent="0.25">
      <c r="F191" s="68" t="s">
        <v>832</v>
      </c>
      <c r="G191" s="68" t="s">
        <v>721</v>
      </c>
      <c r="H191" s="68">
        <v>16</v>
      </c>
      <c r="I191" s="68">
        <v>1258</v>
      </c>
      <c r="J191" s="68">
        <v>18.100000000000001</v>
      </c>
      <c r="K191" s="68" t="s">
        <v>840</v>
      </c>
      <c r="L191" s="68">
        <v>65</v>
      </c>
      <c r="M191" s="68">
        <v>25</v>
      </c>
      <c r="N191" s="68">
        <v>10</v>
      </c>
      <c r="O191" s="68">
        <v>90</v>
      </c>
      <c r="P191" s="68">
        <v>120</v>
      </c>
      <c r="Q191" s="68">
        <v>105</v>
      </c>
      <c r="R191" s="68" t="s">
        <v>723</v>
      </c>
      <c r="S191" s="68" t="s">
        <v>716</v>
      </c>
      <c r="X191" s="68">
        <v>3</v>
      </c>
      <c r="Y191" s="68" t="s">
        <v>841</v>
      </c>
      <c r="Z191" s="70">
        <v>5.5</v>
      </c>
      <c r="AA191" s="70">
        <v>6</v>
      </c>
      <c r="AB191" s="70"/>
      <c r="AC191" s="70"/>
      <c r="AD191" s="70"/>
      <c r="AE191" s="70"/>
      <c r="AF191" s="70"/>
      <c r="AG191" s="70"/>
      <c r="AH191" s="70"/>
      <c r="AI191" s="70"/>
      <c r="AJ191" s="70">
        <v>1.59</v>
      </c>
      <c r="AK191" s="70"/>
      <c r="AL191" s="70">
        <v>1.59</v>
      </c>
      <c r="AM191" s="70"/>
      <c r="AN191" s="70"/>
      <c r="AO191" s="70"/>
      <c r="AP191" s="70"/>
      <c r="AQ191" s="70"/>
      <c r="AR191" s="70"/>
      <c r="AS191" s="70"/>
      <c r="AT191" s="70"/>
      <c r="AU191" s="70">
        <v>1.1530398322851152</v>
      </c>
      <c r="AV191" s="70"/>
      <c r="AW191" s="70"/>
      <c r="AX191" s="70"/>
      <c r="AY191" s="70">
        <v>1.59</v>
      </c>
      <c r="AZ191" s="70"/>
      <c r="BA191" s="70"/>
      <c r="BB191" s="70"/>
      <c r="BC191" s="70"/>
      <c r="BD191" s="70"/>
      <c r="BE191" s="70"/>
      <c r="BF191" s="70"/>
      <c r="BG191" s="70"/>
      <c r="BH191" s="70"/>
      <c r="BJ191" s="68" t="s">
        <v>725</v>
      </c>
      <c r="BK191" s="68" t="s">
        <v>725</v>
      </c>
      <c r="BQ191" s="68" t="s">
        <v>842</v>
      </c>
      <c r="BR191" s="68" t="s">
        <v>728</v>
      </c>
      <c r="BS191" s="79">
        <v>1</v>
      </c>
      <c r="BT191" s="68" t="s">
        <v>843</v>
      </c>
      <c r="BU191" s="68" t="s">
        <v>848</v>
      </c>
      <c r="BV191" s="68" t="s">
        <v>830</v>
      </c>
    </row>
    <row r="192" spans="6:74" s="68" customFormat="1" x14ac:dyDescent="0.25">
      <c r="F192" s="68" t="s">
        <v>832</v>
      </c>
      <c r="G192" s="68" t="s">
        <v>721</v>
      </c>
      <c r="H192" s="68">
        <v>16</v>
      </c>
      <c r="I192" s="68">
        <v>1258</v>
      </c>
      <c r="J192" s="68">
        <v>18.100000000000001</v>
      </c>
      <c r="K192" s="68" t="s">
        <v>840</v>
      </c>
      <c r="L192" s="68">
        <v>65</v>
      </c>
      <c r="M192" s="68">
        <v>25</v>
      </c>
      <c r="N192" s="68">
        <v>10</v>
      </c>
      <c r="O192" s="68">
        <v>30</v>
      </c>
      <c r="P192" s="68">
        <v>120</v>
      </c>
      <c r="R192" s="68" t="s">
        <v>723</v>
      </c>
      <c r="S192" s="68" t="s">
        <v>716</v>
      </c>
      <c r="X192" s="68">
        <v>3</v>
      </c>
      <c r="Y192" s="68" t="s">
        <v>841</v>
      </c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S192" s="79"/>
    </row>
    <row r="193" spans="6:74" s="68" customFormat="1" x14ac:dyDescent="0.25">
      <c r="F193" s="68" t="s">
        <v>832</v>
      </c>
      <c r="G193" s="68" t="s">
        <v>721</v>
      </c>
      <c r="H193" s="68">
        <v>16</v>
      </c>
      <c r="I193" s="68">
        <v>1258</v>
      </c>
      <c r="J193" s="68">
        <v>18.100000000000001</v>
      </c>
      <c r="K193" s="68" t="s">
        <v>840</v>
      </c>
      <c r="L193" s="68">
        <v>65</v>
      </c>
      <c r="M193" s="68">
        <v>25</v>
      </c>
      <c r="N193" s="68">
        <v>10</v>
      </c>
      <c r="O193" s="68">
        <v>0</v>
      </c>
      <c r="P193" s="68">
        <v>10</v>
      </c>
      <c r="Q193" s="68">
        <v>5</v>
      </c>
      <c r="R193" s="68" t="s">
        <v>723</v>
      </c>
      <c r="S193" s="68" t="s">
        <v>716</v>
      </c>
      <c r="X193" s="68">
        <v>3</v>
      </c>
      <c r="Y193" s="68" t="s">
        <v>841</v>
      </c>
      <c r="Z193" s="70">
        <v>9.1999999999999993</v>
      </c>
      <c r="AA193" s="70">
        <v>9</v>
      </c>
      <c r="AB193" s="70"/>
      <c r="AC193" s="70"/>
      <c r="AD193" s="70"/>
      <c r="AE193" s="70"/>
      <c r="AF193" s="70"/>
      <c r="AG193" s="70"/>
      <c r="AH193" s="70"/>
      <c r="AI193" s="70"/>
      <c r="AJ193" s="70">
        <v>1.42</v>
      </c>
      <c r="AK193" s="70"/>
      <c r="AL193" s="70">
        <v>1.42</v>
      </c>
      <c r="AM193" s="70"/>
      <c r="AN193" s="70"/>
      <c r="AO193" s="70"/>
      <c r="AP193" s="70"/>
      <c r="AQ193" s="70"/>
      <c r="AR193" s="70"/>
      <c r="AS193" s="70"/>
      <c r="AT193" s="70"/>
      <c r="AU193" s="70">
        <v>6.47887323943662</v>
      </c>
      <c r="AV193" s="70"/>
      <c r="AW193" s="70"/>
      <c r="AX193" s="70"/>
      <c r="AY193" s="70">
        <v>1.42</v>
      </c>
      <c r="AZ193" s="70"/>
      <c r="BA193" s="70"/>
      <c r="BB193" s="70"/>
      <c r="BC193" s="70"/>
      <c r="BD193" s="70"/>
      <c r="BE193" s="70"/>
      <c r="BF193" s="70"/>
      <c r="BG193" s="70"/>
      <c r="BH193" s="70"/>
      <c r="BJ193" s="68" t="s">
        <v>725</v>
      </c>
      <c r="BK193" s="68" t="s">
        <v>725</v>
      </c>
      <c r="BQ193" s="68" t="s">
        <v>842</v>
      </c>
      <c r="BR193" s="68" t="s">
        <v>728</v>
      </c>
      <c r="BS193" s="79">
        <v>1</v>
      </c>
      <c r="BT193" s="68" t="s">
        <v>844</v>
      </c>
      <c r="BU193" s="68" t="s">
        <v>848</v>
      </c>
      <c r="BV193" s="68" t="s">
        <v>830</v>
      </c>
    </row>
    <row r="194" spans="6:74" s="68" customFormat="1" x14ac:dyDescent="0.25">
      <c r="F194" s="68" t="s">
        <v>832</v>
      </c>
      <c r="G194" s="68" t="s">
        <v>721</v>
      </c>
      <c r="H194" s="68">
        <v>16</v>
      </c>
      <c r="I194" s="68">
        <v>1258</v>
      </c>
      <c r="J194" s="68">
        <v>18.100000000000001</v>
      </c>
      <c r="K194" s="68" t="s">
        <v>840</v>
      </c>
      <c r="L194" s="68">
        <v>65</v>
      </c>
      <c r="M194" s="68">
        <v>25</v>
      </c>
      <c r="N194" s="68">
        <v>10</v>
      </c>
      <c r="O194" s="68">
        <v>10</v>
      </c>
      <c r="P194" s="68">
        <v>30</v>
      </c>
      <c r="Q194" s="68">
        <v>20</v>
      </c>
      <c r="R194" s="68" t="s">
        <v>723</v>
      </c>
      <c r="S194" s="68" t="s">
        <v>716</v>
      </c>
      <c r="X194" s="68">
        <v>3</v>
      </c>
      <c r="Y194" s="68" t="s">
        <v>841</v>
      </c>
      <c r="Z194" s="70">
        <v>13.1</v>
      </c>
      <c r="AA194" s="70">
        <v>13.7</v>
      </c>
      <c r="AB194" s="70"/>
      <c r="AC194" s="70"/>
      <c r="AD194" s="70"/>
      <c r="AE194" s="70"/>
      <c r="AF194" s="70"/>
      <c r="AG194" s="70"/>
      <c r="AH194" s="70"/>
      <c r="AI194" s="70"/>
      <c r="AJ194" s="70">
        <v>1.55</v>
      </c>
      <c r="AK194" s="70"/>
      <c r="AL194" s="70">
        <v>1.55</v>
      </c>
      <c r="AM194" s="70"/>
      <c r="AN194" s="70"/>
      <c r="AO194" s="70"/>
      <c r="AP194" s="70"/>
      <c r="AQ194" s="70"/>
      <c r="AR194" s="70"/>
      <c r="AS194" s="70"/>
      <c r="AT194" s="70"/>
      <c r="AU194" s="70">
        <v>4.225806451612903</v>
      </c>
      <c r="AV194" s="70"/>
      <c r="AW194" s="70"/>
      <c r="AX194" s="70"/>
      <c r="AY194" s="70">
        <v>1.55</v>
      </c>
      <c r="AZ194" s="70"/>
      <c r="BA194" s="70"/>
      <c r="BB194" s="70"/>
      <c r="BC194" s="70"/>
      <c r="BD194" s="70"/>
      <c r="BE194" s="70"/>
      <c r="BF194" s="70"/>
      <c r="BG194" s="70"/>
      <c r="BH194" s="70"/>
      <c r="BJ194" s="68" t="s">
        <v>725</v>
      </c>
      <c r="BK194" s="68" t="s">
        <v>725</v>
      </c>
      <c r="BQ194" s="68" t="s">
        <v>842</v>
      </c>
      <c r="BR194" s="68" t="s">
        <v>728</v>
      </c>
      <c r="BS194" s="79">
        <v>1</v>
      </c>
      <c r="BT194" s="68" t="s">
        <v>844</v>
      </c>
      <c r="BU194" s="68" t="s">
        <v>848</v>
      </c>
      <c r="BV194" s="68" t="s">
        <v>830</v>
      </c>
    </row>
    <row r="195" spans="6:74" s="68" customFormat="1" x14ac:dyDescent="0.25">
      <c r="F195" s="68" t="s">
        <v>832</v>
      </c>
      <c r="G195" s="68" t="s">
        <v>721</v>
      </c>
      <c r="H195" s="68">
        <v>16</v>
      </c>
      <c r="I195" s="68">
        <v>1258</v>
      </c>
      <c r="J195" s="68">
        <v>18.100000000000001</v>
      </c>
      <c r="K195" s="68" t="s">
        <v>840</v>
      </c>
      <c r="L195" s="68">
        <v>65</v>
      </c>
      <c r="M195" s="68">
        <v>25</v>
      </c>
      <c r="N195" s="68">
        <v>10</v>
      </c>
      <c r="O195" s="68">
        <v>0</v>
      </c>
      <c r="P195" s="68">
        <v>30</v>
      </c>
      <c r="R195" s="68" t="s">
        <v>723</v>
      </c>
      <c r="S195" s="68" t="s">
        <v>716</v>
      </c>
      <c r="X195" s="68">
        <v>3</v>
      </c>
      <c r="Y195" s="68" t="s">
        <v>841</v>
      </c>
      <c r="Z195" s="70">
        <v>22.299999999999997</v>
      </c>
      <c r="AA195" s="70">
        <v>22.7</v>
      </c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S195" s="79"/>
    </row>
    <row r="196" spans="6:74" s="68" customFormat="1" x14ac:dyDescent="0.25">
      <c r="F196" s="68" t="s">
        <v>832</v>
      </c>
      <c r="G196" s="68" t="s">
        <v>721</v>
      </c>
      <c r="H196" s="68">
        <v>16</v>
      </c>
      <c r="I196" s="68">
        <v>1258</v>
      </c>
      <c r="J196" s="68">
        <v>18.100000000000001</v>
      </c>
      <c r="K196" s="68" t="s">
        <v>840</v>
      </c>
      <c r="L196" s="68">
        <v>65</v>
      </c>
      <c r="M196" s="68">
        <v>25</v>
      </c>
      <c r="N196" s="68">
        <v>10</v>
      </c>
      <c r="O196" s="68">
        <v>30</v>
      </c>
      <c r="P196" s="68">
        <v>60</v>
      </c>
      <c r="Q196" s="68">
        <v>45</v>
      </c>
      <c r="R196" s="68" t="s">
        <v>723</v>
      </c>
      <c r="S196" s="68" t="s">
        <v>716</v>
      </c>
      <c r="X196" s="68">
        <v>3</v>
      </c>
      <c r="Y196" s="68" t="s">
        <v>841</v>
      </c>
      <c r="Z196" s="70">
        <v>9.8000000000000007</v>
      </c>
      <c r="AA196" s="70">
        <v>9.1</v>
      </c>
      <c r="AB196" s="70"/>
      <c r="AC196" s="70"/>
      <c r="AD196" s="70"/>
      <c r="AE196" s="70"/>
      <c r="AF196" s="70"/>
      <c r="AG196" s="70"/>
      <c r="AH196" s="70"/>
      <c r="AI196" s="70"/>
      <c r="AJ196" s="70">
        <v>1.4</v>
      </c>
      <c r="AK196" s="70"/>
      <c r="AL196" s="70">
        <v>1.4</v>
      </c>
      <c r="AM196" s="70"/>
      <c r="AN196" s="70"/>
      <c r="AO196" s="70"/>
      <c r="AP196" s="70"/>
      <c r="AQ196" s="70"/>
      <c r="AR196" s="70"/>
      <c r="AS196" s="70"/>
      <c r="AT196" s="70"/>
      <c r="AU196" s="70">
        <v>2.3333333333333339</v>
      </c>
      <c r="AV196" s="70"/>
      <c r="AW196" s="70"/>
      <c r="AX196" s="70"/>
      <c r="AY196" s="70">
        <v>1.4</v>
      </c>
      <c r="AZ196" s="70"/>
      <c r="BA196" s="70"/>
      <c r="BB196" s="70"/>
      <c r="BC196" s="70"/>
      <c r="BD196" s="70"/>
      <c r="BE196" s="70"/>
      <c r="BF196" s="70"/>
      <c r="BG196" s="70"/>
      <c r="BH196" s="70"/>
      <c r="BJ196" s="68" t="s">
        <v>725</v>
      </c>
      <c r="BK196" s="68" t="s">
        <v>725</v>
      </c>
      <c r="BQ196" s="68" t="s">
        <v>842</v>
      </c>
      <c r="BR196" s="68" t="s">
        <v>728</v>
      </c>
      <c r="BS196" s="79">
        <v>1</v>
      </c>
      <c r="BT196" s="68" t="s">
        <v>844</v>
      </c>
      <c r="BU196" s="68" t="s">
        <v>848</v>
      </c>
      <c r="BV196" s="68" t="s">
        <v>830</v>
      </c>
    </row>
    <row r="197" spans="6:74" s="68" customFormat="1" x14ac:dyDescent="0.25">
      <c r="F197" s="68" t="s">
        <v>832</v>
      </c>
      <c r="G197" s="68" t="s">
        <v>721</v>
      </c>
      <c r="H197" s="68">
        <v>16</v>
      </c>
      <c r="I197" s="68">
        <v>1258</v>
      </c>
      <c r="J197" s="68">
        <v>18.100000000000001</v>
      </c>
      <c r="K197" s="68" t="s">
        <v>840</v>
      </c>
      <c r="L197" s="68">
        <v>65</v>
      </c>
      <c r="M197" s="68">
        <v>25</v>
      </c>
      <c r="N197" s="68">
        <v>10</v>
      </c>
      <c r="O197" s="68">
        <v>60</v>
      </c>
      <c r="P197" s="68">
        <v>90</v>
      </c>
      <c r="Q197" s="68">
        <v>75</v>
      </c>
      <c r="R197" s="68" t="s">
        <v>723</v>
      </c>
      <c r="S197" s="68" t="s">
        <v>716</v>
      </c>
      <c r="X197" s="68">
        <v>3</v>
      </c>
      <c r="Y197" s="68" t="s">
        <v>841</v>
      </c>
      <c r="Z197" s="70">
        <v>6.7</v>
      </c>
      <c r="AA197" s="70">
        <v>7.1</v>
      </c>
      <c r="AB197" s="70"/>
      <c r="AC197" s="70"/>
      <c r="AD197" s="70"/>
      <c r="AE197" s="70"/>
      <c r="AF197" s="70"/>
      <c r="AG197" s="70"/>
      <c r="AH197" s="70"/>
      <c r="AI197" s="70"/>
      <c r="AJ197" s="70">
        <v>1.57</v>
      </c>
      <c r="AK197" s="70"/>
      <c r="AL197" s="70">
        <v>1.57</v>
      </c>
      <c r="AM197" s="70"/>
      <c r="AN197" s="70"/>
      <c r="AO197" s="70"/>
      <c r="AP197" s="70"/>
      <c r="AQ197" s="70"/>
      <c r="AR197" s="70"/>
      <c r="AS197" s="70"/>
      <c r="AT197" s="70"/>
      <c r="AU197" s="70">
        <v>1.4225053078556262</v>
      </c>
      <c r="AV197" s="70"/>
      <c r="AW197" s="70"/>
      <c r="AX197" s="70"/>
      <c r="AY197" s="70">
        <v>1.57</v>
      </c>
      <c r="AZ197" s="70"/>
      <c r="BA197" s="70"/>
      <c r="BB197" s="70"/>
      <c r="BC197" s="70"/>
      <c r="BD197" s="70"/>
      <c r="BE197" s="70"/>
      <c r="BF197" s="70"/>
      <c r="BG197" s="70"/>
      <c r="BH197" s="70"/>
      <c r="BJ197" s="68" t="s">
        <v>725</v>
      </c>
      <c r="BK197" s="68" t="s">
        <v>725</v>
      </c>
      <c r="BQ197" s="68" t="s">
        <v>842</v>
      </c>
      <c r="BR197" s="68" t="s">
        <v>728</v>
      </c>
      <c r="BS197" s="79">
        <v>1</v>
      </c>
      <c r="BT197" s="68" t="s">
        <v>844</v>
      </c>
      <c r="BU197" s="68" t="s">
        <v>848</v>
      </c>
      <c r="BV197" s="68" t="s">
        <v>830</v>
      </c>
    </row>
    <row r="198" spans="6:74" s="68" customFormat="1" x14ac:dyDescent="0.25">
      <c r="F198" s="68" t="s">
        <v>832</v>
      </c>
      <c r="G198" s="68" t="s">
        <v>721</v>
      </c>
      <c r="H198" s="68">
        <v>16</v>
      </c>
      <c r="I198" s="68">
        <v>1258</v>
      </c>
      <c r="J198" s="68">
        <v>18.100000000000001</v>
      </c>
      <c r="K198" s="68" t="s">
        <v>840</v>
      </c>
      <c r="L198" s="68">
        <v>65</v>
      </c>
      <c r="M198" s="68">
        <v>25</v>
      </c>
      <c r="N198" s="68">
        <v>10</v>
      </c>
      <c r="O198" s="68">
        <v>90</v>
      </c>
      <c r="P198" s="68">
        <v>120</v>
      </c>
      <c r="Q198" s="68">
        <v>105</v>
      </c>
      <c r="R198" s="68" t="s">
        <v>723</v>
      </c>
      <c r="S198" s="68" t="s">
        <v>716</v>
      </c>
      <c r="X198" s="68">
        <v>3</v>
      </c>
      <c r="Y198" s="68" t="s">
        <v>841</v>
      </c>
      <c r="Z198" s="70">
        <v>4.5</v>
      </c>
      <c r="AA198" s="70">
        <v>5.8</v>
      </c>
      <c r="AB198" s="70"/>
      <c r="AC198" s="70"/>
      <c r="AD198" s="70"/>
      <c r="AE198" s="70"/>
      <c r="AF198" s="70"/>
      <c r="AG198" s="70"/>
      <c r="AH198" s="70"/>
      <c r="AI198" s="70"/>
      <c r="AJ198" s="70">
        <v>1.59</v>
      </c>
      <c r="AK198" s="70"/>
      <c r="AL198" s="70">
        <v>1.59</v>
      </c>
      <c r="AM198" s="70"/>
      <c r="AN198" s="70"/>
      <c r="AO198" s="70"/>
      <c r="AP198" s="70"/>
      <c r="AQ198" s="70"/>
      <c r="AR198" s="70"/>
      <c r="AS198" s="70"/>
      <c r="AT198" s="70"/>
      <c r="AU198" s="70">
        <v>0.94339622641509424</v>
      </c>
      <c r="AV198" s="70"/>
      <c r="AW198" s="70"/>
      <c r="AX198" s="70"/>
      <c r="AY198" s="70">
        <v>1.59</v>
      </c>
      <c r="AZ198" s="70"/>
      <c r="BA198" s="70"/>
      <c r="BB198" s="70"/>
      <c r="BC198" s="70"/>
      <c r="BD198" s="70"/>
      <c r="BE198" s="70"/>
      <c r="BF198" s="70"/>
      <c r="BG198" s="70"/>
      <c r="BH198" s="70"/>
      <c r="BJ198" s="68" t="s">
        <v>725</v>
      </c>
      <c r="BK198" s="68" t="s">
        <v>725</v>
      </c>
      <c r="BQ198" s="68" t="s">
        <v>842</v>
      </c>
      <c r="BR198" s="68" t="s">
        <v>728</v>
      </c>
      <c r="BS198" s="79">
        <v>1</v>
      </c>
      <c r="BT198" s="68" t="s">
        <v>844</v>
      </c>
      <c r="BU198" s="68" t="s">
        <v>848</v>
      </c>
      <c r="BV198" s="68" t="s">
        <v>830</v>
      </c>
    </row>
    <row r="199" spans="6:74" s="68" customFormat="1" x14ac:dyDescent="0.25">
      <c r="F199" s="68" t="s">
        <v>832</v>
      </c>
      <c r="G199" s="68" t="s">
        <v>721</v>
      </c>
      <c r="H199" s="68">
        <v>16</v>
      </c>
      <c r="I199" s="68">
        <v>1258</v>
      </c>
      <c r="J199" s="68">
        <v>18.100000000000001</v>
      </c>
      <c r="K199" s="68" t="s">
        <v>840</v>
      </c>
      <c r="L199" s="68">
        <v>65</v>
      </c>
      <c r="M199" s="68">
        <v>25</v>
      </c>
      <c r="N199" s="68">
        <v>10</v>
      </c>
      <c r="O199" s="68">
        <v>30</v>
      </c>
      <c r="P199" s="68">
        <v>120</v>
      </c>
      <c r="R199" s="68" t="s">
        <v>723</v>
      </c>
      <c r="S199" s="68" t="s">
        <v>716</v>
      </c>
      <c r="X199" s="68">
        <v>3</v>
      </c>
      <c r="Y199" s="68" t="s">
        <v>841</v>
      </c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S199" s="79"/>
    </row>
    <row r="200" spans="6:74" s="68" customFormat="1" x14ac:dyDescent="0.25">
      <c r="F200" s="68" t="s">
        <v>832</v>
      </c>
      <c r="G200" s="68" t="s">
        <v>721</v>
      </c>
      <c r="H200" s="68">
        <v>16</v>
      </c>
      <c r="I200" s="68">
        <v>1258</v>
      </c>
      <c r="J200" s="68">
        <v>18.100000000000001</v>
      </c>
      <c r="K200" s="68" t="s">
        <v>840</v>
      </c>
      <c r="L200" s="68">
        <v>65</v>
      </c>
      <c r="M200" s="68">
        <v>25</v>
      </c>
      <c r="N200" s="68">
        <v>10</v>
      </c>
      <c r="O200" s="68">
        <v>0</v>
      </c>
      <c r="P200" s="68">
        <v>10</v>
      </c>
      <c r="Q200" s="68">
        <v>5</v>
      </c>
      <c r="R200" s="68" t="s">
        <v>723</v>
      </c>
      <c r="S200" s="68" t="s">
        <v>716</v>
      </c>
      <c r="X200" s="68">
        <v>3</v>
      </c>
      <c r="Y200" s="68" t="s">
        <v>841</v>
      </c>
      <c r="Z200" s="70">
        <v>9.4</v>
      </c>
      <c r="AA200" s="70">
        <v>9.1</v>
      </c>
      <c r="AB200" s="70"/>
      <c r="AC200" s="70"/>
      <c r="AD200" s="70"/>
      <c r="AE200" s="70"/>
      <c r="AF200" s="70"/>
      <c r="AG200" s="70"/>
      <c r="AH200" s="70"/>
      <c r="AI200" s="70"/>
      <c r="AJ200" s="70">
        <v>1.42</v>
      </c>
      <c r="AK200" s="70"/>
      <c r="AL200" s="70">
        <v>1.42</v>
      </c>
      <c r="AM200" s="70"/>
      <c r="AN200" s="70"/>
      <c r="AO200" s="70"/>
      <c r="AP200" s="70"/>
      <c r="AQ200" s="70"/>
      <c r="AR200" s="70"/>
      <c r="AS200" s="70"/>
      <c r="AT200" s="70"/>
      <c r="AU200" s="70">
        <v>6.6197183098591559</v>
      </c>
      <c r="AV200" s="70"/>
      <c r="AW200" s="70"/>
      <c r="AX200" s="70"/>
      <c r="AY200" s="70">
        <v>1.42</v>
      </c>
      <c r="AZ200" s="70"/>
      <c r="BA200" s="70"/>
      <c r="BB200" s="70"/>
      <c r="BC200" s="70"/>
      <c r="BD200" s="70"/>
      <c r="BE200" s="70"/>
      <c r="BF200" s="70"/>
      <c r="BG200" s="70"/>
      <c r="BH200" s="70"/>
      <c r="BJ200" s="68" t="s">
        <v>725</v>
      </c>
      <c r="BK200" s="68" t="s">
        <v>725</v>
      </c>
      <c r="BQ200" s="68" t="s">
        <v>842</v>
      </c>
      <c r="BR200" s="68" t="s">
        <v>728</v>
      </c>
      <c r="BS200" s="79">
        <v>1</v>
      </c>
      <c r="BT200" s="68" t="s">
        <v>846</v>
      </c>
      <c r="BU200" s="68" t="s">
        <v>848</v>
      </c>
      <c r="BV200" s="68" t="s">
        <v>830</v>
      </c>
    </row>
    <row r="201" spans="6:74" s="68" customFormat="1" x14ac:dyDescent="0.25">
      <c r="F201" s="68" t="s">
        <v>832</v>
      </c>
      <c r="G201" s="68" t="s">
        <v>721</v>
      </c>
      <c r="H201" s="68">
        <v>16</v>
      </c>
      <c r="I201" s="68">
        <v>1258</v>
      </c>
      <c r="J201" s="68">
        <v>18.100000000000001</v>
      </c>
      <c r="K201" s="68" t="s">
        <v>840</v>
      </c>
      <c r="L201" s="68">
        <v>65</v>
      </c>
      <c r="M201" s="68">
        <v>25</v>
      </c>
      <c r="N201" s="68">
        <v>10</v>
      </c>
      <c r="O201" s="68">
        <v>10</v>
      </c>
      <c r="P201" s="68">
        <v>30</v>
      </c>
      <c r="Q201" s="68">
        <v>20</v>
      </c>
      <c r="R201" s="68" t="s">
        <v>723</v>
      </c>
      <c r="S201" s="68" t="s">
        <v>716</v>
      </c>
      <c r="X201" s="68">
        <v>3</v>
      </c>
      <c r="Y201" s="68" t="s">
        <v>841</v>
      </c>
      <c r="Z201" s="70">
        <v>13.1</v>
      </c>
      <c r="AA201" s="70">
        <v>14</v>
      </c>
      <c r="AB201" s="70"/>
      <c r="AC201" s="70"/>
      <c r="AD201" s="70"/>
      <c r="AE201" s="70"/>
      <c r="AF201" s="70"/>
      <c r="AG201" s="70"/>
      <c r="AH201" s="70"/>
      <c r="AI201" s="70"/>
      <c r="AJ201" s="70">
        <v>1.55</v>
      </c>
      <c r="AK201" s="70"/>
      <c r="AL201" s="70">
        <v>1.55</v>
      </c>
      <c r="AM201" s="70"/>
      <c r="AN201" s="70"/>
      <c r="AO201" s="70"/>
      <c r="AP201" s="70"/>
      <c r="AQ201" s="70"/>
      <c r="AR201" s="70"/>
      <c r="AS201" s="70"/>
      <c r="AT201" s="70"/>
      <c r="AU201" s="70">
        <v>4.225806451612903</v>
      </c>
      <c r="AV201" s="70"/>
      <c r="AW201" s="70"/>
      <c r="AX201" s="70"/>
      <c r="AY201" s="70">
        <v>1.55</v>
      </c>
      <c r="AZ201" s="70"/>
      <c r="BA201" s="70"/>
      <c r="BB201" s="70"/>
      <c r="BC201" s="70"/>
      <c r="BD201" s="70"/>
      <c r="BE201" s="70"/>
      <c r="BF201" s="70"/>
      <c r="BG201" s="70"/>
      <c r="BH201" s="70"/>
      <c r="BJ201" s="68" t="s">
        <v>725</v>
      </c>
      <c r="BK201" s="68" t="s">
        <v>725</v>
      </c>
      <c r="BQ201" s="68" t="s">
        <v>842</v>
      </c>
      <c r="BR201" s="68" t="s">
        <v>728</v>
      </c>
      <c r="BS201" s="79">
        <v>1</v>
      </c>
      <c r="BT201" s="68" t="s">
        <v>846</v>
      </c>
      <c r="BU201" s="68" t="s">
        <v>848</v>
      </c>
      <c r="BV201" s="68" t="s">
        <v>830</v>
      </c>
    </row>
    <row r="202" spans="6:74" s="68" customFormat="1" x14ac:dyDescent="0.25">
      <c r="F202" s="68" t="s">
        <v>832</v>
      </c>
      <c r="G202" s="68" t="s">
        <v>721</v>
      </c>
      <c r="H202" s="68">
        <v>16</v>
      </c>
      <c r="I202" s="68">
        <v>1258</v>
      </c>
      <c r="J202" s="68">
        <v>18.100000000000001</v>
      </c>
      <c r="K202" s="68" t="s">
        <v>840</v>
      </c>
      <c r="L202" s="68">
        <v>65</v>
      </c>
      <c r="M202" s="68">
        <v>25</v>
      </c>
      <c r="N202" s="68">
        <v>10</v>
      </c>
      <c r="O202" s="68">
        <v>0</v>
      </c>
      <c r="P202" s="68">
        <v>30</v>
      </c>
      <c r="R202" s="68" t="s">
        <v>723</v>
      </c>
      <c r="S202" s="68" t="s">
        <v>716</v>
      </c>
      <c r="X202" s="68">
        <v>3</v>
      </c>
      <c r="Y202" s="68" t="s">
        <v>841</v>
      </c>
      <c r="Z202" s="70">
        <v>22.5</v>
      </c>
      <c r="AA202" s="70">
        <v>23.1</v>
      </c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S202" s="79"/>
    </row>
    <row r="203" spans="6:74" s="68" customFormat="1" x14ac:dyDescent="0.25">
      <c r="F203" s="68" t="s">
        <v>832</v>
      </c>
      <c r="G203" s="68" t="s">
        <v>721</v>
      </c>
      <c r="H203" s="68">
        <v>16</v>
      </c>
      <c r="I203" s="68">
        <v>1258</v>
      </c>
      <c r="J203" s="68">
        <v>18.100000000000001</v>
      </c>
      <c r="K203" s="68" t="s">
        <v>840</v>
      </c>
      <c r="L203" s="68">
        <v>65</v>
      </c>
      <c r="M203" s="68">
        <v>25</v>
      </c>
      <c r="N203" s="68">
        <v>10</v>
      </c>
      <c r="O203" s="68">
        <v>30</v>
      </c>
      <c r="P203" s="68">
        <v>60</v>
      </c>
      <c r="Q203" s="68">
        <v>45</v>
      </c>
      <c r="R203" s="68" t="s">
        <v>723</v>
      </c>
      <c r="S203" s="68" t="s">
        <v>716</v>
      </c>
      <c r="X203" s="68">
        <v>3</v>
      </c>
      <c r="Y203" s="68" t="s">
        <v>841</v>
      </c>
      <c r="Z203" s="70">
        <v>9.4</v>
      </c>
      <c r="AA203" s="70">
        <v>12.1</v>
      </c>
      <c r="AB203" s="70"/>
      <c r="AC203" s="70"/>
      <c r="AD203" s="70"/>
      <c r="AE203" s="70"/>
      <c r="AF203" s="70"/>
      <c r="AG203" s="70"/>
      <c r="AH203" s="70"/>
      <c r="AI203" s="70"/>
      <c r="AJ203" s="70">
        <v>1.4</v>
      </c>
      <c r="AK203" s="70"/>
      <c r="AL203" s="70">
        <v>1.4</v>
      </c>
      <c r="AM203" s="70"/>
      <c r="AN203" s="70"/>
      <c r="AO203" s="70"/>
      <c r="AP203" s="70"/>
      <c r="AQ203" s="70"/>
      <c r="AR203" s="70"/>
      <c r="AS203" s="70"/>
      <c r="AT203" s="70"/>
      <c r="AU203" s="70">
        <v>2.2380952380952381</v>
      </c>
      <c r="AV203" s="70"/>
      <c r="AW203" s="70"/>
      <c r="AX203" s="70"/>
      <c r="AY203" s="70">
        <v>1.4</v>
      </c>
      <c r="AZ203" s="70"/>
      <c r="BA203" s="70"/>
      <c r="BB203" s="70"/>
      <c r="BC203" s="70"/>
      <c r="BD203" s="70"/>
      <c r="BE203" s="70"/>
      <c r="BF203" s="70"/>
      <c r="BG203" s="70"/>
      <c r="BH203" s="70"/>
      <c r="BJ203" s="68" t="s">
        <v>725</v>
      </c>
      <c r="BK203" s="68" t="s">
        <v>725</v>
      </c>
      <c r="BQ203" s="68" t="s">
        <v>842</v>
      </c>
      <c r="BR203" s="68" t="s">
        <v>728</v>
      </c>
      <c r="BS203" s="79">
        <v>1</v>
      </c>
      <c r="BT203" s="68" t="s">
        <v>846</v>
      </c>
      <c r="BU203" s="68" t="s">
        <v>848</v>
      </c>
      <c r="BV203" s="68" t="s">
        <v>830</v>
      </c>
    </row>
    <row r="204" spans="6:74" s="68" customFormat="1" x14ac:dyDescent="0.25">
      <c r="F204" s="68" t="s">
        <v>832</v>
      </c>
      <c r="G204" s="68" t="s">
        <v>721</v>
      </c>
      <c r="H204" s="68">
        <v>16</v>
      </c>
      <c r="I204" s="68">
        <v>1258</v>
      </c>
      <c r="J204" s="68">
        <v>18.100000000000001</v>
      </c>
      <c r="K204" s="68" t="s">
        <v>840</v>
      </c>
      <c r="L204" s="68">
        <v>65</v>
      </c>
      <c r="M204" s="68">
        <v>25</v>
      </c>
      <c r="N204" s="68">
        <v>10</v>
      </c>
      <c r="O204" s="68">
        <v>60</v>
      </c>
      <c r="P204" s="68">
        <v>90</v>
      </c>
      <c r="Q204" s="68">
        <v>75</v>
      </c>
      <c r="R204" s="68" t="s">
        <v>723</v>
      </c>
      <c r="S204" s="68" t="s">
        <v>716</v>
      </c>
      <c r="X204" s="68">
        <v>3</v>
      </c>
      <c r="Y204" s="68" t="s">
        <v>841</v>
      </c>
      <c r="Z204" s="70">
        <v>7.9</v>
      </c>
      <c r="AA204" s="70">
        <v>8.1</v>
      </c>
      <c r="AB204" s="70"/>
      <c r="AC204" s="70"/>
      <c r="AD204" s="70"/>
      <c r="AE204" s="70"/>
      <c r="AF204" s="70"/>
      <c r="AG204" s="70"/>
      <c r="AH204" s="70"/>
      <c r="AI204" s="70"/>
      <c r="AJ204" s="70">
        <v>1.57</v>
      </c>
      <c r="AK204" s="70"/>
      <c r="AL204" s="70">
        <v>1.57</v>
      </c>
      <c r="AM204" s="70"/>
      <c r="AN204" s="70"/>
      <c r="AO204" s="70"/>
      <c r="AP204" s="70"/>
      <c r="AQ204" s="70"/>
      <c r="AR204" s="70"/>
      <c r="AS204" s="70"/>
      <c r="AT204" s="70"/>
      <c r="AU204" s="70">
        <v>1.6772823779193204</v>
      </c>
      <c r="AV204" s="70"/>
      <c r="AW204" s="70"/>
      <c r="AX204" s="70"/>
      <c r="AY204" s="70">
        <v>1.57</v>
      </c>
      <c r="AZ204" s="70"/>
      <c r="BA204" s="70"/>
      <c r="BB204" s="70"/>
      <c r="BC204" s="70"/>
      <c r="BD204" s="70"/>
      <c r="BE204" s="70"/>
      <c r="BF204" s="70"/>
      <c r="BG204" s="70"/>
      <c r="BH204" s="70"/>
      <c r="BJ204" s="68" t="s">
        <v>725</v>
      </c>
      <c r="BK204" s="68" t="s">
        <v>725</v>
      </c>
      <c r="BQ204" s="68" t="s">
        <v>842</v>
      </c>
      <c r="BR204" s="68" t="s">
        <v>728</v>
      </c>
      <c r="BS204" s="79">
        <v>1</v>
      </c>
      <c r="BT204" s="68" t="s">
        <v>846</v>
      </c>
      <c r="BU204" s="68" t="s">
        <v>848</v>
      </c>
      <c r="BV204" s="68" t="s">
        <v>830</v>
      </c>
    </row>
    <row r="205" spans="6:74" s="68" customFormat="1" x14ac:dyDescent="0.25">
      <c r="F205" s="68" t="s">
        <v>832</v>
      </c>
      <c r="G205" s="68" t="s">
        <v>721</v>
      </c>
      <c r="H205" s="68">
        <v>16</v>
      </c>
      <c r="I205" s="68">
        <v>1258</v>
      </c>
      <c r="J205" s="68">
        <v>18.100000000000001</v>
      </c>
      <c r="K205" s="68" t="s">
        <v>840</v>
      </c>
      <c r="L205" s="68">
        <v>65</v>
      </c>
      <c r="M205" s="68">
        <v>25</v>
      </c>
      <c r="N205" s="68">
        <v>10</v>
      </c>
      <c r="O205" s="68">
        <v>90</v>
      </c>
      <c r="P205" s="68">
        <v>120</v>
      </c>
      <c r="Q205" s="68">
        <v>105</v>
      </c>
      <c r="R205" s="68" t="s">
        <v>723</v>
      </c>
      <c r="S205" s="68" t="s">
        <v>716</v>
      </c>
      <c r="X205" s="68">
        <v>3</v>
      </c>
      <c r="Y205" s="68" t="s">
        <v>841</v>
      </c>
      <c r="Z205" s="70">
        <v>6.2</v>
      </c>
      <c r="AA205" s="70">
        <v>5.9</v>
      </c>
      <c r="AB205" s="70"/>
      <c r="AC205" s="70"/>
      <c r="AD205" s="70"/>
      <c r="AE205" s="70"/>
      <c r="AF205" s="70"/>
      <c r="AG205" s="70"/>
      <c r="AH205" s="70"/>
      <c r="AI205" s="70"/>
      <c r="AJ205" s="70">
        <v>1.59</v>
      </c>
      <c r="AK205" s="70"/>
      <c r="AL205" s="70">
        <v>1.59</v>
      </c>
      <c r="AM205" s="70"/>
      <c r="AN205" s="70"/>
      <c r="AO205" s="70"/>
      <c r="AP205" s="70"/>
      <c r="AQ205" s="70"/>
      <c r="AR205" s="70"/>
      <c r="AS205" s="70"/>
      <c r="AT205" s="70"/>
      <c r="AU205" s="70">
        <v>1.29979035639413</v>
      </c>
      <c r="AV205" s="70"/>
      <c r="AW205" s="70"/>
      <c r="AX205" s="70"/>
      <c r="AY205" s="70">
        <v>1.59</v>
      </c>
      <c r="AZ205" s="70"/>
      <c r="BA205" s="70"/>
      <c r="BB205" s="70"/>
      <c r="BC205" s="70"/>
      <c r="BD205" s="70"/>
      <c r="BE205" s="70"/>
      <c r="BF205" s="70"/>
      <c r="BG205" s="70"/>
      <c r="BH205" s="70"/>
      <c r="BJ205" s="68" t="s">
        <v>725</v>
      </c>
      <c r="BK205" s="68" t="s">
        <v>725</v>
      </c>
      <c r="BQ205" s="68" t="s">
        <v>842</v>
      </c>
      <c r="BR205" s="68" t="s">
        <v>728</v>
      </c>
      <c r="BS205" s="79">
        <v>1</v>
      </c>
      <c r="BT205" s="68" t="s">
        <v>846</v>
      </c>
      <c r="BU205" s="68" t="s">
        <v>848</v>
      </c>
      <c r="BV205" s="68" t="s">
        <v>830</v>
      </c>
    </row>
    <row r="206" spans="6:74" s="68" customFormat="1" x14ac:dyDescent="0.25">
      <c r="F206" s="68" t="s">
        <v>832</v>
      </c>
      <c r="G206" s="68" t="s">
        <v>721</v>
      </c>
      <c r="H206" s="68">
        <v>16</v>
      </c>
      <c r="I206" s="68">
        <v>1258</v>
      </c>
      <c r="J206" s="68">
        <v>18.100000000000001</v>
      </c>
      <c r="K206" s="68" t="s">
        <v>840</v>
      </c>
      <c r="L206" s="68">
        <v>65</v>
      </c>
      <c r="M206" s="68">
        <v>25</v>
      </c>
      <c r="N206" s="68">
        <v>10</v>
      </c>
      <c r="O206" s="68">
        <v>30</v>
      </c>
      <c r="P206" s="68">
        <v>120</v>
      </c>
      <c r="R206" s="68" t="s">
        <v>723</v>
      </c>
      <c r="S206" s="68" t="s">
        <v>716</v>
      </c>
      <c r="X206" s="68">
        <v>3</v>
      </c>
      <c r="Y206" s="68" t="s">
        <v>841</v>
      </c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S206" s="79"/>
    </row>
    <row r="207" spans="6:74" s="68" customFormat="1" x14ac:dyDescent="0.25">
      <c r="F207" s="68" t="s">
        <v>832</v>
      </c>
      <c r="G207" s="68" t="s">
        <v>721</v>
      </c>
      <c r="H207" s="68">
        <v>16</v>
      </c>
      <c r="I207" s="68">
        <v>1258</v>
      </c>
      <c r="J207" s="68">
        <v>18.100000000000001</v>
      </c>
      <c r="K207" s="68" t="s">
        <v>840</v>
      </c>
      <c r="L207" s="68">
        <v>65</v>
      </c>
      <c r="M207" s="68">
        <v>25</v>
      </c>
      <c r="N207" s="68">
        <v>10</v>
      </c>
      <c r="O207" s="68">
        <v>0</v>
      </c>
      <c r="P207" s="68">
        <v>10</v>
      </c>
      <c r="Q207" s="68">
        <v>5</v>
      </c>
      <c r="R207" s="68" t="s">
        <v>723</v>
      </c>
      <c r="S207" s="68" t="s">
        <v>716</v>
      </c>
      <c r="X207" s="68">
        <v>3</v>
      </c>
      <c r="Y207" s="68" t="s">
        <v>841</v>
      </c>
      <c r="Z207" s="70">
        <v>10.6</v>
      </c>
      <c r="AA207" s="70">
        <v>11.8</v>
      </c>
      <c r="AB207" s="70"/>
      <c r="AC207" s="70"/>
      <c r="AD207" s="70"/>
      <c r="AE207" s="70"/>
      <c r="AF207" s="70"/>
      <c r="AG207" s="70"/>
      <c r="AH207" s="70"/>
      <c r="AI207" s="70"/>
      <c r="AJ207" s="70">
        <v>1.42</v>
      </c>
      <c r="AK207" s="70"/>
      <c r="AL207" s="70">
        <v>1.42</v>
      </c>
      <c r="AM207" s="70"/>
      <c r="AN207" s="70"/>
      <c r="AO207" s="70"/>
      <c r="AP207" s="70"/>
      <c r="AQ207" s="70"/>
      <c r="AR207" s="70"/>
      <c r="AS207" s="70"/>
      <c r="AT207" s="70"/>
      <c r="AU207" s="70">
        <v>7.464788732394366</v>
      </c>
      <c r="AV207" s="70"/>
      <c r="AW207" s="70"/>
      <c r="AX207" s="70"/>
      <c r="AY207" s="70">
        <v>1.42</v>
      </c>
      <c r="AZ207" s="70"/>
      <c r="BA207" s="70"/>
      <c r="BB207" s="70"/>
      <c r="BC207" s="70"/>
      <c r="BD207" s="70"/>
      <c r="BE207" s="70"/>
      <c r="BF207" s="70"/>
      <c r="BG207" s="70"/>
      <c r="BH207" s="70"/>
      <c r="BJ207" s="68" t="s">
        <v>725</v>
      </c>
      <c r="BK207" s="68" t="s">
        <v>725</v>
      </c>
      <c r="BQ207" s="68" t="s">
        <v>842</v>
      </c>
      <c r="BR207" s="68" t="s">
        <v>831</v>
      </c>
      <c r="BS207" s="79">
        <v>1</v>
      </c>
      <c r="BT207" s="68" t="s">
        <v>843</v>
      </c>
      <c r="BU207" s="68" t="s">
        <v>400</v>
      </c>
      <c r="BV207" s="68" t="s">
        <v>830</v>
      </c>
    </row>
    <row r="208" spans="6:74" s="68" customFormat="1" x14ac:dyDescent="0.25">
      <c r="F208" s="68" t="s">
        <v>832</v>
      </c>
      <c r="G208" s="68" t="s">
        <v>721</v>
      </c>
      <c r="H208" s="68">
        <v>16</v>
      </c>
      <c r="I208" s="68">
        <v>1258</v>
      </c>
      <c r="J208" s="68">
        <v>18.100000000000001</v>
      </c>
      <c r="K208" s="68" t="s">
        <v>840</v>
      </c>
      <c r="L208" s="68">
        <v>65</v>
      </c>
      <c r="M208" s="68">
        <v>25</v>
      </c>
      <c r="N208" s="68">
        <v>10</v>
      </c>
      <c r="O208" s="68">
        <v>10</v>
      </c>
      <c r="P208" s="68">
        <v>30</v>
      </c>
      <c r="Q208" s="68">
        <v>20</v>
      </c>
      <c r="R208" s="68" t="s">
        <v>723</v>
      </c>
      <c r="S208" s="68" t="s">
        <v>716</v>
      </c>
      <c r="X208" s="68">
        <v>3</v>
      </c>
      <c r="Y208" s="68" t="s">
        <v>841</v>
      </c>
      <c r="Z208" s="70">
        <v>14</v>
      </c>
      <c r="AA208" s="70">
        <v>14.4</v>
      </c>
      <c r="AB208" s="70"/>
      <c r="AC208" s="70"/>
      <c r="AD208" s="70"/>
      <c r="AE208" s="70"/>
      <c r="AF208" s="70"/>
      <c r="AG208" s="70"/>
      <c r="AH208" s="70"/>
      <c r="AI208" s="70"/>
      <c r="AJ208" s="70">
        <v>1.55</v>
      </c>
      <c r="AK208" s="70"/>
      <c r="AL208" s="70">
        <v>1.55</v>
      </c>
      <c r="AM208" s="70"/>
      <c r="AN208" s="70"/>
      <c r="AO208" s="70"/>
      <c r="AP208" s="70"/>
      <c r="AQ208" s="70"/>
      <c r="AR208" s="70"/>
      <c r="AS208" s="70"/>
      <c r="AT208" s="70"/>
      <c r="AU208" s="70">
        <v>4.5161290322580641</v>
      </c>
      <c r="AV208" s="70"/>
      <c r="AW208" s="70"/>
      <c r="AX208" s="70"/>
      <c r="AY208" s="70">
        <v>1.55</v>
      </c>
      <c r="AZ208" s="70"/>
      <c r="BA208" s="70"/>
      <c r="BB208" s="70"/>
      <c r="BC208" s="70"/>
      <c r="BD208" s="70"/>
      <c r="BE208" s="70"/>
      <c r="BF208" s="70"/>
      <c r="BG208" s="70"/>
      <c r="BH208" s="70"/>
      <c r="BJ208" s="68" t="s">
        <v>725</v>
      </c>
      <c r="BK208" s="68" t="s">
        <v>725</v>
      </c>
      <c r="BQ208" s="68" t="s">
        <v>842</v>
      </c>
      <c r="BR208" s="68" t="s">
        <v>831</v>
      </c>
      <c r="BS208" s="79">
        <v>1</v>
      </c>
      <c r="BT208" s="68" t="s">
        <v>843</v>
      </c>
      <c r="BU208" s="68" t="s">
        <v>400</v>
      </c>
      <c r="BV208" s="68" t="s">
        <v>830</v>
      </c>
    </row>
    <row r="209" spans="6:74" s="68" customFormat="1" x14ac:dyDescent="0.25">
      <c r="F209" s="68" t="s">
        <v>832</v>
      </c>
      <c r="G209" s="68" t="s">
        <v>721</v>
      </c>
      <c r="H209" s="68">
        <v>16</v>
      </c>
      <c r="I209" s="68">
        <v>1258</v>
      </c>
      <c r="J209" s="68">
        <v>18.100000000000001</v>
      </c>
      <c r="K209" s="68" t="s">
        <v>840</v>
      </c>
      <c r="L209" s="68">
        <v>65</v>
      </c>
      <c r="M209" s="68">
        <v>25</v>
      </c>
      <c r="N209" s="68">
        <v>10</v>
      </c>
      <c r="O209" s="68">
        <v>0</v>
      </c>
      <c r="P209" s="68">
        <v>30</v>
      </c>
      <c r="R209" s="68" t="s">
        <v>723</v>
      </c>
      <c r="S209" s="68" t="s">
        <v>716</v>
      </c>
      <c r="X209" s="68">
        <v>3</v>
      </c>
      <c r="Y209" s="68" t="s">
        <v>841</v>
      </c>
      <c r="Z209" s="70">
        <v>24.6</v>
      </c>
      <c r="AA209" s="70">
        <v>26.200000000000003</v>
      </c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S209" s="79"/>
    </row>
    <row r="210" spans="6:74" s="68" customFormat="1" x14ac:dyDescent="0.25">
      <c r="F210" s="68" t="s">
        <v>832</v>
      </c>
      <c r="G210" s="68" t="s">
        <v>721</v>
      </c>
      <c r="H210" s="68">
        <v>16</v>
      </c>
      <c r="I210" s="68">
        <v>1258</v>
      </c>
      <c r="J210" s="68">
        <v>18.100000000000001</v>
      </c>
      <c r="K210" s="68" t="s">
        <v>840</v>
      </c>
      <c r="L210" s="68">
        <v>65</v>
      </c>
      <c r="M210" s="68">
        <v>25</v>
      </c>
      <c r="N210" s="68">
        <v>10</v>
      </c>
      <c r="O210" s="68">
        <v>30</v>
      </c>
      <c r="P210" s="68">
        <v>60</v>
      </c>
      <c r="Q210" s="68">
        <v>45</v>
      </c>
      <c r="R210" s="68" t="s">
        <v>723</v>
      </c>
      <c r="S210" s="68" t="s">
        <v>716</v>
      </c>
      <c r="X210" s="68">
        <v>3</v>
      </c>
      <c r="Y210" s="68" t="s">
        <v>841</v>
      </c>
      <c r="Z210" s="70">
        <v>10.1</v>
      </c>
      <c r="AA210" s="70">
        <v>11.7</v>
      </c>
      <c r="AB210" s="70"/>
      <c r="AC210" s="70"/>
      <c r="AD210" s="70"/>
      <c r="AE210" s="70"/>
      <c r="AF210" s="70"/>
      <c r="AG210" s="70"/>
      <c r="AH210" s="70"/>
      <c r="AI210" s="70"/>
      <c r="AJ210" s="70">
        <v>1.4</v>
      </c>
      <c r="AK210" s="70"/>
      <c r="AL210" s="70">
        <v>1.4</v>
      </c>
      <c r="AM210" s="70"/>
      <c r="AN210" s="70"/>
      <c r="AO210" s="70"/>
      <c r="AP210" s="70"/>
      <c r="AQ210" s="70"/>
      <c r="AR210" s="70"/>
      <c r="AS210" s="70"/>
      <c r="AT210" s="70"/>
      <c r="AU210" s="70">
        <v>2.4047619047619051</v>
      </c>
      <c r="AV210" s="70"/>
      <c r="AW210" s="70"/>
      <c r="AX210" s="70"/>
      <c r="AY210" s="70">
        <v>1.4</v>
      </c>
      <c r="AZ210" s="70"/>
      <c r="BA210" s="70"/>
      <c r="BB210" s="70"/>
      <c r="BC210" s="70"/>
      <c r="BD210" s="70"/>
      <c r="BE210" s="70"/>
      <c r="BF210" s="70"/>
      <c r="BG210" s="70"/>
      <c r="BH210" s="70"/>
      <c r="BJ210" s="68" t="s">
        <v>725</v>
      </c>
      <c r="BK210" s="68" t="s">
        <v>725</v>
      </c>
      <c r="BQ210" s="68" t="s">
        <v>842</v>
      </c>
      <c r="BR210" s="68" t="s">
        <v>831</v>
      </c>
      <c r="BS210" s="79">
        <v>1</v>
      </c>
      <c r="BT210" s="68" t="s">
        <v>843</v>
      </c>
      <c r="BU210" s="68" t="s">
        <v>400</v>
      </c>
      <c r="BV210" s="68" t="s">
        <v>830</v>
      </c>
    </row>
    <row r="211" spans="6:74" s="68" customFormat="1" x14ac:dyDescent="0.25">
      <c r="F211" s="68" t="s">
        <v>832</v>
      </c>
      <c r="G211" s="68" t="s">
        <v>721</v>
      </c>
      <c r="H211" s="68">
        <v>16</v>
      </c>
      <c r="I211" s="68">
        <v>1258</v>
      </c>
      <c r="J211" s="68">
        <v>18.100000000000001</v>
      </c>
      <c r="K211" s="68" t="s">
        <v>840</v>
      </c>
      <c r="L211" s="68">
        <v>65</v>
      </c>
      <c r="M211" s="68">
        <v>25</v>
      </c>
      <c r="N211" s="68">
        <v>10</v>
      </c>
      <c r="O211" s="68">
        <v>60</v>
      </c>
      <c r="P211" s="68">
        <v>90</v>
      </c>
      <c r="Q211" s="68">
        <v>75</v>
      </c>
      <c r="R211" s="68" t="s">
        <v>723</v>
      </c>
      <c r="S211" s="68" t="s">
        <v>716</v>
      </c>
      <c r="X211" s="68">
        <v>3</v>
      </c>
      <c r="Y211" s="68" t="s">
        <v>841</v>
      </c>
      <c r="Z211" s="70">
        <v>8.4</v>
      </c>
      <c r="AA211" s="70">
        <v>9.3000000000000007</v>
      </c>
      <c r="AB211" s="70"/>
      <c r="AC211" s="70"/>
      <c r="AD211" s="70"/>
      <c r="AE211" s="70"/>
      <c r="AF211" s="70"/>
      <c r="AG211" s="70"/>
      <c r="AH211" s="70"/>
      <c r="AI211" s="70"/>
      <c r="AJ211" s="70">
        <v>1.6</v>
      </c>
      <c r="AK211" s="70"/>
      <c r="AL211" s="70">
        <v>1.6</v>
      </c>
      <c r="AM211" s="70"/>
      <c r="AN211" s="70"/>
      <c r="AO211" s="70"/>
      <c r="AP211" s="70"/>
      <c r="AQ211" s="70"/>
      <c r="AR211" s="70"/>
      <c r="AS211" s="70"/>
      <c r="AT211" s="70"/>
      <c r="AU211" s="70">
        <v>1.75</v>
      </c>
      <c r="AV211" s="70"/>
      <c r="AW211" s="70"/>
      <c r="AX211" s="70"/>
      <c r="AY211" s="70">
        <v>1.6</v>
      </c>
      <c r="AZ211" s="70"/>
      <c r="BA211" s="70"/>
      <c r="BB211" s="70"/>
      <c r="BC211" s="70"/>
      <c r="BD211" s="70"/>
      <c r="BE211" s="70"/>
      <c r="BF211" s="70"/>
      <c r="BG211" s="70"/>
      <c r="BH211" s="70"/>
      <c r="BJ211" s="68" t="s">
        <v>725</v>
      </c>
      <c r="BK211" s="68" t="s">
        <v>725</v>
      </c>
      <c r="BQ211" s="68" t="s">
        <v>842</v>
      </c>
      <c r="BR211" s="68" t="s">
        <v>831</v>
      </c>
      <c r="BS211" s="79">
        <v>1</v>
      </c>
      <c r="BT211" s="68" t="s">
        <v>843</v>
      </c>
      <c r="BU211" s="68" t="s">
        <v>400</v>
      </c>
      <c r="BV211" s="68" t="s">
        <v>830</v>
      </c>
    </row>
    <row r="212" spans="6:74" s="68" customFormat="1" x14ac:dyDescent="0.25">
      <c r="F212" s="68" t="s">
        <v>832</v>
      </c>
      <c r="G212" s="68" t="s">
        <v>721</v>
      </c>
      <c r="H212" s="68">
        <v>16</v>
      </c>
      <c r="I212" s="68">
        <v>1258</v>
      </c>
      <c r="J212" s="68">
        <v>18.100000000000001</v>
      </c>
      <c r="K212" s="68" t="s">
        <v>840</v>
      </c>
      <c r="L212" s="68">
        <v>65</v>
      </c>
      <c r="M212" s="68">
        <v>25</v>
      </c>
      <c r="N212" s="68">
        <v>10</v>
      </c>
      <c r="O212" s="68">
        <v>90</v>
      </c>
      <c r="P212" s="68">
        <v>120</v>
      </c>
      <c r="Q212" s="68">
        <v>105</v>
      </c>
      <c r="R212" s="68" t="s">
        <v>723</v>
      </c>
      <c r="S212" s="68" t="s">
        <v>716</v>
      </c>
      <c r="X212" s="68">
        <v>3</v>
      </c>
      <c r="Y212" s="68" t="s">
        <v>841</v>
      </c>
      <c r="Z212" s="70">
        <v>7</v>
      </c>
      <c r="AA212" s="70">
        <v>6</v>
      </c>
      <c r="AB212" s="70"/>
      <c r="AC212" s="70"/>
      <c r="AD212" s="70"/>
      <c r="AE212" s="70"/>
      <c r="AF212" s="70"/>
      <c r="AG212" s="70"/>
      <c r="AH212" s="70"/>
      <c r="AI212" s="70"/>
      <c r="AJ212" s="70">
        <v>1.6</v>
      </c>
      <c r="AK212" s="70"/>
      <c r="AL212" s="70">
        <v>1.6</v>
      </c>
      <c r="AM212" s="70"/>
      <c r="AN212" s="70"/>
      <c r="AO212" s="70"/>
      <c r="AP212" s="70"/>
      <c r="AQ212" s="70"/>
      <c r="AR212" s="70"/>
      <c r="AS212" s="70"/>
      <c r="AT212" s="70"/>
      <c r="AU212" s="70">
        <v>1.4583333333333333</v>
      </c>
      <c r="AV212" s="70"/>
      <c r="AW212" s="70"/>
      <c r="AX212" s="70"/>
      <c r="AY212" s="70">
        <v>1.6</v>
      </c>
      <c r="AZ212" s="70"/>
      <c r="BA212" s="70"/>
      <c r="BB212" s="70"/>
      <c r="BC212" s="70"/>
      <c r="BD212" s="70"/>
      <c r="BE212" s="70"/>
      <c r="BF212" s="70"/>
      <c r="BG212" s="70"/>
      <c r="BH212" s="70"/>
      <c r="BJ212" s="68" t="s">
        <v>725</v>
      </c>
      <c r="BK212" s="68" t="s">
        <v>725</v>
      </c>
      <c r="BQ212" s="68" t="s">
        <v>842</v>
      </c>
      <c r="BR212" s="68" t="s">
        <v>831</v>
      </c>
      <c r="BS212" s="79">
        <v>1</v>
      </c>
      <c r="BT212" s="68" t="s">
        <v>843</v>
      </c>
      <c r="BU212" s="68" t="s">
        <v>400</v>
      </c>
      <c r="BV212" s="68" t="s">
        <v>830</v>
      </c>
    </row>
    <row r="213" spans="6:74" s="68" customFormat="1" x14ac:dyDescent="0.25">
      <c r="F213" s="68" t="s">
        <v>832</v>
      </c>
      <c r="G213" s="68" t="s">
        <v>721</v>
      </c>
      <c r="H213" s="68">
        <v>16</v>
      </c>
      <c r="I213" s="68">
        <v>1258</v>
      </c>
      <c r="J213" s="68">
        <v>18.100000000000001</v>
      </c>
      <c r="K213" s="68" t="s">
        <v>840</v>
      </c>
      <c r="L213" s="68">
        <v>65</v>
      </c>
      <c r="M213" s="68">
        <v>25</v>
      </c>
      <c r="N213" s="68">
        <v>10</v>
      </c>
      <c r="O213" s="68">
        <v>30</v>
      </c>
      <c r="P213" s="68">
        <v>120</v>
      </c>
      <c r="R213" s="68" t="s">
        <v>723</v>
      </c>
      <c r="S213" s="68" t="s">
        <v>716</v>
      </c>
      <c r="X213" s="68">
        <v>3</v>
      </c>
      <c r="Y213" s="68" t="s">
        <v>841</v>
      </c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S213" s="79"/>
    </row>
    <row r="214" spans="6:74" s="68" customFormat="1" x14ac:dyDescent="0.25">
      <c r="F214" s="68" t="s">
        <v>832</v>
      </c>
      <c r="G214" s="68" t="s">
        <v>721</v>
      </c>
      <c r="H214" s="68">
        <v>16</v>
      </c>
      <c r="I214" s="68">
        <v>1258</v>
      </c>
      <c r="J214" s="68">
        <v>18.100000000000001</v>
      </c>
      <c r="K214" s="68" t="s">
        <v>840</v>
      </c>
      <c r="L214" s="68">
        <v>65</v>
      </c>
      <c r="M214" s="68">
        <v>25</v>
      </c>
      <c r="N214" s="68">
        <v>10</v>
      </c>
      <c r="O214" s="68">
        <v>0</v>
      </c>
      <c r="P214" s="68">
        <v>10</v>
      </c>
      <c r="Q214" s="68">
        <v>5</v>
      </c>
      <c r="R214" s="68" t="s">
        <v>723</v>
      </c>
      <c r="S214" s="68" t="s">
        <v>716</v>
      </c>
      <c r="X214" s="68">
        <v>3</v>
      </c>
      <c r="Y214" s="68" t="s">
        <v>841</v>
      </c>
      <c r="Z214" s="70">
        <v>10.6</v>
      </c>
      <c r="AA214" s="70">
        <v>11.2</v>
      </c>
      <c r="AB214" s="70"/>
      <c r="AC214" s="70"/>
      <c r="AD214" s="70"/>
      <c r="AE214" s="70"/>
      <c r="AF214" s="70"/>
      <c r="AG214" s="70"/>
      <c r="AH214" s="70"/>
      <c r="AI214" s="70"/>
      <c r="AJ214" s="70">
        <v>1.42</v>
      </c>
      <c r="AK214" s="70"/>
      <c r="AL214" s="70">
        <v>1.42</v>
      </c>
      <c r="AM214" s="70"/>
      <c r="AN214" s="70"/>
      <c r="AO214" s="70"/>
      <c r="AP214" s="70"/>
      <c r="AQ214" s="70"/>
      <c r="AR214" s="70"/>
      <c r="AS214" s="70"/>
      <c r="AT214" s="70"/>
      <c r="AU214" s="70">
        <v>7.464788732394366</v>
      </c>
      <c r="AV214" s="70"/>
      <c r="AW214" s="70"/>
      <c r="AX214" s="70"/>
      <c r="AY214" s="70">
        <v>1.42</v>
      </c>
      <c r="AZ214" s="70"/>
      <c r="BA214" s="70"/>
      <c r="BB214" s="70"/>
      <c r="BC214" s="70"/>
      <c r="BD214" s="70"/>
      <c r="BE214" s="70"/>
      <c r="BF214" s="70"/>
      <c r="BG214" s="70"/>
      <c r="BH214" s="70"/>
      <c r="BJ214" s="68" t="s">
        <v>725</v>
      </c>
      <c r="BK214" s="68" t="s">
        <v>725</v>
      </c>
      <c r="BQ214" s="68" t="s">
        <v>842</v>
      </c>
      <c r="BR214" s="68" t="s">
        <v>831</v>
      </c>
      <c r="BS214" s="79">
        <v>1</v>
      </c>
      <c r="BT214" s="68" t="s">
        <v>844</v>
      </c>
      <c r="BU214" s="68" t="s">
        <v>400</v>
      </c>
      <c r="BV214" s="68" t="s">
        <v>830</v>
      </c>
    </row>
    <row r="215" spans="6:74" s="68" customFormat="1" x14ac:dyDescent="0.25">
      <c r="F215" s="68" t="s">
        <v>832</v>
      </c>
      <c r="G215" s="68" t="s">
        <v>721</v>
      </c>
      <c r="H215" s="68">
        <v>16</v>
      </c>
      <c r="I215" s="68">
        <v>1258</v>
      </c>
      <c r="J215" s="68">
        <v>18.100000000000001</v>
      </c>
      <c r="K215" s="68" t="s">
        <v>840</v>
      </c>
      <c r="L215" s="68">
        <v>65</v>
      </c>
      <c r="M215" s="68">
        <v>25</v>
      </c>
      <c r="N215" s="68">
        <v>10</v>
      </c>
      <c r="O215" s="68">
        <v>10</v>
      </c>
      <c r="P215" s="68">
        <v>30</v>
      </c>
      <c r="Q215" s="68">
        <v>20</v>
      </c>
      <c r="R215" s="68" t="s">
        <v>723</v>
      </c>
      <c r="S215" s="68" t="s">
        <v>716</v>
      </c>
      <c r="X215" s="68">
        <v>3</v>
      </c>
      <c r="Y215" s="68" t="s">
        <v>841</v>
      </c>
      <c r="Z215" s="70">
        <v>13.8</v>
      </c>
      <c r="AA215" s="70">
        <v>16.100000000000001</v>
      </c>
      <c r="AB215" s="70"/>
      <c r="AC215" s="70"/>
      <c r="AD215" s="70"/>
      <c r="AE215" s="70"/>
      <c r="AF215" s="70"/>
      <c r="AG215" s="70"/>
      <c r="AH215" s="70"/>
      <c r="AI215" s="70"/>
      <c r="AJ215" s="70">
        <v>1.55</v>
      </c>
      <c r="AK215" s="70"/>
      <c r="AL215" s="70">
        <v>1.55</v>
      </c>
      <c r="AM215" s="70"/>
      <c r="AN215" s="70"/>
      <c r="AO215" s="70"/>
      <c r="AP215" s="70"/>
      <c r="AQ215" s="70"/>
      <c r="AR215" s="70"/>
      <c r="AS215" s="70"/>
      <c r="AT215" s="70"/>
      <c r="AU215" s="70">
        <v>4.4516129032258069</v>
      </c>
      <c r="AV215" s="70"/>
      <c r="AW215" s="70"/>
      <c r="AX215" s="70"/>
      <c r="AY215" s="70">
        <v>1.55</v>
      </c>
      <c r="AZ215" s="70"/>
      <c r="BA215" s="70"/>
      <c r="BB215" s="70"/>
      <c r="BC215" s="70"/>
      <c r="BD215" s="70"/>
      <c r="BE215" s="70"/>
      <c r="BF215" s="70"/>
      <c r="BG215" s="70"/>
      <c r="BH215" s="70"/>
      <c r="BJ215" s="68" t="s">
        <v>725</v>
      </c>
      <c r="BK215" s="68" t="s">
        <v>725</v>
      </c>
      <c r="BQ215" s="68" t="s">
        <v>842</v>
      </c>
      <c r="BR215" s="68" t="s">
        <v>831</v>
      </c>
      <c r="BS215" s="79">
        <v>1</v>
      </c>
      <c r="BT215" s="68" t="s">
        <v>844</v>
      </c>
      <c r="BU215" s="68" t="s">
        <v>400</v>
      </c>
      <c r="BV215" s="68" t="s">
        <v>830</v>
      </c>
    </row>
    <row r="216" spans="6:74" s="68" customFormat="1" x14ac:dyDescent="0.25">
      <c r="F216" s="68" t="s">
        <v>832</v>
      </c>
      <c r="G216" s="68" t="s">
        <v>721</v>
      </c>
      <c r="H216" s="68">
        <v>16</v>
      </c>
      <c r="I216" s="68">
        <v>1258</v>
      </c>
      <c r="J216" s="68">
        <v>18.100000000000001</v>
      </c>
      <c r="K216" s="68" t="s">
        <v>840</v>
      </c>
      <c r="L216" s="68">
        <v>65</v>
      </c>
      <c r="M216" s="68">
        <v>25</v>
      </c>
      <c r="N216" s="68">
        <v>10</v>
      </c>
      <c r="O216" s="68">
        <v>0</v>
      </c>
      <c r="P216" s="68">
        <v>30</v>
      </c>
      <c r="R216" s="68" t="s">
        <v>723</v>
      </c>
      <c r="S216" s="68" t="s">
        <v>716</v>
      </c>
      <c r="X216" s="68">
        <v>3</v>
      </c>
      <c r="Y216" s="68" t="s">
        <v>841</v>
      </c>
      <c r="Z216" s="70">
        <v>24.4</v>
      </c>
      <c r="AA216" s="70">
        <v>27.3</v>
      </c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S216" s="79"/>
    </row>
    <row r="217" spans="6:74" s="68" customFormat="1" x14ac:dyDescent="0.25">
      <c r="F217" s="68" t="s">
        <v>832</v>
      </c>
      <c r="G217" s="68" t="s">
        <v>721</v>
      </c>
      <c r="H217" s="68">
        <v>16</v>
      </c>
      <c r="I217" s="68">
        <v>1258</v>
      </c>
      <c r="J217" s="68">
        <v>18.100000000000001</v>
      </c>
      <c r="K217" s="68" t="s">
        <v>840</v>
      </c>
      <c r="L217" s="68">
        <v>65</v>
      </c>
      <c r="M217" s="68">
        <v>25</v>
      </c>
      <c r="N217" s="68">
        <v>10</v>
      </c>
      <c r="O217" s="68">
        <v>30</v>
      </c>
      <c r="P217" s="68">
        <v>60</v>
      </c>
      <c r="Q217" s="68">
        <v>45</v>
      </c>
      <c r="R217" s="68" t="s">
        <v>723</v>
      </c>
      <c r="S217" s="68" t="s">
        <v>716</v>
      </c>
      <c r="X217" s="68">
        <v>3</v>
      </c>
      <c r="Y217" s="68" t="s">
        <v>841</v>
      </c>
      <c r="Z217" s="70">
        <v>11.7</v>
      </c>
      <c r="AA217" s="70">
        <v>12.9</v>
      </c>
      <c r="AB217" s="70"/>
      <c r="AC217" s="70"/>
      <c r="AD217" s="70"/>
      <c r="AE217" s="70"/>
      <c r="AF217" s="70"/>
      <c r="AG217" s="70"/>
      <c r="AH217" s="70"/>
      <c r="AI217" s="70"/>
      <c r="AJ217" s="70">
        <v>1.4</v>
      </c>
      <c r="AK217" s="70"/>
      <c r="AL217" s="70">
        <v>1.4</v>
      </c>
      <c r="AM217" s="70"/>
      <c r="AN217" s="70"/>
      <c r="AO217" s="70"/>
      <c r="AP217" s="70"/>
      <c r="AQ217" s="70"/>
      <c r="AR217" s="70"/>
      <c r="AS217" s="70"/>
      <c r="AT217" s="70"/>
      <c r="AU217" s="70">
        <v>2.785714285714286</v>
      </c>
      <c r="AV217" s="70"/>
      <c r="AW217" s="70"/>
      <c r="AX217" s="70"/>
      <c r="AY217" s="70">
        <v>1.4</v>
      </c>
      <c r="AZ217" s="70"/>
      <c r="BA217" s="70"/>
      <c r="BB217" s="70"/>
      <c r="BC217" s="70"/>
      <c r="BD217" s="70"/>
      <c r="BE217" s="70"/>
      <c r="BF217" s="70"/>
      <c r="BG217" s="70"/>
      <c r="BH217" s="70"/>
      <c r="BJ217" s="68" t="s">
        <v>725</v>
      </c>
      <c r="BK217" s="68" t="s">
        <v>725</v>
      </c>
      <c r="BQ217" s="68" t="s">
        <v>842</v>
      </c>
      <c r="BR217" s="68" t="s">
        <v>831</v>
      </c>
      <c r="BS217" s="79">
        <v>1</v>
      </c>
      <c r="BT217" s="68" t="s">
        <v>844</v>
      </c>
      <c r="BU217" s="68" t="s">
        <v>400</v>
      </c>
      <c r="BV217" s="68" t="s">
        <v>830</v>
      </c>
    </row>
    <row r="218" spans="6:74" s="68" customFormat="1" x14ac:dyDescent="0.25">
      <c r="F218" s="68" t="s">
        <v>832</v>
      </c>
      <c r="G218" s="68" t="s">
        <v>721</v>
      </c>
      <c r="H218" s="68">
        <v>16</v>
      </c>
      <c r="I218" s="68">
        <v>1258</v>
      </c>
      <c r="J218" s="68">
        <v>18.100000000000001</v>
      </c>
      <c r="K218" s="68" t="s">
        <v>840</v>
      </c>
      <c r="L218" s="68">
        <v>65</v>
      </c>
      <c r="M218" s="68">
        <v>25</v>
      </c>
      <c r="N218" s="68">
        <v>10</v>
      </c>
      <c r="O218" s="68">
        <v>60</v>
      </c>
      <c r="P218" s="68">
        <v>90</v>
      </c>
      <c r="Q218" s="68">
        <v>75</v>
      </c>
      <c r="R218" s="68" t="s">
        <v>723</v>
      </c>
      <c r="S218" s="68" t="s">
        <v>716</v>
      </c>
      <c r="X218" s="68">
        <v>3</v>
      </c>
      <c r="Y218" s="68" t="s">
        <v>841</v>
      </c>
      <c r="Z218" s="70">
        <v>9.4</v>
      </c>
      <c r="AA218" s="70">
        <v>8.1</v>
      </c>
      <c r="AB218" s="70"/>
      <c r="AC218" s="70"/>
      <c r="AD218" s="70"/>
      <c r="AE218" s="70"/>
      <c r="AF218" s="70"/>
      <c r="AG218" s="70"/>
      <c r="AH218" s="70"/>
      <c r="AI218" s="70"/>
      <c r="AJ218" s="70">
        <v>1.6</v>
      </c>
      <c r="AK218" s="70"/>
      <c r="AL218" s="70">
        <v>1.6</v>
      </c>
      <c r="AM218" s="70"/>
      <c r="AN218" s="70"/>
      <c r="AO218" s="70"/>
      <c r="AP218" s="70"/>
      <c r="AQ218" s="70"/>
      <c r="AR218" s="70"/>
      <c r="AS218" s="70"/>
      <c r="AT218" s="70"/>
      <c r="AU218" s="70">
        <v>1.9583333333333333</v>
      </c>
      <c r="AV218" s="70"/>
      <c r="AW218" s="70"/>
      <c r="AX218" s="70"/>
      <c r="AY218" s="70">
        <v>1.6</v>
      </c>
      <c r="AZ218" s="70"/>
      <c r="BA218" s="70"/>
      <c r="BB218" s="70"/>
      <c r="BC218" s="70"/>
      <c r="BD218" s="70"/>
      <c r="BE218" s="70"/>
      <c r="BF218" s="70"/>
      <c r="BG218" s="70"/>
      <c r="BH218" s="70"/>
      <c r="BJ218" s="68" t="s">
        <v>725</v>
      </c>
      <c r="BK218" s="68" t="s">
        <v>725</v>
      </c>
      <c r="BQ218" s="68" t="s">
        <v>842</v>
      </c>
      <c r="BR218" s="68" t="s">
        <v>831</v>
      </c>
      <c r="BS218" s="79">
        <v>1</v>
      </c>
      <c r="BT218" s="68" t="s">
        <v>844</v>
      </c>
      <c r="BU218" s="68" t="s">
        <v>400</v>
      </c>
      <c r="BV218" s="68" t="s">
        <v>830</v>
      </c>
    </row>
    <row r="219" spans="6:74" s="68" customFormat="1" x14ac:dyDescent="0.25">
      <c r="F219" s="68" t="s">
        <v>832</v>
      </c>
      <c r="G219" s="68" t="s">
        <v>721</v>
      </c>
      <c r="H219" s="68">
        <v>16</v>
      </c>
      <c r="I219" s="68">
        <v>1258</v>
      </c>
      <c r="J219" s="68">
        <v>18.100000000000001</v>
      </c>
      <c r="K219" s="68" t="s">
        <v>840</v>
      </c>
      <c r="L219" s="68">
        <v>65</v>
      </c>
      <c r="M219" s="68">
        <v>25</v>
      </c>
      <c r="N219" s="68">
        <v>10</v>
      </c>
      <c r="O219" s="68">
        <v>90</v>
      </c>
      <c r="P219" s="68">
        <v>120</v>
      </c>
      <c r="Q219" s="68">
        <v>105</v>
      </c>
      <c r="R219" s="68" t="s">
        <v>723</v>
      </c>
      <c r="S219" s="68" t="s">
        <v>716</v>
      </c>
      <c r="X219" s="68">
        <v>3</v>
      </c>
      <c r="Y219" s="68" t="s">
        <v>841</v>
      </c>
      <c r="Z219" s="70">
        <v>6.4</v>
      </c>
      <c r="AA219" s="70">
        <v>6.3</v>
      </c>
      <c r="AB219" s="70"/>
      <c r="AC219" s="70"/>
      <c r="AD219" s="70"/>
      <c r="AE219" s="70"/>
      <c r="AF219" s="70"/>
      <c r="AG219" s="70"/>
      <c r="AH219" s="70"/>
      <c r="AI219" s="70"/>
      <c r="AJ219" s="70">
        <v>1.6</v>
      </c>
      <c r="AK219" s="70"/>
      <c r="AL219" s="70">
        <v>1.6</v>
      </c>
      <c r="AM219" s="70"/>
      <c r="AN219" s="70"/>
      <c r="AO219" s="70"/>
      <c r="AP219" s="70"/>
      <c r="AQ219" s="70"/>
      <c r="AR219" s="70"/>
      <c r="AS219" s="70"/>
      <c r="AT219" s="70"/>
      <c r="AU219" s="70">
        <v>1.3333333333333333</v>
      </c>
      <c r="AV219" s="70"/>
      <c r="AW219" s="70"/>
      <c r="AX219" s="70"/>
      <c r="AY219" s="70">
        <v>1.6</v>
      </c>
      <c r="AZ219" s="70"/>
      <c r="BA219" s="70"/>
      <c r="BB219" s="70"/>
      <c r="BC219" s="70"/>
      <c r="BD219" s="70"/>
      <c r="BE219" s="70"/>
      <c r="BF219" s="70"/>
      <c r="BG219" s="70"/>
      <c r="BH219" s="70"/>
      <c r="BJ219" s="68" t="s">
        <v>725</v>
      </c>
      <c r="BK219" s="68" t="s">
        <v>725</v>
      </c>
      <c r="BQ219" s="68" t="s">
        <v>842</v>
      </c>
      <c r="BR219" s="68" t="s">
        <v>831</v>
      </c>
      <c r="BS219" s="79">
        <v>1</v>
      </c>
      <c r="BT219" s="68" t="s">
        <v>844</v>
      </c>
      <c r="BU219" s="68" t="s">
        <v>400</v>
      </c>
      <c r="BV219" s="68" t="s">
        <v>830</v>
      </c>
    </row>
    <row r="220" spans="6:74" s="68" customFormat="1" x14ac:dyDescent="0.25">
      <c r="F220" s="68" t="s">
        <v>832</v>
      </c>
      <c r="G220" s="68" t="s">
        <v>721</v>
      </c>
      <c r="H220" s="68">
        <v>16</v>
      </c>
      <c r="I220" s="68">
        <v>1258</v>
      </c>
      <c r="J220" s="68">
        <v>18.100000000000001</v>
      </c>
      <c r="K220" s="68" t="s">
        <v>840</v>
      </c>
      <c r="L220" s="68">
        <v>65</v>
      </c>
      <c r="M220" s="68">
        <v>25</v>
      </c>
      <c r="N220" s="68">
        <v>10</v>
      </c>
      <c r="O220" s="68">
        <v>30</v>
      </c>
      <c r="P220" s="68">
        <v>120</v>
      </c>
      <c r="R220" s="68" t="s">
        <v>723</v>
      </c>
      <c r="S220" s="68" t="s">
        <v>716</v>
      </c>
      <c r="X220" s="68">
        <v>3</v>
      </c>
      <c r="Y220" s="68" t="s">
        <v>841</v>
      </c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S220" s="79"/>
    </row>
    <row r="221" spans="6:74" s="68" customFormat="1" x14ac:dyDescent="0.25">
      <c r="F221" s="68" t="s">
        <v>832</v>
      </c>
      <c r="G221" s="68" t="s">
        <v>721</v>
      </c>
      <c r="H221" s="68">
        <v>16</v>
      </c>
      <c r="I221" s="68">
        <v>1258</v>
      </c>
      <c r="J221" s="68">
        <v>18.100000000000001</v>
      </c>
      <c r="K221" s="68" t="s">
        <v>840</v>
      </c>
      <c r="L221" s="68">
        <v>65</v>
      </c>
      <c r="M221" s="68">
        <v>25</v>
      </c>
      <c r="N221" s="68">
        <v>10</v>
      </c>
      <c r="O221" s="68">
        <v>0</v>
      </c>
      <c r="P221" s="68">
        <v>10</v>
      </c>
      <c r="Q221" s="68">
        <v>5</v>
      </c>
      <c r="R221" s="68" t="s">
        <v>723</v>
      </c>
      <c r="S221" s="68" t="s">
        <v>716</v>
      </c>
      <c r="X221" s="68">
        <v>3</v>
      </c>
      <c r="Y221" s="68" t="s">
        <v>841</v>
      </c>
      <c r="Z221" s="70">
        <v>10.9</v>
      </c>
      <c r="AA221" s="70">
        <v>11.5</v>
      </c>
      <c r="AB221" s="70"/>
      <c r="AC221" s="70"/>
      <c r="AD221" s="70"/>
      <c r="AE221" s="70"/>
      <c r="AF221" s="70"/>
      <c r="AG221" s="70"/>
      <c r="AH221" s="70"/>
      <c r="AI221" s="70"/>
      <c r="AJ221" s="70">
        <v>1.42</v>
      </c>
      <c r="AK221" s="70"/>
      <c r="AL221" s="70">
        <v>1.42</v>
      </c>
      <c r="AM221" s="70"/>
      <c r="AN221" s="70"/>
      <c r="AO221" s="70"/>
      <c r="AP221" s="70"/>
      <c r="AQ221" s="70"/>
      <c r="AR221" s="70"/>
      <c r="AS221" s="70"/>
      <c r="AT221" s="70"/>
      <c r="AU221" s="70">
        <v>7.6760563380281699</v>
      </c>
      <c r="AV221" s="70"/>
      <c r="AW221" s="70"/>
      <c r="AX221" s="70"/>
      <c r="AY221" s="70">
        <v>1.42</v>
      </c>
      <c r="AZ221" s="70"/>
      <c r="BA221" s="70"/>
      <c r="BB221" s="70"/>
      <c r="BC221" s="70"/>
      <c r="BD221" s="70"/>
      <c r="BE221" s="70"/>
      <c r="BF221" s="70"/>
      <c r="BG221" s="70"/>
      <c r="BH221" s="70"/>
      <c r="BJ221" s="68" t="s">
        <v>725</v>
      </c>
      <c r="BK221" s="68" t="s">
        <v>725</v>
      </c>
      <c r="BQ221" s="68" t="s">
        <v>842</v>
      </c>
      <c r="BR221" s="68" t="s">
        <v>831</v>
      </c>
      <c r="BS221" s="79">
        <v>1</v>
      </c>
      <c r="BT221" s="68" t="s">
        <v>846</v>
      </c>
      <c r="BU221" s="68" t="s">
        <v>400</v>
      </c>
      <c r="BV221" s="68" t="s">
        <v>830</v>
      </c>
    </row>
    <row r="222" spans="6:74" s="68" customFormat="1" x14ac:dyDescent="0.25">
      <c r="F222" s="68" t="s">
        <v>832</v>
      </c>
      <c r="G222" s="68" t="s">
        <v>721</v>
      </c>
      <c r="H222" s="68">
        <v>16</v>
      </c>
      <c r="I222" s="68">
        <v>1258</v>
      </c>
      <c r="J222" s="68">
        <v>18.100000000000001</v>
      </c>
      <c r="K222" s="68" t="s">
        <v>840</v>
      </c>
      <c r="L222" s="68">
        <v>65</v>
      </c>
      <c r="M222" s="68">
        <v>25</v>
      </c>
      <c r="N222" s="68">
        <v>10</v>
      </c>
      <c r="O222" s="68">
        <v>10</v>
      </c>
      <c r="P222" s="68">
        <v>30</v>
      </c>
      <c r="Q222" s="68">
        <v>20</v>
      </c>
      <c r="R222" s="68" t="s">
        <v>723</v>
      </c>
      <c r="S222" s="68" t="s">
        <v>716</v>
      </c>
      <c r="X222" s="68">
        <v>3</v>
      </c>
      <c r="Y222" s="68" t="s">
        <v>841</v>
      </c>
      <c r="Z222" s="70">
        <v>13.3</v>
      </c>
      <c r="AA222" s="70">
        <v>14</v>
      </c>
      <c r="AB222" s="70"/>
      <c r="AC222" s="70"/>
      <c r="AD222" s="70"/>
      <c r="AE222" s="70"/>
      <c r="AF222" s="70"/>
      <c r="AG222" s="70"/>
      <c r="AH222" s="70"/>
      <c r="AI222" s="70"/>
      <c r="AJ222" s="70">
        <v>1.55</v>
      </c>
      <c r="AK222" s="70"/>
      <c r="AL222" s="70">
        <v>1.55</v>
      </c>
      <c r="AM222" s="70"/>
      <c r="AN222" s="70"/>
      <c r="AO222" s="70"/>
      <c r="AP222" s="70"/>
      <c r="AQ222" s="70"/>
      <c r="AR222" s="70"/>
      <c r="AS222" s="70"/>
      <c r="AT222" s="70"/>
      <c r="AU222" s="70">
        <v>4.290322580645161</v>
      </c>
      <c r="AV222" s="70"/>
      <c r="AW222" s="70"/>
      <c r="AX222" s="70"/>
      <c r="AY222" s="70">
        <v>1.55</v>
      </c>
      <c r="AZ222" s="70"/>
      <c r="BA222" s="70"/>
      <c r="BB222" s="70"/>
      <c r="BC222" s="70"/>
      <c r="BD222" s="70"/>
      <c r="BE222" s="70"/>
      <c r="BF222" s="70"/>
      <c r="BG222" s="70"/>
      <c r="BH222" s="70"/>
      <c r="BJ222" s="68" t="s">
        <v>725</v>
      </c>
      <c r="BK222" s="68" t="s">
        <v>725</v>
      </c>
      <c r="BQ222" s="68" t="s">
        <v>842</v>
      </c>
      <c r="BR222" s="68" t="s">
        <v>831</v>
      </c>
      <c r="BS222" s="79">
        <v>1</v>
      </c>
      <c r="BT222" s="68" t="s">
        <v>846</v>
      </c>
      <c r="BU222" s="68" t="s">
        <v>400</v>
      </c>
      <c r="BV222" s="68" t="s">
        <v>830</v>
      </c>
    </row>
    <row r="223" spans="6:74" s="68" customFormat="1" x14ac:dyDescent="0.25">
      <c r="F223" s="68" t="s">
        <v>832</v>
      </c>
      <c r="G223" s="68" t="s">
        <v>721</v>
      </c>
      <c r="H223" s="68">
        <v>16</v>
      </c>
      <c r="I223" s="68">
        <v>1258</v>
      </c>
      <c r="J223" s="68">
        <v>18.100000000000001</v>
      </c>
      <c r="K223" s="68" t="s">
        <v>840</v>
      </c>
      <c r="L223" s="68">
        <v>65</v>
      </c>
      <c r="M223" s="68">
        <v>25</v>
      </c>
      <c r="N223" s="68">
        <v>10</v>
      </c>
      <c r="O223" s="68">
        <v>0</v>
      </c>
      <c r="P223" s="68">
        <v>30</v>
      </c>
      <c r="R223" s="68" t="s">
        <v>723</v>
      </c>
      <c r="S223" s="68" t="s">
        <v>716</v>
      </c>
      <c r="X223" s="68">
        <v>3</v>
      </c>
      <c r="Y223" s="68" t="s">
        <v>841</v>
      </c>
      <c r="Z223" s="70">
        <v>24.200000000000003</v>
      </c>
      <c r="AA223" s="70">
        <v>25.5</v>
      </c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S223" s="79"/>
    </row>
    <row r="224" spans="6:74" s="68" customFormat="1" x14ac:dyDescent="0.25">
      <c r="F224" s="68" t="s">
        <v>832</v>
      </c>
      <c r="G224" s="68" t="s">
        <v>721</v>
      </c>
      <c r="H224" s="68">
        <v>16</v>
      </c>
      <c r="I224" s="68">
        <v>1258</v>
      </c>
      <c r="J224" s="68">
        <v>18.100000000000001</v>
      </c>
      <c r="K224" s="68" t="s">
        <v>840</v>
      </c>
      <c r="L224" s="68">
        <v>65</v>
      </c>
      <c r="M224" s="68">
        <v>25</v>
      </c>
      <c r="N224" s="68">
        <v>10</v>
      </c>
      <c r="O224" s="68">
        <v>30</v>
      </c>
      <c r="P224" s="68">
        <v>60</v>
      </c>
      <c r="Q224" s="68">
        <v>45</v>
      </c>
      <c r="R224" s="68" t="s">
        <v>723</v>
      </c>
      <c r="S224" s="68" t="s">
        <v>716</v>
      </c>
      <c r="X224" s="68">
        <v>3</v>
      </c>
      <c r="Y224" s="68" t="s">
        <v>841</v>
      </c>
      <c r="Z224" s="70">
        <v>10.5</v>
      </c>
      <c r="AA224" s="70">
        <v>11.9</v>
      </c>
      <c r="AB224" s="70"/>
      <c r="AC224" s="70"/>
      <c r="AD224" s="70"/>
      <c r="AE224" s="70"/>
      <c r="AF224" s="70"/>
      <c r="AG224" s="70"/>
      <c r="AH224" s="70"/>
      <c r="AI224" s="70"/>
      <c r="AJ224" s="70">
        <v>1.4</v>
      </c>
      <c r="AK224" s="70"/>
      <c r="AL224" s="70">
        <v>1.4</v>
      </c>
      <c r="AM224" s="70"/>
      <c r="AN224" s="70"/>
      <c r="AO224" s="70"/>
      <c r="AP224" s="70"/>
      <c r="AQ224" s="70"/>
      <c r="AR224" s="70"/>
      <c r="AS224" s="70"/>
      <c r="AT224" s="70"/>
      <c r="AU224" s="70">
        <v>2.5</v>
      </c>
      <c r="AV224" s="70"/>
      <c r="AW224" s="70"/>
      <c r="AX224" s="70"/>
      <c r="AY224" s="70">
        <v>1.4</v>
      </c>
      <c r="AZ224" s="70"/>
      <c r="BA224" s="70"/>
      <c r="BB224" s="70"/>
      <c r="BC224" s="70"/>
      <c r="BD224" s="70"/>
      <c r="BE224" s="70"/>
      <c r="BF224" s="70"/>
      <c r="BG224" s="70"/>
      <c r="BH224" s="70"/>
      <c r="BJ224" s="68" t="s">
        <v>725</v>
      </c>
      <c r="BK224" s="68" t="s">
        <v>725</v>
      </c>
      <c r="BQ224" s="68" t="s">
        <v>842</v>
      </c>
      <c r="BR224" s="68" t="s">
        <v>831</v>
      </c>
      <c r="BS224" s="79">
        <v>1</v>
      </c>
      <c r="BT224" s="68" t="s">
        <v>846</v>
      </c>
      <c r="BU224" s="68" t="s">
        <v>400</v>
      </c>
      <c r="BV224" s="68" t="s">
        <v>830</v>
      </c>
    </row>
    <row r="225" spans="6:74" s="68" customFormat="1" x14ac:dyDescent="0.25">
      <c r="F225" s="68" t="s">
        <v>832</v>
      </c>
      <c r="G225" s="68" t="s">
        <v>721</v>
      </c>
      <c r="H225" s="68">
        <v>16</v>
      </c>
      <c r="I225" s="68">
        <v>1258</v>
      </c>
      <c r="J225" s="68">
        <v>18.100000000000001</v>
      </c>
      <c r="K225" s="68" t="s">
        <v>840</v>
      </c>
      <c r="L225" s="68">
        <v>65</v>
      </c>
      <c r="M225" s="68">
        <v>25</v>
      </c>
      <c r="N225" s="68">
        <v>10</v>
      </c>
      <c r="O225" s="68">
        <v>60</v>
      </c>
      <c r="P225" s="68">
        <v>90</v>
      </c>
      <c r="Q225" s="68">
        <v>75</v>
      </c>
      <c r="R225" s="68" t="s">
        <v>723</v>
      </c>
      <c r="S225" s="68" t="s">
        <v>716</v>
      </c>
      <c r="X225" s="68">
        <v>3</v>
      </c>
      <c r="Y225" s="68" t="s">
        <v>841</v>
      </c>
      <c r="Z225" s="70">
        <v>7</v>
      </c>
      <c r="AA225" s="70">
        <v>8.8000000000000007</v>
      </c>
      <c r="AB225" s="70"/>
      <c r="AC225" s="70"/>
      <c r="AD225" s="70"/>
      <c r="AE225" s="70"/>
      <c r="AF225" s="70"/>
      <c r="AG225" s="70"/>
      <c r="AH225" s="70"/>
      <c r="AI225" s="70"/>
      <c r="AJ225" s="70">
        <v>1.6</v>
      </c>
      <c r="AK225" s="70"/>
      <c r="AL225" s="70">
        <v>1.6</v>
      </c>
      <c r="AM225" s="70"/>
      <c r="AN225" s="70"/>
      <c r="AO225" s="70"/>
      <c r="AP225" s="70"/>
      <c r="AQ225" s="70"/>
      <c r="AR225" s="70"/>
      <c r="AS225" s="70"/>
      <c r="AT225" s="70"/>
      <c r="AU225" s="70">
        <v>1.4583333333333333</v>
      </c>
      <c r="AV225" s="70"/>
      <c r="AW225" s="70"/>
      <c r="AX225" s="70"/>
      <c r="AY225" s="70">
        <v>1.6</v>
      </c>
      <c r="AZ225" s="70"/>
      <c r="BA225" s="70"/>
      <c r="BB225" s="70"/>
      <c r="BC225" s="70"/>
      <c r="BD225" s="70"/>
      <c r="BE225" s="70"/>
      <c r="BF225" s="70"/>
      <c r="BG225" s="70"/>
      <c r="BH225" s="70"/>
      <c r="BJ225" s="68" t="s">
        <v>725</v>
      </c>
      <c r="BK225" s="68" t="s">
        <v>725</v>
      </c>
      <c r="BQ225" s="68" t="s">
        <v>842</v>
      </c>
      <c r="BR225" s="68" t="s">
        <v>831</v>
      </c>
      <c r="BS225" s="79">
        <v>1</v>
      </c>
      <c r="BT225" s="68" t="s">
        <v>846</v>
      </c>
      <c r="BU225" s="68" t="s">
        <v>400</v>
      </c>
      <c r="BV225" s="68" t="s">
        <v>830</v>
      </c>
    </row>
    <row r="226" spans="6:74" s="68" customFormat="1" x14ac:dyDescent="0.25">
      <c r="F226" s="68" t="s">
        <v>832</v>
      </c>
      <c r="G226" s="68" t="s">
        <v>721</v>
      </c>
      <c r="H226" s="68">
        <v>16</v>
      </c>
      <c r="I226" s="68">
        <v>1258</v>
      </c>
      <c r="J226" s="68">
        <v>18.100000000000001</v>
      </c>
      <c r="K226" s="68" t="s">
        <v>840</v>
      </c>
      <c r="L226" s="68">
        <v>65</v>
      </c>
      <c r="M226" s="68">
        <v>25</v>
      </c>
      <c r="N226" s="68">
        <v>10</v>
      </c>
      <c r="O226" s="68">
        <v>90</v>
      </c>
      <c r="P226" s="68">
        <v>120</v>
      </c>
      <c r="Q226" s="68">
        <v>105</v>
      </c>
      <c r="R226" s="68" t="s">
        <v>723</v>
      </c>
      <c r="S226" s="68" t="s">
        <v>716</v>
      </c>
      <c r="X226" s="68">
        <v>3</v>
      </c>
      <c r="Y226" s="68" t="s">
        <v>841</v>
      </c>
      <c r="Z226" s="70">
        <v>5.6</v>
      </c>
      <c r="AA226" s="70">
        <v>6.2</v>
      </c>
      <c r="AB226" s="70"/>
      <c r="AC226" s="70"/>
      <c r="AD226" s="70"/>
      <c r="AE226" s="70"/>
      <c r="AF226" s="70"/>
      <c r="AG226" s="70"/>
      <c r="AH226" s="70"/>
      <c r="AI226" s="70"/>
      <c r="AJ226" s="70">
        <v>1.6</v>
      </c>
      <c r="AK226" s="70"/>
      <c r="AL226" s="70">
        <v>1.6</v>
      </c>
      <c r="AM226" s="70"/>
      <c r="AN226" s="70"/>
      <c r="AO226" s="70"/>
      <c r="AP226" s="70"/>
      <c r="AQ226" s="70"/>
      <c r="AR226" s="70"/>
      <c r="AS226" s="70"/>
      <c r="AT226" s="70"/>
      <c r="AU226" s="70">
        <v>1.1666666666666665</v>
      </c>
      <c r="AV226" s="70"/>
      <c r="AW226" s="70"/>
      <c r="AX226" s="70"/>
      <c r="AY226" s="70">
        <v>1.6</v>
      </c>
      <c r="AZ226" s="70"/>
      <c r="BA226" s="70"/>
      <c r="BB226" s="70"/>
      <c r="BC226" s="70"/>
      <c r="BD226" s="70"/>
      <c r="BE226" s="70"/>
      <c r="BF226" s="70"/>
      <c r="BG226" s="70"/>
      <c r="BH226" s="70"/>
      <c r="BJ226" s="68" t="s">
        <v>725</v>
      </c>
      <c r="BK226" s="68" t="s">
        <v>725</v>
      </c>
      <c r="BQ226" s="68" t="s">
        <v>842</v>
      </c>
      <c r="BR226" s="68" t="s">
        <v>831</v>
      </c>
      <c r="BS226" s="79">
        <v>1</v>
      </c>
      <c r="BT226" s="68" t="s">
        <v>846</v>
      </c>
      <c r="BU226" s="68" t="s">
        <v>400</v>
      </c>
      <c r="BV226" s="68" t="s">
        <v>830</v>
      </c>
    </row>
    <row r="227" spans="6:74" s="68" customFormat="1" x14ac:dyDescent="0.25">
      <c r="F227" s="68" t="s">
        <v>832</v>
      </c>
      <c r="G227" s="68" t="s">
        <v>721</v>
      </c>
      <c r="H227" s="68">
        <v>16</v>
      </c>
      <c r="I227" s="68">
        <v>1258</v>
      </c>
      <c r="J227" s="68">
        <v>18.100000000000001</v>
      </c>
      <c r="K227" s="68" t="s">
        <v>840</v>
      </c>
      <c r="L227" s="68">
        <v>65</v>
      </c>
      <c r="M227" s="68">
        <v>25</v>
      </c>
      <c r="N227" s="68">
        <v>10</v>
      </c>
      <c r="O227" s="68">
        <v>30</v>
      </c>
      <c r="P227" s="68">
        <v>120</v>
      </c>
      <c r="R227" s="68" t="s">
        <v>723</v>
      </c>
      <c r="S227" s="68" t="s">
        <v>716</v>
      </c>
      <c r="X227" s="68">
        <v>3</v>
      </c>
      <c r="Y227" s="68" t="s">
        <v>841</v>
      </c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S227" s="79"/>
    </row>
    <row r="228" spans="6:74" s="68" customFormat="1" x14ac:dyDescent="0.25">
      <c r="F228" s="68" t="s">
        <v>832</v>
      </c>
      <c r="G228" s="68" t="s">
        <v>721</v>
      </c>
      <c r="H228" s="68">
        <v>16</v>
      </c>
      <c r="I228" s="68">
        <v>1258</v>
      </c>
      <c r="J228" s="68">
        <v>18.100000000000001</v>
      </c>
      <c r="K228" s="68" t="s">
        <v>840</v>
      </c>
      <c r="L228" s="68">
        <v>65</v>
      </c>
      <c r="M228" s="68">
        <v>25</v>
      </c>
      <c r="N228" s="68">
        <v>10</v>
      </c>
      <c r="O228" s="68">
        <v>0</v>
      </c>
      <c r="P228" s="68">
        <v>10</v>
      </c>
      <c r="Q228" s="68">
        <v>5</v>
      </c>
      <c r="R228" s="68" t="s">
        <v>723</v>
      </c>
      <c r="S228" s="68" t="s">
        <v>716</v>
      </c>
      <c r="X228" s="68">
        <v>3</v>
      </c>
      <c r="Y228" s="68" t="s">
        <v>841</v>
      </c>
      <c r="Z228" s="70">
        <v>9.6999999999999993</v>
      </c>
      <c r="AA228" s="70">
        <v>10</v>
      </c>
      <c r="AB228" s="70"/>
      <c r="AC228" s="70"/>
      <c r="AD228" s="70"/>
      <c r="AE228" s="70"/>
      <c r="AF228" s="70"/>
      <c r="AG228" s="70"/>
      <c r="AH228" s="70"/>
      <c r="AI228" s="70"/>
      <c r="AJ228" s="70">
        <v>1.5</v>
      </c>
      <c r="AK228" s="70"/>
      <c r="AL228" s="70">
        <v>1.5</v>
      </c>
      <c r="AM228" s="70"/>
      <c r="AN228" s="70"/>
      <c r="AO228" s="70"/>
      <c r="AP228" s="70"/>
      <c r="AQ228" s="70"/>
      <c r="AR228" s="70"/>
      <c r="AS228" s="70"/>
      <c r="AT228" s="70"/>
      <c r="AU228" s="70">
        <v>6.4666666666666659</v>
      </c>
      <c r="AV228" s="70"/>
      <c r="AW228" s="70"/>
      <c r="AX228" s="70"/>
      <c r="AY228" s="70">
        <v>1.5</v>
      </c>
      <c r="AZ228" s="70"/>
      <c r="BA228" s="70"/>
      <c r="BB228" s="70"/>
      <c r="BC228" s="70"/>
      <c r="BD228" s="70"/>
      <c r="BE228" s="70"/>
      <c r="BF228" s="70"/>
      <c r="BG228" s="70"/>
      <c r="BH228" s="70"/>
      <c r="BJ228" s="68" t="s">
        <v>725</v>
      </c>
      <c r="BK228" s="68" t="s">
        <v>725</v>
      </c>
      <c r="BQ228" s="68" t="s">
        <v>842</v>
      </c>
      <c r="BR228" s="68" t="s">
        <v>831</v>
      </c>
      <c r="BS228" s="79">
        <v>1</v>
      </c>
      <c r="BT228" s="68" t="s">
        <v>843</v>
      </c>
      <c r="BU228" s="68" t="s">
        <v>847</v>
      </c>
      <c r="BV228" s="68" t="s">
        <v>830</v>
      </c>
    </row>
    <row r="229" spans="6:74" s="68" customFormat="1" x14ac:dyDescent="0.25">
      <c r="F229" s="68" t="s">
        <v>832</v>
      </c>
      <c r="G229" s="68" t="s">
        <v>721</v>
      </c>
      <c r="H229" s="68">
        <v>16</v>
      </c>
      <c r="I229" s="68">
        <v>1258</v>
      </c>
      <c r="J229" s="68">
        <v>18.100000000000001</v>
      </c>
      <c r="K229" s="68" t="s">
        <v>840</v>
      </c>
      <c r="L229" s="68">
        <v>65</v>
      </c>
      <c r="M229" s="68">
        <v>25</v>
      </c>
      <c r="N229" s="68">
        <v>10</v>
      </c>
      <c r="O229" s="68">
        <v>10</v>
      </c>
      <c r="P229" s="68">
        <v>30</v>
      </c>
      <c r="Q229" s="68">
        <v>20</v>
      </c>
      <c r="R229" s="68" t="s">
        <v>723</v>
      </c>
      <c r="S229" s="68" t="s">
        <v>716</v>
      </c>
      <c r="X229" s="68">
        <v>3</v>
      </c>
      <c r="Y229" s="68" t="s">
        <v>841</v>
      </c>
      <c r="Z229" s="70">
        <v>13.7</v>
      </c>
      <c r="AA229" s="70">
        <v>14.3</v>
      </c>
      <c r="AB229" s="70"/>
      <c r="AC229" s="70"/>
      <c r="AD229" s="70"/>
      <c r="AE229" s="70"/>
      <c r="AF229" s="70"/>
      <c r="AG229" s="70"/>
      <c r="AH229" s="70"/>
      <c r="AI229" s="70"/>
      <c r="AJ229" s="70">
        <v>1.5</v>
      </c>
      <c r="AK229" s="70"/>
      <c r="AL229" s="70">
        <v>1.5</v>
      </c>
      <c r="AM229" s="70"/>
      <c r="AN229" s="70"/>
      <c r="AO229" s="70"/>
      <c r="AP229" s="70"/>
      <c r="AQ229" s="70"/>
      <c r="AR229" s="70"/>
      <c r="AS229" s="70"/>
      <c r="AT229" s="70"/>
      <c r="AU229" s="70">
        <v>4.5666666666666664</v>
      </c>
      <c r="AV229" s="70"/>
      <c r="AW229" s="70"/>
      <c r="AX229" s="70"/>
      <c r="AY229" s="70">
        <v>1.5</v>
      </c>
      <c r="AZ229" s="70"/>
      <c r="BA229" s="70"/>
      <c r="BB229" s="70"/>
      <c r="BC229" s="70"/>
      <c r="BD229" s="70"/>
      <c r="BE229" s="70"/>
      <c r="BF229" s="70"/>
      <c r="BG229" s="70"/>
      <c r="BH229" s="70"/>
      <c r="BJ229" s="68" t="s">
        <v>725</v>
      </c>
      <c r="BK229" s="68" t="s">
        <v>725</v>
      </c>
      <c r="BQ229" s="68" t="s">
        <v>842</v>
      </c>
      <c r="BR229" s="68" t="s">
        <v>831</v>
      </c>
      <c r="BS229" s="79">
        <v>1</v>
      </c>
      <c r="BT229" s="68" t="s">
        <v>843</v>
      </c>
      <c r="BU229" s="68" t="s">
        <v>847</v>
      </c>
      <c r="BV229" s="68" t="s">
        <v>830</v>
      </c>
    </row>
    <row r="230" spans="6:74" s="68" customFormat="1" x14ac:dyDescent="0.25">
      <c r="F230" s="68" t="s">
        <v>832</v>
      </c>
      <c r="G230" s="68" t="s">
        <v>721</v>
      </c>
      <c r="H230" s="68">
        <v>16</v>
      </c>
      <c r="I230" s="68">
        <v>1258</v>
      </c>
      <c r="J230" s="68">
        <v>18.100000000000001</v>
      </c>
      <c r="K230" s="68" t="s">
        <v>840</v>
      </c>
      <c r="L230" s="68">
        <v>65</v>
      </c>
      <c r="M230" s="68">
        <v>25</v>
      </c>
      <c r="N230" s="68">
        <v>10</v>
      </c>
      <c r="O230" s="68">
        <v>0</v>
      </c>
      <c r="P230" s="68">
        <v>30</v>
      </c>
      <c r="Q230" s="68">
        <v>15</v>
      </c>
      <c r="R230" s="68" t="s">
        <v>723</v>
      </c>
      <c r="S230" s="68" t="s">
        <v>716</v>
      </c>
      <c r="X230" s="68">
        <v>3</v>
      </c>
      <c r="Y230" s="68" t="s">
        <v>841</v>
      </c>
      <c r="Z230" s="70">
        <v>23.4</v>
      </c>
      <c r="AA230" s="70">
        <v>24.3</v>
      </c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S230" s="79"/>
    </row>
    <row r="231" spans="6:74" s="68" customFormat="1" x14ac:dyDescent="0.25">
      <c r="F231" s="68" t="s">
        <v>832</v>
      </c>
      <c r="G231" s="68" t="s">
        <v>721</v>
      </c>
      <c r="H231" s="68">
        <v>16</v>
      </c>
      <c r="I231" s="68">
        <v>1258</v>
      </c>
      <c r="J231" s="68">
        <v>18.100000000000001</v>
      </c>
      <c r="K231" s="68" t="s">
        <v>840</v>
      </c>
      <c r="L231" s="68">
        <v>65</v>
      </c>
      <c r="M231" s="68">
        <v>25</v>
      </c>
      <c r="N231" s="68">
        <v>10</v>
      </c>
      <c r="O231" s="68">
        <v>30</v>
      </c>
      <c r="P231" s="68">
        <v>60</v>
      </c>
      <c r="Q231" s="68">
        <v>45</v>
      </c>
      <c r="R231" s="68" t="s">
        <v>723</v>
      </c>
      <c r="S231" s="68" t="s">
        <v>716</v>
      </c>
      <c r="X231" s="68">
        <v>3</v>
      </c>
      <c r="Y231" s="68" t="s">
        <v>841</v>
      </c>
      <c r="Z231" s="70">
        <v>9.9</v>
      </c>
      <c r="AA231" s="70">
        <v>9.6999999999999993</v>
      </c>
      <c r="AB231" s="70"/>
      <c r="AC231" s="70"/>
      <c r="AD231" s="70"/>
      <c r="AE231" s="70"/>
      <c r="AF231" s="70"/>
      <c r="AG231" s="70"/>
      <c r="AH231" s="70"/>
      <c r="AI231" s="70"/>
      <c r="AJ231" s="70">
        <v>1.42</v>
      </c>
      <c r="AK231" s="70"/>
      <c r="AL231" s="70">
        <v>1.42</v>
      </c>
      <c r="AM231" s="70"/>
      <c r="AN231" s="70"/>
      <c r="AO231" s="70"/>
      <c r="AP231" s="70"/>
      <c r="AQ231" s="70"/>
      <c r="AR231" s="70"/>
      <c r="AS231" s="70"/>
      <c r="AT231" s="70"/>
      <c r="AU231" s="70">
        <v>2.3239436619718314</v>
      </c>
      <c r="AV231" s="70"/>
      <c r="AW231" s="70"/>
      <c r="AX231" s="70"/>
      <c r="AY231" s="70">
        <v>1.42</v>
      </c>
      <c r="AZ231" s="70"/>
      <c r="BA231" s="70"/>
      <c r="BB231" s="70"/>
      <c r="BC231" s="70"/>
      <c r="BD231" s="70"/>
      <c r="BE231" s="70"/>
      <c r="BF231" s="70"/>
      <c r="BG231" s="70"/>
      <c r="BH231" s="70"/>
      <c r="BJ231" s="68" t="s">
        <v>725</v>
      </c>
      <c r="BK231" s="68" t="s">
        <v>725</v>
      </c>
      <c r="BQ231" s="68" t="s">
        <v>842</v>
      </c>
      <c r="BR231" s="68" t="s">
        <v>831</v>
      </c>
      <c r="BS231" s="79">
        <v>1</v>
      </c>
      <c r="BT231" s="68" t="s">
        <v>843</v>
      </c>
      <c r="BU231" s="68" t="s">
        <v>847</v>
      </c>
      <c r="BV231" s="68" t="s">
        <v>830</v>
      </c>
    </row>
    <row r="232" spans="6:74" s="68" customFormat="1" x14ac:dyDescent="0.25">
      <c r="F232" s="68" t="s">
        <v>832</v>
      </c>
      <c r="G232" s="68" t="s">
        <v>721</v>
      </c>
      <c r="H232" s="68">
        <v>16</v>
      </c>
      <c r="I232" s="68">
        <v>1258</v>
      </c>
      <c r="J232" s="68">
        <v>18.100000000000001</v>
      </c>
      <c r="K232" s="68" t="s">
        <v>840</v>
      </c>
      <c r="L232" s="68">
        <v>65</v>
      </c>
      <c r="M232" s="68">
        <v>25</v>
      </c>
      <c r="N232" s="68">
        <v>10</v>
      </c>
      <c r="O232" s="68">
        <v>60</v>
      </c>
      <c r="P232" s="68">
        <v>90</v>
      </c>
      <c r="Q232" s="68">
        <v>75</v>
      </c>
      <c r="R232" s="68" t="s">
        <v>723</v>
      </c>
      <c r="S232" s="68" t="s">
        <v>716</v>
      </c>
      <c r="X232" s="68">
        <v>3</v>
      </c>
      <c r="Y232" s="68" t="s">
        <v>841</v>
      </c>
      <c r="Z232" s="70">
        <v>6.9</v>
      </c>
      <c r="AA232" s="70">
        <v>6.5</v>
      </c>
      <c r="AB232" s="70"/>
      <c r="AC232" s="70"/>
      <c r="AD232" s="70"/>
      <c r="AE232" s="70"/>
      <c r="AF232" s="70"/>
      <c r="AG232" s="70"/>
      <c r="AH232" s="70"/>
      <c r="AI232" s="70"/>
      <c r="AJ232" s="70">
        <v>1.6</v>
      </c>
      <c r="AK232" s="70"/>
      <c r="AL232" s="70">
        <v>1.6</v>
      </c>
      <c r="AM232" s="70"/>
      <c r="AN232" s="70"/>
      <c r="AO232" s="70"/>
      <c r="AP232" s="70"/>
      <c r="AQ232" s="70"/>
      <c r="AR232" s="70"/>
      <c r="AS232" s="70"/>
      <c r="AT232" s="70"/>
      <c r="AU232" s="70">
        <v>1.4375</v>
      </c>
      <c r="AV232" s="70"/>
      <c r="AW232" s="70"/>
      <c r="AX232" s="70"/>
      <c r="AY232" s="70">
        <v>1.6</v>
      </c>
      <c r="AZ232" s="70"/>
      <c r="BA232" s="70"/>
      <c r="BB232" s="70"/>
      <c r="BC232" s="70"/>
      <c r="BD232" s="70"/>
      <c r="BE232" s="70"/>
      <c r="BF232" s="70"/>
      <c r="BG232" s="70"/>
      <c r="BH232" s="70"/>
      <c r="BJ232" s="68" t="s">
        <v>725</v>
      </c>
      <c r="BK232" s="68" t="s">
        <v>725</v>
      </c>
      <c r="BQ232" s="68" t="s">
        <v>842</v>
      </c>
      <c r="BR232" s="68" t="s">
        <v>831</v>
      </c>
      <c r="BS232" s="79">
        <v>1</v>
      </c>
      <c r="BT232" s="68" t="s">
        <v>843</v>
      </c>
      <c r="BU232" s="68" t="s">
        <v>847</v>
      </c>
      <c r="BV232" s="68" t="s">
        <v>830</v>
      </c>
    </row>
    <row r="233" spans="6:74" s="68" customFormat="1" x14ac:dyDescent="0.25">
      <c r="F233" s="68" t="s">
        <v>832</v>
      </c>
      <c r="G233" s="68" t="s">
        <v>721</v>
      </c>
      <c r="H233" s="68">
        <v>16</v>
      </c>
      <c r="I233" s="68">
        <v>1258</v>
      </c>
      <c r="J233" s="68">
        <v>18.100000000000001</v>
      </c>
      <c r="K233" s="68" t="s">
        <v>840</v>
      </c>
      <c r="L233" s="68">
        <v>65</v>
      </c>
      <c r="M233" s="68">
        <v>25</v>
      </c>
      <c r="N233" s="68">
        <v>10</v>
      </c>
      <c r="O233" s="68">
        <v>90</v>
      </c>
      <c r="P233" s="68">
        <v>120</v>
      </c>
      <c r="Q233" s="68">
        <v>105</v>
      </c>
      <c r="R233" s="68" t="s">
        <v>723</v>
      </c>
      <c r="S233" s="68" t="s">
        <v>716</v>
      </c>
      <c r="X233" s="68">
        <v>3</v>
      </c>
      <c r="Y233" s="68" t="s">
        <v>841</v>
      </c>
      <c r="Z233" s="70">
        <v>6.1</v>
      </c>
      <c r="AA233" s="70">
        <v>5.8</v>
      </c>
      <c r="AB233" s="70"/>
      <c r="AC233" s="70"/>
      <c r="AD233" s="70"/>
      <c r="AE233" s="70"/>
      <c r="AF233" s="70"/>
      <c r="AG233" s="70"/>
      <c r="AH233" s="70"/>
      <c r="AI233" s="70"/>
      <c r="AJ233" s="70">
        <v>1.6</v>
      </c>
      <c r="AK233" s="70"/>
      <c r="AL233" s="70">
        <v>1.6</v>
      </c>
      <c r="AM233" s="70"/>
      <c r="AN233" s="70"/>
      <c r="AO233" s="70"/>
      <c r="AP233" s="70"/>
      <c r="AQ233" s="70"/>
      <c r="AR233" s="70"/>
      <c r="AS233" s="70"/>
      <c r="AT233" s="70"/>
      <c r="AU233" s="70">
        <v>1.2708333333333333</v>
      </c>
      <c r="AV233" s="70"/>
      <c r="AW233" s="70"/>
      <c r="AX233" s="70"/>
      <c r="AY233" s="70">
        <v>1.6</v>
      </c>
      <c r="AZ233" s="70"/>
      <c r="BA233" s="70"/>
      <c r="BB233" s="70"/>
      <c r="BC233" s="70"/>
      <c r="BD233" s="70"/>
      <c r="BE233" s="70"/>
      <c r="BF233" s="70"/>
      <c r="BG233" s="70"/>
      <c r="BH233" s="70"/>
      <c r="BJ233" s="68" t="s">
        <v>725</v>
      </c>
      <c r="BK233" s="68" t="s">
        <v>725</v>
      </c>
      <c r="BQ233" s="68" t="s">
        <v>842</v>
      </c>
      <c r="BR233" s="68" t="s">
        <v>831</v>
      </c>
      <c r="BS233" s="79">
        <v>1</v>
      </c>
      <c r="BT233" s="68" t="s">
        <v>843</v>
      </c>
      <c r="BU233" s="68" t="s">
        <v>847</v>
      </c>
      <c r="BV233" s="68" t="s">
        <v>830</v>
      </c>
    </row>
    <row r="234" spans="6:74" s="68" customFormat="1" x14ac:dyDescent="0.25">
      <c r="F234" s="68" t="s">
        <v>832</v>
      </c>
      <c r="G234" s="68" t="s">
        <v>721</v>
      </c>
      <c r="H234" s="68">
        <v>16</v>
      </c>
      <c r="I234" s="68">
        <v>1258</v>
      </c>
      <c r="J234" s="68">
        <v>18.100000000000001</v>
      </c>
      <c r="K234" s="68" t="s">
        <v>840</v>
      </c>
      <c r="L234" s="68">
        <v>65</v>
      </c>
      <c r="M234" s="68">
        <v>25</v>
      </c>
      <c r="N234" s="68">
        <v>10</v>
      </c>
      <c r="O234" s="68">
        <v>30</v>
      </c>
      <c r="P234" s="68">
        <v>120</v>
      </c>
      <c r="R234" s="68" t="s">
        <v>723</v>
      </c>
      <c r="S234" s="68" t="s">
        <v>716</v>
      </c>
      <c r="X234" s="68">
        <v>3</v>
      </c>
      <c r="Y234" s="68" t="s">
        <v>841</v>
      </c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S234" s="79"/>
    </row>
    <row r="235" spans="6:74" s="68" customFormat="1" x14ac:dyDescent="0.25">
      <c r="F235" s="68" t="s">
        <v>832</v>
      </c>
      <c r="G235" s="68" t="s">
        <v>721</v>
      </c>
      <c r="H235" s="68">
        <v>16</v>
      </c>
      <c r="I235" s="68">
        <v>1258</v>
      </c>
      <c r="J235" s="68">
        <v>18.100000000000001</v>
      </c>
      <c r="K235" s="68" t="s">
        <v>840</v>
      </c>
      <c r="L235" s="68">
        <v>65</v>
      </c>
      <c r="M235" s="68">
        <v>25</v>
      </c>
      <c r="N235" s="68">
        <v>10</v>
      </c>
      <c r="O235" s="68">
        <v>0</v>
      </c>
      <c r="P235" s="68">
        <v>10</v>
      </c>
      <c r="Q235" s="68">
        <v>5</v>
      </c>
      <c r="R235" s="68" t="s">
        <v>723</v>
      </c>
      <c r="S235" s="68" t="s">
        <v>716</v>
      </c>
      <c r="X235" s="68">
        <v>3</v>
      </c>
      <c r="Y235" s="68" t="s">
        <v>841</v>
      </c>
      <c r="Z235" s="70">
        <v>8.8000000000000007</v>
      </c>
      <c r="AA235" s="70">
        <v>9.9</v>
      </c>
      <c r="AB235" s="70"/>
      <c r="AC235" s="70"/>
      <c r="AD235" s="70"/>
      <c r="AE235" s="70"/>
      <c r="AF235" s="70"/>
      <c r="AG235" s="70"/>
      <c r="AH235" s="70"/>
      <c r="AI235" s="70"/>
      <c r="AJ235" s="70">
        <v>1.5</v>
      </c>
      <c r="AK235" s="70"/>
      <c r="AL235" s="70">
        <v>1.5</v>
      </c>
      <c r="AM235" s="70"/>
      <c r="AN235" s="70"/>
      <c r="AO235" s="70"/>
      <c r="AP235" s="70"/>
      <c r="AQ235" s="70"/>
      <c r="AR235" s="70"/>
      <c r="AS235" s="70"/>
      <c r="AT235" s="70"/>
      <c r="AU235" s="70">
        <v>5.8666666666666671</v>
      </c>
      <c r="AV235" s="70"/>
      <c r="AW235" s="70"/>
      <c r="AX235" s="70"/>
      <c r="AY235" s="70">
        <v>1.5</v>
      </c>
      <c r="AZ235" s="70"/>
      <c r="BA235" s="70"/>
      <c r="BB235" s="70"/>
      <c r="BC235" s="70"/>
      <c r="BD235" s="70"/>
      <c r="BE235" s="70"/>
      <c r="BF235" s="70"/>
      <c r="BG235" s="70"/>
      <c r="BH235" s="70"/>
      <c r="BJ235" s="68" t="s">
        <v>725</v>
      </c>
      <c r="BK235" s="68" t="s">
        <v>725</v>
      </c>
      <c r="BQ235" s="68" t="s">
        <v>842</v>
      </c>
      <c r="BR235" s="68" t="s">
        <v>831</v>
      </c>
      <c r="BS235" s="79">
        <v>1</v>
      </c>
      <c r="BT235" s="68" t="s">
        <v>844</v>
      </c>
      <c r="BU235" s="68" t="s">
        <v>847</v>
      </c>
      <c r="BV235" s="68" t="s">
        <v>830</v>
      </c>
    </row>
    <row r="236" spans="6:74" s="68" customFormat="1" x14ac:dyDescent="0.25">
      <c r="F236" s="68" t="s">
        <v>832</v>
      </c>
      <c r="G236" s="68" t="s">
        <v>721</v>
      </c>
      <c r="H236" s="68">
        <v>16</v>
      </c>
      <c r="I236" s="68">
        <v>1258</v>
      </c>
      <c r="J236" s="68">
        <v>18.100000000000001</v>
      </c>
      <c r="K236" s="68" t="s">
        <v>840</v>
      </c>
      <c r="L236" s="68">
        <v>65</v>
      </c>
      <c r="M236" s="68">
        <v>25</v>
      </c>
      <c r="N236" s="68">
        <v>10</v>
      </c>
      <c r="O236" s="68">
        <v>10</v>
      </c>
      <c r="P236" s="68">
        <v>30</v>
      </c>
      <c r="Q236" s="68">
        <v>20</v>
      </c>
      <c r="R236" s="68" t="s">
        <v>723</v>
      </c>
      <c r="S236" s="68" t="s">
        <v>716</v>
      </c>
      <c r="X236" s="68">
        <v>3</v>
      </c>
      <c r="Y236" s="68" t="s">
        <v>841</v>
      </c>
      <c r="Z236" s="70">
        <v>14</v>
      </c>
      <c r="AA236" s="70">
        <v>14.5</v>
      </c>
      <c r="AB236" s="70"/>
      <c r="AC236" s="70"/>
      <c r="AD236" s="70"/>
      <c r="AE236" s="70"/>
      <c r="AF236" s="70"/>
      <c r="AG236" s="70"/>
      <c r="AH236" s="70"/>
      <c r="AI236" s="70"/>
      <c r="AJ236" s="70">
        <v>1.5</v>
      </c>
      <c r="AK236" s="70"/>
      <c r="AL236" s="70">
        <v>1.5</v>
      </c>
      <c r="AM236" s="70"/>
      <c r="AN236" s="70"/>
      <c r="AO236" s="70"/>
      <c r="AP236" s="70"/>
      <c r="AQ236" s="70"/>
      <c r="AR236" s="70"/>
      <c r="AS236" s="70"/>
      <c r="AT236" s="70"/>
      <c r="AU236" s="70">
        <v>4.666666666666667</v>
      </c>
      <c r="AV236" s="70"/>
      <c r="AW236" s="70"/>
      <c r="AX236" s="70"/>
      <c r="AY236" s="70">
        <v>1.5</v>
      </c>
      <c r="AZ236" s="70"/>
      <c r="BA236" s="70"/>
      <c r="BB236" s="70"/>
      <c r="BC236" s="70"/>
      <c r="BD236" s="70"/>
      <c r="BE236" s="70"/>
      <c r="BF236" s="70"/>
      <c r="BG236" s="70"/>
      <c r="BH236" s="70"/>
      <c r="BJ236" s="68" t="s">
        <v>725</v>
      </c>
      <c r="BK236" s="68" t="s">
        <v>725</v>
      </c>
      <c r="BQ236" s="68" t="s">
        <v>842</v>
      </c>
      <c r="BR236" s="68" t="s">
        <v>831</v>
      </c>
      <c r="BS236" s="79">
        <v>1</v>
      </c>
      <c r="BT236" s="68" t="s">
        <v>844</v>
      </c>
      <c r="BU236" s="68" t="s">
        <v>847</v>
      </c>
      <c r="BV236" s="68" t="s">
        <v>830</v>
      </c>
    </row>
    <row r="237" spans="6:74" s="68" customFormat="1" x14ac:dyDescent="0.25">
      <c r="F237" s="68" t="s">
        <v>832</v>
      </c>
      <c r="G237" s="68" t="s">
        <v>721</v>
      </c>
      <c r="H237" s="68">
        <v>16</v>
      </c>
      <c r="I237" s="68">
        <v>1258</v>
      </c>
      <c r="J237" s="68">
        <v>18.100000000000001</v>
      </c>
      <c r="K237" s="68" t="s">
        <v>840</v>
      </c>
      <c r="L237" s="68">
        <v>65</v>
      </c>
      <c r="M237" s="68">
        <v>25</v>
      </c>
      <c r="N237" s="68">
        <v>10</v>
      </c>
      <c r="O237" s="68">
        <v>0</v>
      </c>
      <c r="P237" s="68">
        <v>30</v>
      </c>
      <c r="R237" s="68" t="s">
        <v>723</v>
      </c>
      <c r="S237" s="68" t="s">
        <v>716</v>
      </c>
      <c r="X237" s="68">
        <v>3</v>
      </c>
      <c r="Y237" s="68" t="s">
        <v>841</v>
      </c>
      <c r="Z237" s="70">
        <v>22.8</v>
      </c>
      <c r="AA237" s="70">
        <v>24.4</v>
      </c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S237" s="79"/>
    </row>
    <row r="238" spans="6:74" s="68" customFormat="1" x14ac:dyDescent="0.25">
      <c r="F238" s="68" t="s">
        <v>832</v>
      </c>
      <c r="G238" s="68" t="s">
        <v>721</v>
      </c>
      <c r="H238" s="68">
        <v>16</v>
      </c>
      <c r="I238" s="68">
        <v>1258</v>
      </c>
      <c r="J238" s="68">
        <v>18.100000000000001</v>
      </c>
      <c r="K238" s="68" t="s">
        <v>840</v>
      </c>
      <c r="L238" s="68">
        <v>65</v>
      </c>
      <c r="M238" s="68">
        <v>25</v>
      </c>
      <c r="N238" s="68">
        <v>10</v>
      </c>
      <c r="O238" s="68">
        <v>30</v>
      </c>
      <c r="P238" s="68">
        <v>60</v>
      </c>
      <c r="Q238" s="68">
        <v>45</v>
      </c>
      <c r="R238" s="68" t="s">
        <v>723</v>
      </c>
      <c r="S238" s="68" t="s">
        <v>716</v>
      </c>
      <c r="X238" s="68">
        <v>3</v>
      </c>
      <c r="Y238" s="68" t="s">
        <v>841</v>
      </c>
      <c r="Z238" s="70">
        <v>10.1</v>
      </c>
      <c r="AA238" s="70">
        <v>9.1999999999999993</v>
      </c>
      <c r="AB238" s="70"/>
      <c r="AC238" s="70"/>
      <c r="AD238" s="70"/>
      <c r="AE238" s="70"/>
      <c r="AF238" s="70"/>
      <c r="AG238" s="70"/>
      <c r="AH238" s="70"/>
      <c r="AI238" s="70"/>
      <c r="AJ238" s="70">
        <v>1.42</v>
      </c>
      <c r="AK238" s="70"/>
      <c r="AL238" s="70">
        <v>1.42</v>
      </c>
      <c r="AM238" s="70"/>
      <c r="AN238" s="70"/>
      <c r="AO238" s="70"/>
      <c r="AP238" s="70"/>
      <c r="AQ238" s="70"/>
      <c r="AR238" s="70"/>
      <c r="AS238" s="70"/>
      <c r="AT238" s="70"/>
      <c r="AU238" s="70">
        <v>2.370892018779343</v>
      </c>
      <c r="AV238" s="70"/>
      <c r="AW238" s="70"/>
      <c r="AX238" s="70"/>
      <c r="AY238" s="70">
        <v>1.42</v>
      </c>
      <c r="AZ238" s="70"/>
      <c r="BA238" s="70"/>
      <c r="BB238" s="70"/>
      <c r="BC238" s="70"/>
      <c r="BD238" s="70"/>
      <c r="BE238" s="70"/>
      <c r="BF238" s="70"/>
      <c r="BG238" s="70"/>
      <c r="BH238" s="70"/>
      <c r="BJ238" s="68" t="s">
        <v>725</v>
      </c>
      <c r="BK238" s="68" t="s">
        <v>725</v>
      </c>
      <c r="BQ238" s="68" t="s">
        <v>842</v>
      </c>
      <c r="BR238" s="68" t="s">
        <v>831</v>
      </c>
      <c r="BS238" s="79">
        <v>1</v>
      </c>
      <c r="BT238" s="68" t="s">
        <v>844</v>
      </c>
      <c r="BU238" s="68" t="s">
        <v>847</v>
      </c>
      <c r="BV238" s="68" t="s">
        <v>830</v>
      </c>
    </row>
    <row r="239" spans="6:74" s="68" customFormat="1" x14ac:dyDescent="0.25">
      <c r="F239" s="68" t="s">
        <v>832</v>
      </c>
      <c r="G239" s="68" t="s">
        <v>721</v>
      </c>
      <c r="H239" s="68">
        <v>16</v>
      </c>
      <c r="I239" s="68">
        <v>1258</v>
      </c>
      <c r="J239" s="68">
        <v>18.100000000000001</v>
      </c>
      <c r="K239" s="68" t="s">
        <v>840</v>
      </c>
      <c r="L239" s="68">
        <v>65</v>
      </c>
      <c r="M239" s="68">
        <v>25</v>
      </c>
      <c r="N239" s="68">
        <v>10</v>
      </c>
      <c r="O239" s="68">
        <v>60</v>
      </c>
      <c r="P239" s="68">
        <v>90</v>
      </c>
      <c r="Q239" s="68">
        <v>75</v>
      </c>
      <c r="R239" s="68" t="s">
        <v>723</v>
      </c>
      <c r="S239" s="68" t="s">
        <v>716</v>
      </c>
      <c r="X239" s="68">
        <v>3</v>
      </c>
      <c r="Y239" s="68" t="s">
        <v>841</v>
      </c>
      <c r="Z239" s="70">
        <v>8</v>
      </c>
      <c r="AA239" s="70">
        <v>6.5</v>
      </c>
      <c r="AB239" s="70"/>
      <c r="AC239" s="70"/>
      <c r="AD239" s="70"/>
      <c r="AE239" s="70"/>
      <c r="AF239" s="70"/>
      <c r="AG239" s="70"/>
      <c r="AH239" s="70"/>
      <c r="AI239" s="70"/>
      <c r="AJ239" s="70">
        <v>1.6</v>
      </c>
      <c r="AK239" s="70"/>
      <c r="AL239" s="70">
        <v>1.6</v>
      </c>
      <c r="AM239" s="70"/>
      <c r="AN239" s="70"/>
      <c r="AO239" s="70"/>
      <c r="AP239" s="70"/>
      <c r="AQ239" s="70"/>
      <c r="AR239" s="70"/>
      <c r="AS239" s="70"/>
      <c r="AT239" s="70"/>
      <c r="AU239" s="70">
        <v>1.6666666666666665</v>
      </c>
      <c r="AV239" s="70"/>
      <c r="AW239" s="70"/>
      <c r="AX239" s="70"/>
      <c r="AY239" s="70">
        <v>1.6</v>
      </c>
      <c r="AZ239" s="70"/>
      <c r="BA239" s="70"/>
      <c r="BB239" s="70"/>
      <c r="BC239" s="70"/>
      <c r="BD239" s="70"/>
      <c r="BE239" s="70"/>
      <c r="BF239" s="70"/>
      <c r="BG239" s="70"/>
      <c r="BH239" s="70"/>
      <c r="BJ239" s="68" t="s">
        <v>725</v>
      </c>
      <c r="BK239" s="68" t="s">
        <v>725</v>
      </c>
      <c r="BQ239" s="68" t="s">
        <v>842</v>
      </c>
      <c r="BR239" s="68" t="s">
        <v>831</v>
      </c>
      <c r="BS239" s="79">
        <v>1</v>
      </c>
      <c r="BT239" s="68" t="s">
        <v>844</v>
      </c>
      <c r="BU239" s="68" t="s">
        <v>847</v>
      </c>
      <c r="BV239" s="68" t="s">
        <v>830</v>
      </c>
    </row>
    <row r="240" spans="6:74" s="68" customFormat="1" x14ac:dyDescent="0.25">
      <c r="F240" s="68" t="s">
        <v>832</v>
      </c>
      <c r="G240" s="68" t="s">
        <v>721</v>
      </c>
      <c r="H240" s="68">
        <v>16</v>
      </c>
      <c r="I240" s="68">
        <v>1258</v>
      </c>
      <c r="J240" s="68">
        <v>18.100000000000001</v>
      </c>
      <c r="K240" s="68" t="s">
        <v>840</v>
      </c>
      <c r="L240" s="68">
        <v>65</v>
      </c>
      <c r="M240" s="68">
        <v>25</v>
      </c>
      <c r="N240" s="68">
        <v>10</v>
      </c>
      <c r="O240" s="68">
        <v>90</v>
      </c>
      <c r="P240" s="68">
        <v>120</v>
      </c>
      <c r="Q240" s="68">
        <v>105</v>
      </c>
      <c r="R240" s="68" t="s">
        <v>723</v>
      </c>
      <c r="S240" s="68" t="s">
        <v>716</v>
      </c>
      <c r="X240" s="68">
        <v>3</v>
      </c>
      <c r="Y240" s="68" t="s">
        <v>841</v>
      </c>
      <c r="Z240" s="70">
        <v>5.6</v>
      </c>
      <c r="AA240" s="70">
        <v>5.7</v>
      </c>
      <c r="AB240" s="70"/>
      <c r="AC240" s="70"/>
      <c r="AD240" s="70"/>
      <c r="AE240" s="70"/>
      <c r="AF240" s="70"/>
      <c r="AG240" s="70"/>
      <c r="AH240" s="70"/>
      <c r="AI240" s="70"/>
      <c r="AJ240" s="70">
        <v>1.6</v>
      </c>
      <c r="AK240" s="70"/>
      <c r="AL240" s="70">
        <v>1.6</v>
      </c>
      <c r="AM240" s="70"/>
      <c r="AN240" s="70"/>
      <c r="AO240" s="70"/>
      <c r="AP240" s="70"/>
      <c r="AQ240" s="70"/>
      <c r="AR240" s="70"/>
      <c r="AS240" s="70"/>
      <c r="AT240" s="70"/>
      <c r="AU240" s="70">
        <v>1.1666666666666665</v>
      </c>
      <c r="AV240" s="70"/>
      <c r="AW240" s="70"/>
      <c r="AX240" s="70"/>
      <c r="AY240" s="70">
        <v>1.6</v>
      </c>
      <c r="AZ240" s="70"/>
      <c r="BA240" s="70"/>
      <c r="BB240" s="70"/>
      <c r="BC240" s="70"/>
      <c r="BD240" s="70"/>
      <c r="BE240" s="70"/>
      <c r="BF240" s="70"/>
      <c r="BG240" s="70"/>
      <c r="BH240" s="70"/>
      <c r="BJ240" s="68" t="s">
        <v>725</v>
      </c>
      <c r="BK240" s="68" t="s">
        <v>725</v>
      </c>
      <c r="BQ240" s="68" t="s">
        <v>842</v>
      </c>
      <c r="BR240" s="68" t="s">
        <v>831</v>
      </c>
      <c r="BS240" s="79">
        <v>1</v>
      </c>
      <c r="BT240" s="68" t="s">
        <v>844</v>
      </c>
      <c r="BU240" s="68" t="s">
        <v>847</v>
      </c>
      <c r="BV240" s="68" t="s">
        <v>830</v>
      </c>
    </row>
    <row r="241" spans="6:74" s="68" customFormat="1" x14ac:dyDescent="0.25">
      <c r="F241" s="68" t="s">
        <v>832</v>
      </c>
      <c r="G241" s="68" t="s">
        <v>721</v>
      </c>
      <c r="H241" s="68">
        <v>16</v>
      </c>
      <c r="I241" s="68">
        <v>1258</v>
      </c>
      <c r="J241" s="68">
        <v>18.100000000000001</v>
      </c>
      <c r="K241" s="68" t="s">
        <v>840</v>
      </c>
      <c r="L241" s="68">
        <v>65</v>
      </c>
      <c r="M241" s="68">
        <v>25</v>
      </c>
      <c r="N241" s="68">
        <v>10</v>
      </c>
      <c r="O241" s="68">
        <v>30</v>
      </c>
      <c r="P241" s="68">
        <v>120</v>
      </c>
      <c r="R241" s="68" t="s">
        <v>723</v>
      </c>
      <c r="S241" s="68" t="s">
        <v>716</v>
      </c>
      <c r="X241" s="68">
        <v>3</v>
      </c>
      <c r="Y241" s="68" t="s">
        <v>841</v>
      </c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S241" s="79"/>
    </row>
    <row r="242" spans="6:74" s="68" customFormat="1" x14ac:dyDescent="0.25">
      <c r="F242" s="68" t="s">
        <v>832</v>
      </c>
      <c r="G242" s="68" t="s">
        <v>721</v>
      </c>
      <c r="H242" s="68">
        <v>16</v>
      </c>
      <c r="I242" s="68">
        <v>1258</v>
      </c>
      <c r="J242" s="68">
        <v>18.100000000000001</v>
      </c>
      <c r="K242" s="68" t="s">
        <v>840</v>
      </c>
      <c r="L242" s="68">
        <v>65</v>
      </c>
      <c r="M242" s="68">
        <v>25</v>
      </c>
      <c r="N242" s="68">
        <v>10</v>
      </c>
      <c r="O242" s="68">
        <v>0</v>
      </c>
      <c r="P242" s="68">
        <v>10</v>
      </c>
      <c r="Q242" s="68">
        <v>5</v>
      </c>
      <c r="R242" s="68" t="s">
        <v>723</v>
      </c>
      <c r="S242" s="68" t="s">
        <v>716</v>
      </c>
      <c r="X242" s="68">
        <v>3</v>
      </c>
      <c r="Y242" s="68" t="s">
        <v>841</v>
      </c>
      <c r="Z242" s="70">
        <v>10.199999999999999</v>
      </c>
      <c r="AA242" s="70">
        <v>10.3</v>
      </c>
      <c r="AB242" s="70"/>
      <c r="AC242" s="70"/>
      <c r="AD242" s="70"/>
      <c r="AE242" s="70"/>
      <c r="AF242" s="70"/>
      <c r="AG242" s="70"/>
      <c r="AH242" s="70"/>
      <c r="AI242" s="70"/>
      <c r="AJ242" s="70">
        <v>1.5</v>
      </c>
      <c r="AK242" s="70"/>
      <c r="AL242" s="70">
        <v>1.5</v>
      </c>
      <c r="AM242" s="70"/>
      <c r="AN242" s="70"/>
      <c r="AO242" s="70"/>
      <c r="AP242" s="70"/>
      <c r="AQ242" s="70"/>
      <c r="AR242" s="70"/>
      <c r="AS242" s="70"/>
      <c r="AT242" s="70"/>
      <c r="AU242" s="70">
        <v>6.8</v>
      </c>
      <c r="AV242" s="70"/>
      <c r="AW242" s="70"/>
      <c r="AX242" s="70"/>
      <c r="AY242" s="70">
        <v>1.5</v>
      </c>
      <c r="AZ242" s="70"/>
      <c r="BA242" s="70"/>
      <c r="BB242" s="70"/>
      <c r="BC242" s="70"/>
      <c r="BD242" s="70"/>
      <c r="BE242" s="70"/>
      <c r="BF242" s="70"/>
      <c r="BG242" s="70"/>
      <c r="BH242" s="70"/>
      <c r="BJ242" s="68" t="s">
        <v>725</v>
      </c>
      <c r="BK242" s="68" t="s">
        <v>725</v>
      </c>
      <c r="BQ242" s="68" t="s">
        <v>842</v>
      </c>
      <c r="BR242" s="68" t="s">
        <v>831</v>
      </c>
      <c r="BS242" s="79">
        <v>1</v>
      </c>
      <c r="BT242" s="68" t="s">
        <v>846</v>
      </c>
      <c r="BU242" s="68" t="s">
        <v>847</v>
      </c>
      <c r="BV242" s="68" t="s">
        <v>830</v>
      </c>
    </row>
    <row r="243" spans="6:74" s="68" customFormat="1" x14ac:dyDescent="0.25">
      <c r="F243" s="68" t="s">
        <v>832</v>
      </c>
      <c r="G243" s="68" t="s">
        <v>721</v>
      </c>
      <c r="H243" s="68">
        <v>16</v>
      </c>
      <c r="I243" s="68">
        <v>1258</v>
      </c>
      <c r="J243" s="68">
        <v>18.100000000000001</v>
      </c>
      <c r="K243" s="68" t="s">
        <v>840</v>
      </c>
      <c r="L243" s="68">
        <v>65</v>
      </c>
      <c r="M243" s="68">
        <v>25</v>
      </c>
      <c r="N243" s="68">
        <v>10</v>
      </c>
      <c r="O243" s="68">
        <v>10</v>
      </c>
      <c r="P243" s="68">
        <v>30</v>
      </c>
      <c r="Q243" s="68">
        <v>20</v>
      </c>
      <c r="R243" s="68" t="s">
        <v>723</v>
      </c>
      <c r="S243" s="68" t="s">
        <v>716</v>
      </c>
      <c r="X243" s="68">
        <v>3</v>
      </c>
      <c r="Y243" s="68" t="s">
        <v>841</v>
      </c>
      <c r="Z243" s="70">
        <v>15.5</v>
      </c>
      <c r="AA243" s="70">
        <v>15.9</v>
      </c>
      <c r="AB243" s="70"/>
      <c r="AC243" s="70"/>
      <c r="AD243" s="70"/>
      <c r="AE243" s="70"/>
      <c r="AF243" s="70"/>
      <c r="AG243" s="70"/>
      <c r="AH243" s="70"/>
      <c r="AI243" s="70"/>
      <c r="AJ243" s="70">
        <v>1.5</v>
      </c>
      <c r="AK243" s="70"/>
      <c r="AL243" s="70">
        <v>1.5</v>
      </c>
      <c r="AM243" s="70"/>
      <c r="AN243" s="70"/>
      <c r="AO243" s="70"/>
      <c r="AP243" s="70"/>
      <c r="AQ243" s="70"/>
      <c r="AR243" s="70"/>
      <c r="AS243" s="70"/>
      <c r="AT243" s="70"/>
      <c r="AU243" s="70">
        <v>5.166666666666667</v>
      </c>
      <c r="AV243" s="70"/>
      <c r="AW243" s="70"/>
      <c r="AX243" s="70"/>
      <c r="AY243" s="70">
        <v>1.5</v>
      </c>
      <c r="AZ243" s="70"/>
      <c r="BA243" s="70"/>
      <c r="BB243" s="70"/>
      <c r="BC243" s="70"/>
      <c r="BD243" s="70"/>
      <c r="BE243" s="70"/>
      <c r="BF243" s="70"/>
      <c r="BG243" s="70"/>
      <c r="BH243" s="70"/>
      <c r="BJ243" s="68" t="s">
        <v>725</v>
      </c>
      <c r="BK243" s="68" t="s">
        <v>725</v>
      </c>
      <c r="BQ243" s="68" t="s">
        <v>842</v>
      </c>
      <c r="BR243" s="68" t="s">
        <v>831</v>
      </c>
      <c r="BS243" s="79">
        <v>1</v>
      </c>
      <c r="BT243" s="68" t="s">
        <v>846</v>
      </c>
      <c r="BU243" s="68" t="s">
        <v>847</v>
      </c>
      <c r="BV243" s="68" t="s">
        <v>830</v>
      </c>
    </row>
    <row r="244" spans="6:74" s="68" customFormat="1" x14ac:dyDescent="0.25">
      <c r="F244" s="68" t="s">
        <v>832</v>
      </c>
      <c r="G244" s="68" t="s">
        <v>721</v>
      </c>
      <c r="H244" s="68">
        <v>16</v>
      </c>
      <c r="I244" s="68">
        <v>1258</v>
      </c>
      <c r="J244" s="68">
        <v>18.100000000000001</v>
      </c>
      <c r="K244" s="68" t="s">
        <v>840</v>
      </c>
      <c r="L244" s="68">
        <v>65</v>
      </c>
      <c r="M244" s="68">
        <v>25</v>
      </c>
      <c r="N244" s="68">
        <v>10</v>
      </c>
      <c r="O244" s="68">
        <v>0</v>
      </c>
      <c r="P244" s="68">
        <v>30</v>
      </c>
      <c r="R244" s="68" t="s">
        <v>723</v>
      </c>
      <c r="S244" s="68" t="s">
        <v>716</v>
      </c>
      <c r="X244" s="68">
        <v>3</v>
      </c>
      <c r="Y244" s="68" t="s">
        <v>841</v>
      </c>
      <c r="Z244" s="70">
        <v>25.7</v>
      </c>
      <c r="AA244" s="70">
        <v>26.200000000000003</v>
      </c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S244" s="79"/>
    </row>
    <row r="245" spans="6:74" s="68" customFormat="1" x14ac:dyDescent="0.25">
      <c r="F245" s="68" t="s">
        <v>832</v>
      </c>
      <c r="G245" s="68" t="s">
        <v>721</v>
      </c>
      <c r="H245" s="68">
        <v>16</v>
      </c>
      <c r="I245" s="68">
        <v>1258</v>
      </c>
      <c r="J245" s="68">
        <v>18.100000000000001</v>
      </c>
      <c r="K245" s="68" t="s">
        <v>840</v>
      </c>
      <c r="L245" s="68">
        <v>65</v>
      </c>
      <c r="M245" s="68">
        <v>25</v>
      </c>
      <c r="N245" s="68">
        <v>10</v>
      </c>
      <c r="O245" s="68">
        <v>30</v>
      </c>
      <c r="P245" s="68">
        <v>60</v>
      </c>
      <c r="Q245" s="68">
        <v>45</v>
      </c>
      <c r="R245" s="68" t="s">
        <v>723</v>
      </c>
      <c r="S245" s="68" t="s">
        <v>716</v>
      </c>
      <c r="X245" s="68">
        <v>3</v>
      </c>
      <c r="Y245" s="68" t="s">
        <v>841</v>
      </c>
      <c r="Z245" s="70">
        <v>9.4</v>
      </c>
      <c r="AA245" s="70">
        <v>9</v>
      </c>
      <c r="AB245" s="70"/>
      <c r="AC245" s="70"/>
      <c r="AD245" s="70"/>
      <c r="AE245" s="70"/>
      <c r="AF245" s="70"/>
      <c r="AG245" s="70"/>
      <c r="AH245" s="70"/>
      <c r="AI245" s="70"/>
      <c r="AJ245" s="70">
        <v>1.42</v>
      </c>
      <c r="AK245" s="70"/>
      <c r="AL245" s="70">
        <v>1.42</v>
      </c>
      <c r="AM245" s="70"/>
      <c r="AN245" s="70"/>
      <c r="AO245" s="70"/>
      <c r="AP245" s="70"/>
      <c r="AQ245" s="70"/>
      <c r="AR245" s="70"/>
      <c r="AS245" s="70"/>
      <c r="AT245" s="70"/>
      <c r="AU245" s="70">
        <v>2.2065727699530515</v>
      </c>
      <c r="AV245" s="70"/>
      <c r="AW245" s="70"/>
      <c r="AX245" s="70"/>
      <c r="AY245" s="70">
        <v>1.42</v>
      </c>
      <c r="AZ245" s="70"/>
      <c r="BA245" s="70"/>
      <c r="BB245" s="70"/>
      <c r="BC245" s="70"/>
      <c r="BD245" s="70"/>
      <c r="BE245" s="70"/>
      <c r="BF245" s="70"/>
      <c r="BG245" s="70"/>
      <c r="BH245" s="70"/>
      <c r="BJ245" s="68" t="s">
        <v>725</v>
      </c>
      <c r="BK245" s="68" t="s">
        <v>725</v>
      </c>
      <c r="BQ245" s="68" t="s">
        <v>842</v>
      </c>
      <c r="BR245" s="68" t="s">
        <v>831</v>
      </c>
      <c r="BS245" s="79">
        <v>1</v>
      </c>
      <c r="BT245" s="68" t="s">
        <v>846</v>
      </c>
      <c r="BU245" s="68" t="s">
        <v>847</v>
      </c>
      <c r="BV245" s="68" t="s">
        <v>830</v>
      </c>
    </row>
    <row r="246" spans="6:74" s="68" customFormat="1" x14ac:dyDescent="0.25">
      <c r="F246" s="68" t="s">
        <v>832</v>
      </c>
      <c r="G246" s="68" t="s">
        <v>721</v>
      </c>
      <c r="H246" s="68">
        <v>16</v>
      </c>
      <c r="I246" s="68">
        <v>1258</v>
      </c>
      <c r="J246" s="68">
        <v>18.100000000000001</v>
      </c>
      <c r="K246" s="68" t="s">
        <v>840</v>
      </c>
      <c r="L246" s="68">
        <v>65</v>
      </c>
      <c r="M246" s="68">
        <v>25</v>
      </c>
      <c r="N246" s="68">
        <v>10</v>
      </c>
      <c r="O246" s="68">
        <v>60</v>
      </c>
      <c r="P246" s="68">
        <v>90</v>
      </c>
      <c r="Q246" s="68">
        <v>75</v>
      </c>
      <c r="R246" s="68" t="s">
        <v>723</v>
      </c>
      <c r="S246" s="68" t="s">
        <v>716</v>
      </c>
      <c r="X246" s="68">
        <v>3</v>
      </c>
      <c r="Y246" s="68" t="s">
        <v>841</v>
      </c>
      <c r="Z246" s="70">
        <v>8.3000000000000007</v>
      </c>
      <c r="AA246" s="70">
        <v>6.4</v>
      </c>
      <c r="AB246" s="70"/>
      <c r="AC246" s="70"/>
      <c r="AD246" s="70"/>
      <c r="AE246" s="70"/>
      <c r="AF246" s="70"/>
      <c r="AG246" s="70"/>
      <c r="AH246" s="70"/>
      <c r="AI246" s="70"/>
      <c r="AJ246" s="70">
        <v>1.6</v>
      </c>
      <c r="AK246" s="70"/>
      <c r="AL246" s="70">
        <v>1.6</v>
      </c>
      <c r="AM246" s="70"/>
      <c r="AN246" s="70"/>
      <c r="AO246" s="70"/>
      <c r="AP246" s="70"/>
      <c r="AQ246" s="70"/>
      <c r="AR246" s="70"/>
      <c r="AS246" s="70"/>
      <c r="AT246" s="70"/>
      <c r="AU246" s="70">
        <v>1.7291666666666667</v>
      </c>
      <c r="AV246" s="70"/>
      <c r="AW246" s="70"/>
      <c r="AX246" s="70"/>
      <c r="AY246" s="70">
        <v>1.6</v>
      </c>
      <c r="AZ246" s="70"/>
      <c r="BA246" s="70"/>
      <c r="BB246" s="70"/>
      <c r="BC246" s="70"/>
      <c r="BD246" s="70"/>
      <c r="BE246" s="70"/>
      <c r="BF246" s="70"/>
      <c r="BG246" s="70"/>
      <c r="BH246" s="70"/>
      <c r="BJ246" s="68" t="s">
        <v>725</v>
      </c>
      <c r="BK246" s="68" t="s">
        <v>725</v>
      </c>
      <c r="BQ246" s="68" t="s">
        <v>842</v>
      </c>
      <c r="BR246" s="68" t="s">
        <v>831</v>
      </c>
      <c r="BS246" s="79">
        <v>1</v>
      </c>
      <c r="BT246" s="68" t="s">
        <v>846</v>
      </c>
      <c r="BU246" s="68" t="s">
        <v>847</v>
      </c>
      <c r="BV246" s="68" t="s">
        <v>830</v>
      </c>
    </row>
    <row r="247" spans="6:74" s="68" customFormat="1" x14ac:dyDescent="0.25">
      <c r="F247" s="68" t="s">
        <v>832</v>
      </c>
      <c r="G247" s="68" t="s">
        <v>721</v>
      </c>
      <c r="H247" s="68">
        <v>16</v>
      </c>
      <c r="I247" s="68">
        <v>1258</v>
      </c>
      <c r="J247" s="68">
        <v>18.100000000000001</v>
      </c>
      <c r="K247" s="68" t="s">
        <v>840</v>
      </c>
      <c r="L247" s="68">
        <v>65</v>
      </c>
      <c r="M247" s="68">
        <v>25</v>
      </c>
      <c r="N247" s="68">
        <v>10</v>
      </c>
      <c r="O247" s="68">
        <v>90</v>
      </c>
      <c r="P247" s="68">
        <v>120</v>
      </c>
      <c r="Q247" s="68">
        <v>105</v>
      </c>
      <c r="R247" s="68" t="s">
        <v>723</v>
      </c>
      <c r="S247" s="68" t="s">
        <v>716</v>
      </c>
      <c r="X247" s="68">
        <v>3</v>
      </c>
      <c r="Y247" s="68" t="s">
        <v>841</v>
      </c>
      <c r="Z247" s="70">
        <v>5.6</v>
      </c>
      <c r="AA247" s="70">
        <v>5.5</v>
      </c>
      <c r="AB247" s="70"/>
      <c r="AC247" s="70"/>
      <c r="AD247" s="70"/>
      <c r="AE247" s="70"/>
      <c r="AF247" s="70"/>
      <c r="AG247" s="70"/>
      <c r="AH247" s="70"/>
      <c r="AI247" s="70"/>
      <c r="AJ247" s="70">
        <v>1.6</v>
      </c>
      <c r="AK247" s="70"/>
      <c r="AL247" s="70">
        <v>1.6</v>
      </c>
      <c r="AM247" s="70"/>
      <c r="AN247" s="70"/>
      <c r="AO247" s="70"/>
      <c r="AP247" s="70"/>
      <c r="AQ247" s="70"/>
      <c r="AR247" s="70"/>
      <c r="AS247" s="70"/>
      <c r="AT247" s="70"/>
      <c r="AU247" s="70">
        <v>1.1666666666666665</v>
      </c>
      <c r="AV247" s="70"/>
      <c r="AW247" s="70"/>
      <c r="AX247" s="70"/>
      <c r="AY247" s="70">
        <v>1.6</v>
      </c>
      <c r="AZ247" s="70"/>
      <c r="BA247" s="70"/>
      <c r="BB247" s="70"/>
      <c r="BC247" s="70"/>
      <c r="BD247" s="70"/>
      <c r="BE247" s="70"/>
      <c r="BF247" s="70"/>
      <c r="BG247" s="70"/>
      <c r="BH247" s="70"/>
      <c r="BJ247" s="68" t="s">
        <v>725</v>
      </c>
      <c r="BK247" s="68" t="s">
        <v>725</v>
      </c>
      <c r="BQ247" s="68" t="s">
        <v>842</v>
      </c>
      <c r="BR247" s="68" t="s">
        <v>831</v>
      </c>
      <c r="BS247" s="79">
        <v>1</v>
      </c>
      <c r="BT247" s="68" t="s">
        <v>846</v>
      </c>
      <c r="BU247" s="68" t="s">
        <v>847</v>
      </c>
      <c r="BV247" s="68" t="s">
        <v>830</v>
      </c>
    </row>
    <row r="248" spans="6:74" s="68" customFormat="1" x14ac:dyDescent="0.25">
      <c r="F248" s="68" t="s">
        <v>832</v>
      </c>
      <c r="G248" s="68" t="s">
        <v>721</v>
      </c>
      <c r="H248" s="68">
        <v>16</v>
      </c>
      <c r="I248" s="68">
        <v>1258</v>
      </c>
      <c r="J248" s="68">
        <v>18.100000000000001</v>
      </c>
      <c r="K248" s="68" t="s">
        <v>840</v>
      </c>
      <c r="L248" s="68">
        <v>65</v>
      </c>
      <c r="M248" s="68">
        <v>25</v>
      </c>
      <c r="N248" s="68">
        <v>10</v>
      </c>
      <c r="O248" s="68">
        <v>30</v>
      </c>
      <c r="P248" s="68">
        <v>120</v>
      </c>
      <c r="R248" s="68" t="s">
        <v>723</v>
      </c>
      <c r="S248" s="68" t="s">
        <v>716</v>
      </c>
      <c r="X248" s="68">
        <v>3</v>
      </c>
      <c r="Y248" s="68" t="s">
        <v>841</v>
      </c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S248" s="79"/>
    </row>
    <row r="249" spans="6:74" s="68" customFormat="1" x14ac:dyDescent="0.25">
      <c r="F249" s="68" t="s">
        <v>832</v>
      </c>
      <c r="G249" s="68" t="s">
        <v>721</v>
      </c>
      <c r="H249" s="68">
        <v>16</v>
      </c>
      <c r="I249" s="68">
        <v>1258</v>
      </c>
      <c r="J249" s="68">
        <v>18.100000000000001</v>
      </c>
      <c r="K249" s="68" t="s">
        <v>840</v>
      </c>
      <c r="L249" s="68">
        <v>65</v>
      </c>
      <c r="M249" s="68">
        <v>25</v>
      </c>
      <c r="N249" s="68">
        <v>10</v>
      </c>
      <c r="O249" s="68">
        <v>0</v>
      </c>
      <c r="P249" s="68">
        <v>10</v>
      </c>
      <c r="Q249" s="68">
        <v>5</v>
      </c>
      <c r="R249" s="68" t="s">
        <v>723</v>
      </c>
      <c r="S249" s="68" t="s">
        <v>716</v>
      </c>
      <c r="X249" s="68">
        <v>3</v>
      </c>
      <c r="Y249" s="68" t="s">
        <v>841</v>
      </c>
      <c r="Z249" s="70">
        <v>8</v>
      </c>
      <c r="AA249" s="70">
        <v>9.1</v>
      </c>
      <c r="AB249" s="70"/>
      <c r="AC249" s="70"/>
      <c r="AD249" s="70"/>
      <c r="AE249" s="70"/>
      <c r="AF249" s="70"/>
      <c r="AG249" s="70"/>
      <c r="AH249" s="70"/>
      <c r="AI249" s="70"/>
      <c r="AJ249" s="70">
        <v>1.42</v>
      </c>
      <c r="AK249" s="70"/>
      <c r="AL249" s="70">
        <v>1.42</v>
      </c>
      <c r="AM249" s="70"/>
      <c r="AN249" s="70"/>
      <c r="AO249" s="70"/>
      <c r="AP249" s="70"/>
      <c r="AQ249" s="70"/>
      <c r="AR249" s="70"/>
      <c r="AS249" s="70"/>
      <c r="AT249" s="70"/>
      <c r="AU249" s="70">
        <v>5.6338028169014089</v>
      </c>
      <c r="AV249" s="70"/>
      <c r="AW249" s="70"/>
      <c r="AX249" s="70"/>
      <c r="AY249" s="70">
        <v>1.42</v>
      </c>
      <c r="AZ249" s="70"/>
      <c r="BA249" s="70"/>
      <c r="BB249" s="70"/>
      <c r="BC249" s="70"/>
      <c r="BD249" s="70"/>
      <c r="BE249" s="70"/>
      <c r="BF249" s="70"/>
      <c r="BG249" s="70"/>
      <c r="BH249" s="70"/>
      <c r="BJ249" s="68" t="s">
        <v>725</v>
      </c>
      <c r="BK249" s="68" t="s">
        <v>725</v>
      </c>
      <c r="BQ249" s="68" t="s">
        <v>842</v>
      </c>
      <c r="BR249" s="68" t="s">
        <v>831</v>
      </c>
      <c r="BS249" s="79">
        <v>1</v>
      </c>
      <c r="BT249" s="68" t="s">
        <v>843</v>
      </c>
      <c r="BU249" s="68" t="s">
        <v>848</v>
      </c>
      <c r="BV249" s="68" t="s">
        <v>830</v>
      </c>
    </row>
    <row r="250" spans="6:74" s="68" customFormat="1" x14ac:dyDescent="0.25">
      <c r="F250" s="68" t="s">
        <v>832</v>
      </c>
      <c r="G250" s="68" t="s">
        <v>721</v>
      </c>
      <c r="H250" s="68">
        <v>16</v>
      </c>
      <c r="I250" s="68">
        <v>1258</v>
      </c>
      <c r="J250" s="68">
        <v>18.100000000000001</v>
      </c>
      <c r="K250" s="68" t="s">
        <v>840</v>
      </c>
      <c r="L250" s="68">
        <v>65</v>
      </c>
      <c r="M250" s="68">
        <v>25</v>
      </c>
      <c r="N250" s="68">
        <v>10</v>
      </c>
      <c r="O250" s="68">
        <v>10</v>
      </c>
      <c r="P250" s="68">
        <v>30</v>
      </c>
      <c r="Q250" s="68">
        <v>20</v>
      </c>
      <c r="R250" s="68" t="s">
        <v>723</v>
      </c>
      <c r="S250" s="68" t="s">
        <v>716</v>
      </c>
      <c r="X250" s="68">
        <v>3</v>
      </c>
      <c r="Y250" s="68" t="s">
        <v>841</v>
      </c>
      <c r="Z250" s="70">
        <v>12.4</v>
      </c>
      <c r="AA250" s="70">
        <v>13.9</v>
      </c>
      <c r="AB250" s="70"/>
      <c r="AC250" s="70"/>
      <c r="AD250" s="70"/>
      <c r="AE250" s="70"/>
      <c r="AF250" s="70"/>
      <c r="AG250" s="70"/>
      <c r="AH250" s="70"/>
      <c r="AI250" s="70"/>
      <c r="AJ250" s="70">
        <v>1.55</v>
      </c>
      <c r="AK250" s="70"/>
      <c r="AL250" s="70">
        <v>1.55</v>
      </c>
      <c r="AM250" s="70"/>
      <c r="AN250" s="70"/>
      <c r="AO250" s="70"/>
      <c r="AP250" s="70"/>
      <c r="AQ250" s="70"/>
      <c r="AR250" s="70"/>
      <c r="AS250" s="70"/>
      <c r="AT250" s="70"/>
      <c r="AU250" s="70">
        <v>4</v>
      </c>
      <c r="AV250" s="70"/>
      <c r="AW250" s="70"/>
      <c r="AX250" s="70"/>
      <c r="AY250" s="70">
        <v>1.55</v>
      </c>
      <c r="AZ250" s="70"/>
      <c r="BA250" s="70"/>
      <c r="BB250" s="70"/>
      <c r="BC250" s="70"/>
      <c r="BD250" s="70"/>
      <c r="BE250" s="70"/>
      <c r="BF250" s="70"/>
      <c r="BG250" s="70"/>
      <c r="BH250" s="70"/>
      <c r="BJ250" s="68" t="s">
        <v>725</v>
      </c>
      <c r="BK250" s="68" t="s">
        <v>725</v>
      </c>
      <c r="BQ250" s="68" t="s">
        <v>842</v>
      </c>
      <c r="BR250" s="68" t="s">
        <v>831</v>
      </c>
      <c r="BS250" s="79">
        <v>1</v>
      </c>
      <c r="BT250" s="68" t="s">
        <v>843</v>
      </c>
      <c r="BU250" s="68" t="s">
        <v>848</v>
      </c>
      <c r="BV250" s="68" t="s">
        <v>830</v>
      </c>
    </row>
    <row r="251" spans="6:74" s="68" customFormat="1" x14ac:dyDescent="0.25">
      <c r="F251" s="68" t="s">
        <v>832</v>
      </c>
      <c r="G251" s="68" t="s">
        <v>721</v>
      </c>
      <c r="H251" s="68">
        <v>16</v>
      </c>
      <c r="I251" s="68">
        <v>1258</v>
      </c>
      <c r="J251" s="68">
        <v>18.100000000000001</v>
      </c>
      <c r="K251" s="68" t="s">
        <v>840</v>
      </c>
      <c r="L251" s="68">
        <v>65</v>
      </c>
      <c r="M251" s="68">
        <v>25</v>
      </c>
      <c r="N251" s="68">
        <v>10</v>
      </c>
      <c r="O251" s="68">
        <v>0</v>
      </c>
      <c r="P251" s="68">
        <v>30</v>
      </c>
      <c r="R251" s="68" t="s">
        <v>723</v>
      </c>
      <c r="S251" s="68" t="s">
        <v>716</v>
      </c>
      <c r="X251" s="68">
        <v>3</v>
      </c>
      <c r="Y251" s="68" t="s">
        <v>841</v>
      </c>
      <c r="Z251" s="70">
        <v>20.399999999999999</v>
      </c>
      <c r="AA251" s="70">
        <v>23</v>
      </c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S251" s="79"/>
    </row>
    <row r="252" spans="6:74" s="68" customFormat="1" x14ac:dyDescent="0.25">
      <c r="F252" s="68" t="s">
        <v>832</v>
      </c>
      <c r="G252" s="68" t="s">
        <v>721</v>
      </c>
      <c r="H252" s="68">
        <v>16</v>
      </c>
      <c r="I252" s="68">
        <v>1258</v>
      </c>
      <c r="J252" s="68">
        <v>18.100000000000001</v>
      </c>
      <c r="K252" s="68" t="s">
        <v>840</v>
      </c>
      <c r="L252" s="68">
        <v>65</v>
      </c>
      <c r="M252" s="68">
        <v>25</v>
      </c>
      <c r="N252" s="68">
        <v>10</v>
      </c>
      <c r="O252" s="68">
        <v>30</v>
      </c>
      <c r="P252" s="68">
        <v>60</v>
      </c>
      <c r="Q252" s="68">
        <v>45</v>
      </c>
      <c r="R252" s="68" t="s">
        <v>723</v>
      </c>
      <c r="S252" s="68" t="s">
        <v>716</v>
      </c>
      <c r="X252" s="68">
        <v>3</v>
      </c>
      <c r="Y252" s="68" t="s">
        <v>841</v>
      </c>
      <c r="Z252" s="70">
        <v>9.1999999999999993</v>
      </c>
      <c r="AA252" s="70">
        <v>10.9</v>
      </c>
      <c r="AB252" s="70"/>
      <c r="AC252" s="70"/>
      <c r="AD252" s="70"/>
      <c r="AE252" s="70"/>
      <c r="AF252" s="70"/>
      <c r="AG252" s="70"/>
      <c r="AH252" s="70"/>
      <c r="AI252" s="70"/>
      <c r="AJ252" s="70">
        <v>1.4</v>
      </c>
      <c r="AK252" s="70"/>
      <c r="AL252" s="70">
        <v>1.4</v>
      </c>
      <c r="AM252" s="70"/>
      <c r="AN252" s="70"/>
      <c r="AO252" s="70"/>
      <c r="AP252" s="70"/>
      <c r="AQ252" s="70"/>
      <c r="AR252" s="70"/>
      <c r="AS252" s="70"/>
      <c r="AT252" s="70"/>
      <c r="AU252" s="70">
        <v>2.1904761904761902</v>
      </c>
      <c r="AV252" s="70"/>
      <c r="AW252" s="70"/>
      <c r="AX252" s="70"/>
      <c r="AY252" s="70">
        <v>1.4</v>
      </c>
      <c r="AZ252" s="70"/>
      <c r="BA252" s="70"/>
      <c r="BB252" s="70"/>
      <c r="BC252" s="70"/>
      <c r="BD252" s="70"/>
      <c r="BE252" s="70"/>
      <c r="BF252" s="70"/>
      <c r="BG252" s="70"/>
      <c r="BH252" s="70"/>
      <c r="BJ252" s="68" t="s">
        <v>725</v>
      </c>
      <c r="BK252" s="68" t="s">
        <v>725</v>
      </c>
      <c r="BQ252" s="68" t="s">
        <v>842</v>
      </c>
      <c r="BR252" s="68" t="s">
        <v>831</v>
      </c>
      <c r="BS252" s="79">
        <v>1</v>
      </c>
      <c r="BT252" s="68" t="s">
        <v>843</v>
      </c>
      <c r="BU252" s="68" t="s">
        <v>848</v>
      </c>
      <c r="BV252" s="68" t="s">
        <v>830</v>
      </c>
    </row>
    <row r="253" spans="6:74" s="68" customFormat="1" x14ac:dyDescent="0.25">
      <c r="F253" s="68" t="s">
        <v>832</v>
      </c>
      <c r="G253" s="68" t="s">
        <v>721</v>
      </c>
      <c r="H253" s="68">
        <v>16</v>
      </c>
      <c r="I253" s="68">
        <v>1258</v>
      </c>
      <c r="J253" s="68">
        <v>18.100000000000001</v>
      </c>
      <c r="K253" s="68" t="s">
        <v>840</v>
      </c>
      <c r="L253" s="68">
        <v>65</v>
      </c>
      <c r="M253" s="68">
        <v>25</v>
      </c>
      <c r="N253" s="68">
        <v>10</v>
      </c>
      <c r="O253" s="68">
        <v>60</v>
      </c>
      <c r="P253" s="68">
        <v>90</v>
      </c>
      <c r="Q253" s="68">
        <v>75</v>
      </c>
      <c r="R253" s="68" t="s">
        <v>723</v>
      </c>
      <c r="S253" s="68" t="s">
        <v>716</v>
      </c>
      <c r="X253" s="68">
        <v>3</v>
      </c>
      <c r="Y253" s="68" t="s">
        <v>841</v>
      </c>
      <c r="Z253" s="70">
        <v>7.1</v>
      </c>
      <c r="AA253" s="70">
        <v>6.4</v>
      </c>
      <c r="AB253" s="70"/>
      <c r="AC253" s="70"/>
      <c r="AD253" s="70"/>
      <c r="AE253" s="70"/>
      <c r="AF253" s="70"/>
      <c r="AG253" s="70"/>
      <c r="AH253" s="70"/>
      <c r="AI253" s="70"/>
      <c r="AJ253" s="70">
        <v>1.57</v>
      </c>
      <c r="AK253" s="70"/>
      <c r="AL253" s="70">
        <v>1.57</v>
      </c>
      <c r="AM253" s="70"/>
      <c r="AN253" s="70"/>
      <c r="AO253" s="70"/>
      <c r="AP253" s="70"/>
      <c r="AQ253" s="70"/>
      <c r="AR253" s="70"/>
      <c r="AS253" s="70"/>
      <c r="AT253" s="70"/>
      <c r="AU253" s="70">
        <v>1.5074309978768576</v>
      </c>
      <c r="AV253" s="70"/>
      <c r="AW253" s="70"/>
      <c r="AX253" s="70"/>
      <c r="AY253" s="70">
        <v>1.57</v>
      </c>
      <c r="AZ253" s="70"/>
      <c r="BA253" s="70"/>
      <c r="BB253" s="70"/>
      <c r="BC253" s="70"/>
      <c r="BD253" s="70"/>
      <c r="BE253" s="70"/>
      <c r="BF253" s="70"/>
      <c r="BG253" s="70"/>
      <c r="BH253" s="70"/>
      <c r="BJ253" s="68" t="s">
        <v>725</v>
      </c>
      <c r="BK253" s="68" t="s">
        <v>725</v>
      </c>
      <c r="BQ253" s="68" t="s">
        <v>842</v>
      </c>
      <c r="BR253" s="68" t="s">
        <v>831</v>
      </c>
      <c r="BS253" s="79">
        <v>1</v>
      </c>
      <c r="BT253" s="68" t="s">
        <v>843</v>
      </c>
      <c r="BU253" s="68" t="s">
        <v>848</v>
      </c>
      <c r="BV253" s="68" t="s">
        <v>830</v>
      </c>
    </row>
    <row r="254" spans="6:74" s="68" customFormat="1" x14ac:dyDescent="0.25">
      <c r="F254" s="68" t="s">
        <v>832</v>
      </c>
      <c r="G254" s="68" t="s">
        <v>721</v>
      </c>
      <c r="H254" s="68">
        <v>16</v>
      </c>
      <c r="I254" s="68">
        <v>1258</v>
      </c>
      <c r="J254" s="68">
        <v>18.100000000000001</v>
      </c>
      <c r="K254" s="68" t="s">
        <v>840</v>
      </c>
      <c r="L254" s="68">
        <v>65</v>
      </c>
      <c r="M254" s="68">
        <v>25</v>
      </c>
      <c r="N254" s="68">
        <v>10</v>
      </c>
      <c r="O254" s="68">
        <v>90</v>
      </c>
      <c r="P254" s="68">
        <v>120</v>
      </c>
      <c r="Q254" s="68">
        <v>105</v>
      </c>
      <c r="R254" s="68" t="s">
        <v>723</v>
      </c>
      <c r="S254" s="68" t="s">
        <v>716</v>
      </c>
      <c r="X254" s="68">
        <v>3</v>
      </c>
      <c r="Y254" s="68" t="s">
        <v>841</v>
      </c>
      <c r="Z254" s="70">
        <v>5.5</v>
      </c>
      <c r="AA254" s="70">
        <v>6</v>
      </c>
      <c r="AB254" s="70"/>
      <c r="AC254" s="70"/>
      <c r="AD254" s="70"/>
      <c r="AE254" s="70"/>
      <c r="AF254" s="70"/>
      <c r="AG254" s="70"/>
      <c r="AH254" s="70"/>
      <c r="AI254" s="70"/>
      <c r="AJ254" s="70">
        <v>1.59</v>
      </c>
      <c r="AK254" s="70"/>
      <c r="AL254" s="70">
        <v>1.59</v>
      </c>
      <c r="AM254" s="70"/>
      <c r="AN254" s="70"/>
      <c r="AO254" s="70"/>
      <c r="AP254" s="70"/>
      <c r="AQ254" s="70"/>
      <c r="AR254" s="70"/>
      <c r="AS254" s="70"/>
      <c r="AT254" s="70"/>
      <c r="AU254" s="70">
        <v>1.1530398322851152</v>
      </c>
      <c r="AV254" s="70"/>
      <c r="AW254" s="70"/>
      <c r="AX254" s="70"/>
      <c r="AY254" s="70">
        <v>1.59</v>
      </c>
      <c r="AZ254" s="70"/>
      <c r="BA254" s="70"/>
      <c r="BB254" s="70"/>
      <c r="BC254" s="70"/>
      <c r="BD254" s="70"/>
      <c r="BE254" s="70"/>
      <c r="BF254" s="70"/>
      <c r="BG254" s="70"/>
      <c r="BH254" s="70"/>
      <c r="BJ254" s="68" t="s">
        <v>725</v>
      </c>
      <c r="BK254" s="68" t="s">
        <v>725</v>
      </c>
      <c r="BQ254" s="68" t="s">
        <v>842</v>
      </c>
      <c r="BR254" s="68" t="s">
        <v>831</v>
      </c>
      <c r="BS254" s="79">
        <v>1</v>
      </c>
      <c r="BT254" s="68" t="s">
        <v>843</v>
      </c>
      <c r="BU254" s="68" t="s">
        <v>848</v>
      </c>
      <c r="BV254" s="68" t="s">
        <v>830</v>
      </c>
    </row>
    <row r="255" spans="6:74" s="68" customFormat="1" x14ac:dyDescent="0.25">
      <c r="F255" s="68" t="s">
        <v>832</v>
      </c>
      <c r="G255" s="68" t="s">
        <v>721</v>
      </c>
      <c r="H255" s="68">
        <v>16</v>
      </c>
      <c r="I255" s="68">
        <v>1258</v>
      </c>
      <c r="J255" s="68">
        <v>18.100000000000001</v>
      </c>
      <c r="K255" s="68" t="s">
        <v>840</v>
      </c>
      <c r="L255" s="68">
        <v>65</v>
      </c>
      <c r="M255" s="68">
        <v>25</v>
      </c>
      <c r="N255" s="68">
        <v>10</v>
      </c>
      <c r="O255" s="68">
        <v>30</v>
      </c>
      <c r="P255" s="68">
        <v>120</v>
      </c>
      <c r="R255" s="68" t="s">
        <v>723</v>
      </c>
      <c r="S255" s="68" t="s">
        <v>716</v>
      </c>
      <c r="X255" s="68">
        <v>3</v>
      </c>
      <c r="Y255" s="68" t="s">
        <v>841</v>
      </c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S255" s="79"/>
    </row>
    <row r="256" spans="6:74" s="68" customFormat="1" x14ac:dyDescent="0.25">
      <c r="F256" s="68" t="s">
        <v>832</v>
      </c>
      <c r="G256" s="68" t="s">
        <v>721</v>
      </c>
      <c r="H256" s="68">
        <v>16</v>
      </c>
      <c r="I256" s="68">
        <v>1258</v>
      </c>
      <c r="J256" s="68">
        <v>18.100000000000001</v>
      </c>
      <c r="K256" s="68" t="s">
        <v>840</v>
      </c>
      <c r="L256" s="68">
        <v>65</v>
      </c>
      <c r="M256" s="68">
        <v>25</v>
      </c>
      <c r="N256" s="68">
        <v>10</v>
      </c>
      <c r="O256" s="68">
        <v>0</v>
      </c>
      <c r="P256" s="68">
        <v>10</v>
      </c>
      <c r="Q256" s="68">
        <v>5</v>
      </c>
      <c r="R256" s="68" t="s">
        <v>723</v>
      </c>
      <c r="S256" s="68" t="s">
        <v>716</v>
      </c>
      <c r="X256" s="68">
        <v>3</v>
      </c>
      <c r="Y256" s="68" t="s">
        <v>841</v>
      </c>
      <c r="Z256" s="70">
        <v>9.1999999999999993</v>
      </c>
      <c r="AA256" s="70">
        <v>9.1</v>
      </c>
      <c r="AB256" s="70"/>
      <c r="AC256" s="70"/>
      <c r="AD256" s="70"/>
      <c r="AE256" s="70"/>
      <c r="AF256" s="70"/>
      <c r="AG256" s="70"/>
      <c r="AH256" s="70"/>
      <c r="AI256" s="70"/>
      <c r="AJ256" s="70">
        <v>1.42</v>
      </c>
      <c r="AK256" s="70"/>
      <c r="AL256" s="70">
        <v>1.42</v>
      </c>
      <c r="AM256" s="70"/>
      <c r="AN256" s="70"/>
      <c r="AO256" s="70"/>
      <c r="AP256" s="70"/>
      <c r="AQ256" s="70"/>
      <c r="AR256" s="70"/>
      <c r="AS256" s="70"/>
      <c r="AT256" s="70"/>
      <c r="AU256" s="70">
        <v>6.47887323943662</v>
      </c>
      <c r="AV256" s="70"/>
      <c r="AW256" s="70"/>
      <c r="AX256" s="70"/>
      <c r="AY256" s="70">
        <v>1.42</v>
      </c>
      <c r="AZ256" s="70"/>
      <c r="BA256" s="70"/>
      <c r="BB256" s="70"/>
      <c r="BC256" s="70"/>
      <c r="BD256" s="70"/>
      <c r="BE256" s="70"/>
      <c r="BF256" s="70"/>
      <c r="BG256" s="70"/>
      <c r="BH256" s="70"/>
      <c r="BJ256" s="68" t="s">
        <v>725</v>
      </c>
      <c r="BK256" s="68" t="s">
        <v>725</v>
      </c>
      <c r="BQ256" s="68" t="s">
        <v>842</v>
      </c>
      <c r="BR256" s="68" t="s">
        <v>831</v>
      </c>
      <c r="BS256" s="79">
        <v>1</v>
      </c>
      <c r="BT256" s="68" t="s">
        <v>844</v>
      </c>
      <c r="BU256" s="68" t="s">
        <v>848</v>
      </c>
      <c r="BV256" s="68" t="s">
        <v>830</v>
      </c>
    </row>
    <row r="257" spans="6:74" s="68" customFormat="1" x14ac:dyDescent="0.25">
      <c r="F257" s="68" t="s">
        <v>832</v>
      </c>
      <c r="G257" s="68" t="s">
        <v>721</v>
      </c>
      <c r="H257" s="68">
        <v>16</v>
      </c>
      <c r="I257" s="68">
        <v>1258</v>
      </c>
      <c r="J257" s="68">
        <v>18.100000000000001</v>
      </c>
      <c r="K257" s="68" t="s">
        <v>840</v>
      </c>
      <c r="L257" s="68">
        <v>65</v>
      </c>
      <c r="M257" s="68">
        <v>25</v>
      </c>
      <c r="N257" s="68">
        <v>10</v>
      </c>
      <c r="O257" s="68">
        <v>10</v>
      </c>
      <c r="P257" s="68">
        <v>30</v>
      </c>
      <c r="Q257" s="68">
        <v>20</v>
      </c>
      <c r="R257" s="68" t="s">
        <v>723</v>
      </c>
      <c r="S257" s="68" t="s">
        <v>716</v>
      </c>
      <c r="X257" s="68">
        <v>3</v>
      </c>
      <c r="Y257" s="68" t="s">
        <v>841</v>
      </c>
      <c r="Z257" s="70">
        <v>13.1</v>
      </c>
      <c r="AA257" s="70">
        <v>13.6</v>
      </c>
      <c r="AB257" s="70"/>
      <c r="AC257" s="70"/>
      <c r="AD257" s="70"/>
      <c r="AE257" s="70"/>
      <c r="AF257" s="70"/>
      <c r="AG257" s="70"/>
      <c r="AH257" s="70"/>
      <c r="AI257" s="70"/>
      <c r="AJ257" s="70">
        <v>1.55</v>
      </c>
      <c r="AK257" s="70"/>
      <c r="AL257" s="70">
        <v>1.55</v>
      </c>
      <c r="AM257" s="70"/>
      <c r="AN257" s="70"/>
      <c r="AO257" s="70"/>
      <c r="AP257" s="70"/>
      <c r="AQ257" s="70"/>
      <c r="AR257" s="70"/>
      <c r="AS257" s="70"/>
      <c r="AT257" s="70"/>
      <c r="AU257" s="70">
        <v>4.225806451612903</v>
      </c>
      <c r="AV257" s="70"/>
      <c r="AW257" s="70"/>
      <c r="AX257" s="70"/>
      <c r="AY257" s="70">
        <v>1.55</v>
      </c>
      <c r="AZ257" s="70"/>
      <c r="BA257" s="70"/>
      <c r="BB257" s="70"/>
      <c r="BC257" s="70"/>
      <c r="BD257" s="70"/>
      <c r="BE257" s="70"/>
      <c r="BF257" s="70"/>
      <c r="BG257" s="70"/>
      <c r="BH257" s="70"/>
      <c r="BJ257" s="68" t="s">
        <v>725</v>
      </c>
      <c r="BK257" s="68" t="s">
        <v>725</v>
      </c>
      <c r="BQ257" s="68" t="s">
        <v>842</v>
      </c>
      <c r="BR257" s="68" t="s">
        <v>831</v>
      </c>
      <c r="BS257" s="79">
        <v>1</v>
      </c>
      <c r="BT257" s="68" t="s">
        <v>844</v>
      </c>
      <c r="BU257" s="68" t="s">
        <v>848</v>
      </c>
      <c r="BV257" s="68" t="s">
        <v>830</v>
      </c>
    </row>
    <row r="258" spans="6:74" s="68" customFormat="1" x14ac:dyDescent="0.25">
      <c r="F258" s="68" t="s">
        <v>832</v>
      </c>
      <c r="G258" s="68" t="s">
        <v>721</v>
      </c>
      <c r="H258" s="68">
        <v>16</v>
      </c>
      <c r="I258" s="68">
        <v>1258</v>
      </c>
      <c r="J258" s="68">
        <v>18.100000000000001</v>
      </c>
      <c r="K258" s="68" t="s">
        <v>840</v>
      </c>
      <c r="L258" s="68">
        <v>65</v>
      </c>
      <c r="M258" s="68">
        <v>25</v>
      </c>
      <c r="N258" s="68">
        <v>10</v>
      </c>
      <c r="O258" s="68">
        <v>0</v>
      </c>
      <c r="P258" s="68">
        <v>30</v>
      </c>
      <c r="R258" s="68" t="s">
        <v>723</v>
      </c>
      <c r="S258" s="68" t="s">
        <v>716</v>
      </c>
      <c r="X258" s="68">
        <v>3</v>
      </c>
      <c r="Y258" s="68" t="s">
        <v>841</v>
      </c>
      <c r="Z258" s="70">
        <v>22.299999999999997</v>
      </c>
      <c r="AA258" s="70">
        <v>22.7</v>
      </c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S258" s="79"/>
    </row>
    <row r="259" spans="6:74" s="68" customFormat="1" x14ac:dyDescent="0.25">
      <c r="F259" s="68" t="s">
        <v>832</v>
      </c>
      <c r="G259" s="68" t="s">
        <v>721</v>
      </c>
      <c r="H259" s="68">
        <v>16</v>
      </c>
      <c r="I259" s="68">
        <v>1258</v>
      </c>
      <c r="J259" s="68">
        <v>18.100000000000001</v>
      </c>
      <c r="K259" s="68" t="s">
        <v>840</v>
      </c>
      <c r="L259" s="68">
        <v>65</v>
      </c>
      <c r="M259" s="68">
        <v>25</v>
      </c>
      <c r="N259" s="68">
        <v>10</v>
      </c>
      <c r="O259" s="68">
        <v>30</v>
      </c>
      <c r="P259" s="68">
        <v>60</v>
      </c>
      <c r="Q259" s="68">
        <v>45</v>
      </c>
      <c r="R259" s="68" t="s">
        <v>723</v>
      </c>
      <c r="S259" s="68" t="s">
        <v>716</v>
      </c>
      <c r="X259" s="68">
        <v>3</v>
      </c>
      <c r="Y259" s="68" t="s">
        <v>841</v>
      </c>
      <c r="Z259" s="70">
        <v>9.8000000000000007</v>
      </c>
      <c r="AA259" s="70">
        <v>10.3</v>
      </c>
      <c r="AB259" s="70"/>
      <c r="AC259" s="70"/>
      <c r="AD259" s="70"/>
      <c r="AE259" s="70"/>
      <c r="AF259" s="70"/>
      <c r="AG259" s="70"/>
      <c r="AH259" s="70"/>
      <c r="AI259" s="70"/>
      <c r="AJ259" s="70">
        <v>1.4</v>
      </c>
      <c r="AK259" s="70"/>
      <c r="AL259" s="70">
        <v>1.4</v>
      </c>
      <c r="AM259" s="70"/>
      <c r="AN259" s="70"/>
      <c r="AO259" s="70"/>
      <c r="AP259" s="70"/>
      <c r="AQ259" s="70"/>
      <c r="AR259" s="70"/>
      <c r="AS259" s="70"/>
      <c r="AT259" s="70"/>
      <c r="AU259" s="70">
        <v>2.3333333333333339</v>
      </c>
      <c r="AV259" s="70"/>
      <c r="AW259" s="70"/>
      <c r="AX259" s="70"/>
      <c r="AY259" s="70">
        <v>1.4</v>
      </c>
      <c r="AZ259" s="70"/>
      <c r="BA259" s="70"/>
      <c r="BB259" s="70"/>
      <c r="BC259" s="70"/>
      <c r="BD259" s="70"/>
      <c r="BE259" s="70"/>
      <c r="BF259" s="70"/>
      <c r="BG259" s="70"/>
      <c r="BH259" s="70"/>
      <c r="BJ259" s="68" t="s">
        <v>725</v>
      </c>
      <c r="BK259" s="68" t="s">
        <v>725</v>
      </c>
      <c r="BQ259" s="68" t="s">
        <v>842</v>
      </c>
      <c r="BR259" s="68" t="s">
        <v>831</v>
      </c>
      <c r="BS259" s="79">
        <v>1</v>
      </c>
      <c r="BT259" s="68" t="s">
        <v>844</v>
      </c>
      <c r="BU259" s="68" t="s">
        <v>848</v>
      </c>
      <c r="BV259" s="68" t="s">
        <v>830</v>
      </c>
    </row>
    <row r="260" spans="6:74" s="68" customFormat="1" x14ac:dyDescent="0.25">
      <c r="F260" s="68" t="s">
        <v>832</v>
      </c>
      <c r="G260" s="68" t="s">
        <v>721</v>
      </c>
      <c r="H260" s="68">
        <v>16</v>
      </c>
      <c r="I260" s="68">
        <v>1258</v>
      </c>
      <c r="J260" s="68">
        <v>18.100000000000001</v>
      </c>
      <c r="K260" s="68" t="s">
        <v>840</v>
      </c>
      <c r="L260" s="68">
        <v>65</v>
      </c>
      <c r="M260" s="68">
        <v>25</v>
      </c>
      <c r="N260" s="68">
        <v>10</v>
      </c>
      <c r="O260" s="68">
        <v>60</v>
      </c>
      <c r="P260" s="68">
        <v>90</v>
      </c>
      <c r="Q260" s="68">
        <v>75</v>
      </c>
      <c r="R260" s="68" t="s">
        <v>723</v>
      </c>
      <c r="S260" s="68" t="s">
        <v>716</v>
      </c>
      <c r="X260" s="68">
        <v>3</v>
      </c>
      <c r="Y260" s="68" t="s">
        <v>841</v>
      </c>
      <c r="Z260" s="70">
        <v>6.7</v>
      </c>
      <c r="AA260" s="70">
        <v>7</v>
      </c>
      <c r="AB260" s="70"/>
      <c r="AC260" s="70"/>
      <c r="AD260" s="70"/>
      <c r="AE260" s="70"/>
      <c r="AF260" s="70"/>
      <c r="AG260" s="70"/>
      <c r="AH260" s="70"/>
      <c r="AI260" s="70"/>
      <c r="AJ260" s="70">
        <v>1.57</v>
      </c>
      <c r="AK260" s="70"/>
      <c r="AL260" s="70">
        <v>1.57</v>
      </c>
      <c r="AM260" s="70"/>
      <c r="AN260" s="70"/>
      <c r="AO260" s="70"/>
      <c r="AP260" s="70"/>
      <c r="AQ260" s="70"/>
      <c r="AR260" s="70"/>
      <c r="AS260" s="70"/>
      <c r="AT260" s="70"/>
      <c r="AU260" s="70">
        <v>1.4225053078556262</v>
      </c>
      <c r="AV260" s="70"/>
      <c r="AW260" s="70"/>
      <c r="AX260" s="70"/>
      <c r="AY260" s="70">
        <v>1.57</v>
      </c>
      <c r="AZ260" s="70"/>
      <c r="BA260" s="70"/>
      <c r="BB260" s="70"/>
      <c r="BC260" s="70"/>
      <c r="BD260" s="70"/>
      <c r="BE260" s="70"/>
      <c r="BF260" s="70"/>
      <c r="BG260" s="70"/>
      <c r="BH260" s="70"/>
      <c r="BJ260" s="68" t="s">
        <v>725</v>
      </c>
      <c r="BK260" s="68" t="s">
        <v>725</v>
      </c>
      <c r="BQ260" s="68" t="s">
        <v>842</v>
      </c>
      <c r="BR260" s="68" t="s">
        <v>831</v>
      </c>
      <c r="BS260" s="79">
        <v>1</v>
      </c>
      <c r="BT260" s="68" t="s">
        <v>844</v>
      </c>
      <c r="BU260" s="68" t="s">
        <v>848</v>
      </c>
      <c r="BV260" s="68" t="s">
        <v>830</v>
      </c>
    </row>
    <row r="261" spans="6:74" s="68" customFormat="1" x14ac:dyDescent="0.25">
      <c r="F261" s="68" t="s">
        <v>832</v>
      </c>
      <c r="G261" s="68" t="s">
        <v>721</v>
      </c>
      <c r="H261" s="68">
        <v>16</v>
      </c>
      <c r="I261" s="68">
        <v>1258</v>
      </c>
      <c r="J261" s="68">
        <v>18.100000000000001</v>
      </c>
      <c r="K261" s="68" t="s">
        <v>840</v>
      </c>
      <c r="L261" s="68">
        <v>65</v>
      </c>
      <c r="M261" s="68">
        <v>25</v>
      </c>
      <c r="N261" s="68">
        <v>10</v>
      </c>
      <c r="O261" s="68">
        <v>90</v>
      </c>
      <c r="P261" s="68">
        <v>120</v>
      </c>
      <c r="Q261" s="68">
        <v>105</v>
      </c>
      <c r="R261" s="68" t="s">
        <v>723</v>
      </c>
      <c r="S261" s="68" t="s">
        <v>716</v>
      </c>
      <c r="X261" s="68">
        <v>3</v>
      </c>
      <c r="Y261" s="68" t="s">
        <v>841</v>
      </c>
      <c r="Z261" s="70">
        <v>4.5</v>
      </c>
      <c r="AA261" s="70">
        <v>6</v>
      </c>
      <c r="AB261" s="70"/>
      <c r="AC261" s="70"/>
      <c r="AD261" s="70"/>
      <c r="AE261" s="70"/>
      <c r="AF261" s="70"/>
      <c r="AG261" s="70"/>
      <c r="AH261" s="70"/>
      <c r="AI261" s="70"/>
      <c r="AJ261" s="70">
        <v>1.59</v>
      </c>
      <c r="AK261" s="70"/>
      <c r="AL261" s="70">
        <v>1.59</v>
      </c>
      <c r="AM261" s="70"/>
      <c r="AN261" s="70"/>
      <c r="AO261" s="70"/>
      <c r="AP261" s="70"/>
      <c r="AQ261" s="70"/>
      <c r="AR261" s="70"/>
      <c r="AS261" s="70"/>
      <c r="AT261" s="70"/>
      <c r="AU261" s="70">
        <v>0.94339622641509424</v>
      </c>
      <c r="AV261" s="70"/>
      <c r="AW261" s="70"/>
      <c r="AX261" s="70"/>
      <c r="AY261" s="70">
        <v>1.59</v>
      </c>
      <c r="AZ261" s="70"/>
      <c r="BA261" s="70"/>
      <c r="BB261" s="70"/>
      <c r="BC261" s="70"/>
      <c r="BD261" s="70"/>
      <c r="BE261" s="70"/>
      <c r="BF261" s="70"/>
      <c r="BG261" s="70"/>
      <c r="BH261" s="70"/>
      <c r="BJ261" s="68" t="s">
        <v>725</v>
      </c>
      <c r="BK261" s="68" t="s">
        <v>725</v>
      </c>
      <c r="BQ261" s="68" t="s">
        <v>842</v>
      </c>
      <c r="BR261" s="68" t="s">
        <v>831</v>
      </c>
      <c r="BS261" s="79">
        <v>1</v>
      </c>
      <c r="BT261" s="68" t="s">
        <v>844</v>
      </c>
      <c r="BU261" s="68" t="s">
        <v>848</v>
      </c>
      <c r="BV261" s="68" t="s">
        <v>830</v>
      </c>
    </row>
    <row r="262" spans="6:74" s="68" customFormat="1" x14ac:dyDescent="0.25">
      <c r="F262" s="68" t="s">
        <v>832</v>
      </c>
      <c r="G262" s="68" t="s">
        <v>721</v>
      </c>
      <c r="H262" s="68">
        <v>16</v>
      </c>
      <c r="I262" s="68">
        <v>1258</v>
      </c>
      <c r="J262" s="68">
        <v>18.100000000000001</v>
      </c>
      <c r="K262" s="68" t="s">
        <v>840</v>
      </c>
      <c r="L262" s="68">
        <v>65</v>
      </c>
      <c r="M262" s="68">
        <v>25</v>
      </c>
      <c r="N262" s="68">
        <v>10</v>
      </c>
      <c r="O262" s="68">
        <v>30</v>
      </c>
      <c r="P262" s="68">
        <v>120</v>
      </c>
      <c r="R262" s="68" t="s">
        <v>723</v>
      </c>
      <c r="S262" s="68" t="s">
        <v>716</v>
      </c>
      <c r="X262" s="68">
        <v>3</v>
      </c>
      <c r="Y262" s="68" t="s">
        <v>841</v>
      </c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S262" s="79"/>
    </row>
    <row r="263" spans="6:74" s="68" customFormat="1" x14ac:dyDescent="0.25">
      <c r="F263" s="68" t="s">
        <v>832</v>
      </c>
      <c r="G263" s="68" t="s">
        <v>721</v>
      </c>
      <c r="H263" s="68">
        <v>16</v>
      </c>
      <c r="I263" s="68">
        <v>1258</v>
      </c>
      <c r="J263" s="68">
        <v>18.100000000000001</v>
      </c>
      <c r="K263" s="68" t="s">
        <v>840</v>
      </c>
      <c r="L263" s="68">
        <v>65</v>
      </c>
      <c r="M263" s="68">
        <v>25</v>
      </c>
      <c r="N263" s="68">
        <v>10</v>
      </c>
      <c r="O263" s="68">
        <v>0</v>
      </c>
      <c r="P263" s="68">
        <v>10</v>
      </c>
      <c r="Q263" s="68">
        <v>5</v>
      </c>
      <c r="R263" s="68" t="s">
        <v>723</v>
      </c>
      <c r="S263" s="68" t="s">
        <v>716</v>
      </c>
      <c r="X263" s="68">
        <v>3</v>
      </c>
      <c r="Y263" s="68" t="s">
        <v>841</v>
      </c>
      <c r="Z263" s="70">
        <v>9.4</v>
      </c>
      <c r="AA263" s="70">
        <v>9.5</v>
      </c>
      <c r="AB263" s="70"/>
      <c r="AC263" s="70"/>
      <c r="AD263" s="70"/>
      <c r="AE263" s="70"/>
      <c r="AF263" s="70"/>
      <c r="AG263" s="70"/>
      <c r="AH263" s="70"/>
      <c r="AI263" s="70"/>
      <c r="AJ263" s="70">
        <v>1.42</v>
      </c>
      <c r="AK263" s="70"/>
      <c r="AL263" s="70">
        <v>1.42</v>
      </c>
      <c r="AM263" s="70"/>
      <c r="AN263" s="70"/>
      <c r="AO263" s="70"/>
      <c r="AP263" s="70"/>
      <c r="AQ263" s="70"/>
      <c r="AR263" s="70"/>
      <c r="AS263" s="70"/>
      <c r="AT263" s="70"/>
      <c r="AU263" s="70">
        <v>6.6197183098591559</v>
      </c>
      <c r="AV263" s="70"/>
      <c r="AW263" s="70"/>
      <c r="AX263" s="70"/>
      <c r="AY263" s="70">
        <v>1.42</v>
      </c>
      <c r="AZ263" s="70"/>
      <c r="BA263" s="70"/>
      <c r="BB263" s="70"/>
      <c r="BC263" s="70"/>
      <c r="BD263" s="70"/>
      <c r="BE263" s="70"/>
      <c r="BF263" s="70"/>
      <c r="BG263" s="70"/>
      <c r="BH263" s="70"/>
      <c r="BJ263" s="68" t="s">
        <v>725</v>
      </c>
      <c r="BK263" s="68" t="s">
        <v>725</v>
      </c>
      <c r="BQ263" s="68" t="s">
        <v>842</v>
      </c>
      <c r="BR263" s="68" t="s">
        <v>831</v>
      </c>
      <c r="BS263" s="79">
        <v>1</v>
      </c>
      <c r="BT263" s="68" t="s">
        <v>846</v>
      </c>
      <c r="BU263" s="68" t="s">
        <v>848</v>
      </c>
      <c r="BV263" s="68" t="s">
        <v>830</v>
      </c>
    </row>
    <row r="264" spans="6:74" s="68" customFormat="1" x14ac:dyDescent="0.25">
      <c r="F264" s="68" t="s">
        <v>832</v>
      </c>
      <c r="G264" s="68" t="s">
        <v>721</v>
      </c>
      <c r="H264" s="68">
        <v>16</v>
      </c>
      <c r="I264" s="68">
        <v>1258</v>
      </c>
      <c r="J264" s="68">
        <v>18.100000000000001</v>
      </c>
      <c r="K264" s="68" t="s">
        <v>840</v>
      </c>
      <c r="L264" s="68">
        <v>65</v>
      </c>
      <c r="M264" s="68">
        <v>25</v>
      </c>
      <c r="N264" s="68">
        <v>10</v>
      </c>
      <c r="O264" s="68">
        <v>10</v>
      </c>
      <c r="P264" s="68">
        <v>30</v>
      </c>
      <c r="Q264" s="68">
        <v>20</v>
      </c>
      <c r="R264" s="68" t="s">
        <v>723</v>
      </c>
      <c r="S264" s="68" t="s">
        <v>716</v>
      </c>
      <c r="X264" s="68">
        <v>3</v>
      </c>
      <c r="Y264" s="68" t="s">
        <v>841</v>
      </c>
      <c r="Z264" s="70">
        <v>13.1</v>
      </c>
      <c r="AA264" s="70">
        <v>14.6</v>
      </c>
      <c r="AB264" s="70"/>
      <c r="AC264" s="70"/>
      <c r="AD264" s="70"/>
      <c r="AE264" s="70"/>
      <c r="AF264" s="70"/>
      <c r="AG264" s="70"/>
      <c r="AH264" s="70"/>
      <c r="AI264" s="70"/>
      <c r="AJ264" s="70">
        <v>1.55</v>
      </c>
      <c r="AK264" s="70"/>
      <c r="AL264" s="70">
        <v>1.55</v>
      </c>
      <c r="AM264" s="70"/>
      <c r="AN264" s="70"/>
      <c r="AO264" s="70"/>
      <c r="AP264" s="70"/>
      <c r="AQ264" s="70"/>
      <c r="AR264" s="70"/>
      <c r="AS264" s="70"/>
      <c r="AT264" s="70"/>
      <c r="AU264" s="70">
        <v>4.225806451612903</v>
      </c>
      <c r="AV264" s="70"/>
      <c r="AW264" s="70"/>
      <c r="AX264" s="70"/>
      <c r="AY264" s="70">
        <v>1.55</v>
      </c>
      <c r="AZ264" s="70"/>
      <c r="BA264" s="70"/>
      <c r="BB264" s="70"/>
      <c r="BC264" s="70"/>
      <c r="BD264" s="70"/>
      <c r="BE264" s="70"/>
      <c r="BF264" s="70"/>
      <c r="BG264" s="70"/>
      <c r="BH264" s="70"/>
      <c r="BJ264" s="68" t="s">
        <v>725</v>
      </c>
      <c r="BK264" s="68" t="s">
        <v>725</v>
      </c>
      <c r="BQ264" s="68" t="s">
        <v>842</v>
      </c>
      <c r="BR264" s="68" t="s">
        <v>831</v>
      </c>
      <c r="BS264" s="79">
        <v>1</v>
      </c>
      <c r="BT264" s="68" t="s">
        <v>846</v>
      </c>
      <c r="BU264" s="68" t="s">
        <v>848</v>
      </c>
      <c r="BV264" s="68" t="s">
        <v>830</v>
      </c>
    </row>
    <row r="265" spans="6:74" s="68" customFormat="1" x14ac:dyDescent="0.25">
      <c r="F265" s="68" t="s">
        <v>832</v>
      </c>
      <c r="G265" s="68" t="s">
        <v>721</v>
      </c>
      <c r="H265" s="68">
        <v>16</v>
      </c>
      <c r="I265" s="68">
        <v>1258</v>
      </c>
      <c r="J265" s="68">
        <v>18.100000000000001</v>
      </c>
      <c r="K265" s="68" t="s">
        <v>840</v>
      </c>
      <c r="L265" s="68">
        <v>65</v>
      </c>
      <c r="M265" s="68">
        <v>25</v>
      </c>
      <c r="N265" s="68">
        <v>10</v>
      </c>
      <c r="O265" s="68">
        <v>0</v>
      </c>
      <c r="P265" s="68">
        <v>30</v>
      </c>
      <c r="R265" s="68" t="s">
        <v>723</v>
      </c>
      <c r="S265" s="68" t="s">
        <v>716</v>
      </c>
      <c r="X265" s="68">
        <v>3</v>
      </c>
      <c r="Y265" s="68" t="s">
        <v>841</v>
      </c>
      <c r="Z265" s="70">
        <v>22.5</v>
      </c>
      <c r="AA265" s="70">
        <v>24.1</v>
      </c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S265" s="79"/>
    </row>
    <row r="266" spans="6:74" s="68" customFormat="1" x14ac:dyDescent="0.25">
      <c r="F266" s="68" t="s">
        <v>832</v>
      </c>
      <c r="G266" s="68" t="s">
        <v>721</v>
      </c>
      <c r="H266" s="68">
        <v>16</v>
      </c>
      <c r="I266" s="68">
        <v>1258</v>
      </c>
      <c r="J266" s="68">
        <v>18.100000000000001</v>
      </c>
      <c r="K266" s="68" t="s">
        <v>840</v>
      </c>
      <c r="L266" s="68">
        <v>65</v>
      </c>
      <c r="M266" s="68">
        <v>25</v>
      </c>
      <c r="N266" s="68">
        <v>10</v>
      </c>
      <c r="O266" s="68">
        <v>30</v>
      </c>
      <c r="P266" s="68">
        <v>60</v>
      </c>
      <c r="Q266" s="68">
        <v>45</v>
      </c>
      <c r="R266" s="68" t="s">
        <v>723</v>
      </c>
      <c r="S266" s="68" t="s">
        <v>716</v>
      </c>
      <c r="X266" s="68">
        <v>3</v>
      </c>
      <c r="Y266" s="68" t="s">
        <v>841</v>
      </c>
      <c r="Z266" s="70">
        <v>9.4</v>
      </c>
      <c r="AA266" s="70">
        <v>12.1</v>
      </c>
      <c r="AB266" s="70"/>
      <c r="AC266" s="70"/>
      <c r="AD266" s="70"/>
      <c r="AE266" s="70"/>
      <c r="AF266" s="70"/>
      <c r="AG266" s="70"/>
      <c r="AH266" s="70"/>
      <c r="AI266" s="70"/>
      <c r="AJ266" s="70">
        <v>1.4</v>
      </c>
      <c r="AK266" s="70"/>
      <c r="AL266" s="70">
        <v>1.4</v>
      </c>
      <c r="AM266" s="70"/>
      <c r="AN266" s="70"/>
      <c r="AO266" s="70"/>
      <c r="AP266" s="70"/>
      <c r="AQ266" s="70"/>
      <c r="AR266" s="70"/>
      <c r="AS266" s="70"/>
      <c r="AT266" s="70"/>
      <c r="AU266" s="70">
        <v>2.2380952380952381</v>
      </c>
      <c r="AV266" s="70"/>
      <c r="AW266" s="70"/>
      <c r="AX266" s="70"/>
      <c r="AY266" s="70">
        <v>1.4</v>
      </c>
      <c r="AZ266" s="70"/>
      <c r="BA266" s="70"/>
      <c r="BB266" s="70"/>
      <c r="BC266" s="70"/>
      <c r="BD266" s="70"/>
      <c r="BE266" s="70"/>
      <c r="BF266" s="70"/>
      <c r="BG266" s="70"/>
      <c r="BH266" s="70"/>
      <c r="BJ266" s="68" t="s">
        <v>725</v>
      </c>
      <c r="BK266" s="68" t="s">
        <v>725</v>
      </c>
      <c r="BQ266" s="68" t="s">
        <v>842</v>
      </c>
      <c r="BR266" s="68" t="s">
        <v>831</v>
      </c>
      <c r="BS266" s="79">
        <v>1</v>
      </c>
      <c r="BT266" s="68" t="s">
        <v>846</v>
      </c>
      <c r="BU266" s="68" t="s">
        <v>848</v>
      </c>
      <c r="BV266" s="68" t="s">
        <v>830</v>
      </c>
    </row>
    <row r="267" spans="6:74" s="68" customFormat="1" x14ac:dyDescent="0.25">
      <c r="F267" s="68" t="s">
        <v>832</v>
      </c>
      <c r="G267" s="68" t="s">
        <v>721</v>
      </c>
      <c r="H267" s="68">
        <v>16</v>
      </c>
      <c r="I267" s="68">
        <v>1258</v>
      </c>
      <c r="J267" s="68">
        <v>18.100000000000001</v>
      </c>
      <c r="K267" s="68" t="s">
        <v>840</v>
      </c>
      <c r="L267" s="68">
        <v>65</v>
      </c>
      <c r="M267" s="68">
        <v>25</v>
      </c>
      <c r="N267" s="68">
        <v>10</v>
      </c>
      <c r="O267" s="68">
        <v>60</v>
      </c>
      <c r="P267" s="68">
        <v>90</v>
      </c>
      <c r="Q267" s="68">
        <v>75</v>
      </c>
      <c r="R267" s="68" t="s">
        <v>723</v>
      </c>
      <c r="S267" s="68" t="s">
        <v>716</v>
      </c>
      <c r="X267" s="68">
        <v>3</v>
      </c>
      <c r="Y267" s="68" t="s">
        <v>841</v>
      </c>
      <c r="Z267" s="70">
        <v>7.9</v>
      </c>
      <c r="AA267" s="70">
        <v>8</v>
      </c>
      <c r="AB267" s="70"/>
      <c r="AC267" s="70"/>
      <c r="AD267" s="70"/>
      <c r="AE267" s="70"/>
      <c r="AF267" s="70"/>
      <c r="AG267" s="70"/>
      <c r="AH267" s="70"/>
      <c r="AI267" s="70"/>
      <c r="AJ267" s="70">
        <v>1.57</v>
      </c>
      <c r="AK267" s="70"/>
      <c r="AL267" s="70">
        <v>1.57</v>
      </c>
      <c r="AM267" s="70"/>
      <c r="AN267" s="70"/>
      <c r="AO267" s="70"/>
      <c r="AP267" s="70"/>
      <c r="AQ267" s="70"/>
      <c r="AR267" s="70"/>
      <c r="AS267" s="70"/>
      <c r="AT267" s="70"/>
      <c r="AU267" s="70">
        <v>1.6772823779193204</v>
      </c>
      <c r="AV267" s="70"/>
      <c r="AW267" s="70"/>
      <c r="AX267" s="70"/>
      <c r="AY267" s="70">
        <v>1.57</v>
      </c>
      <c r="AZ267" s="70"/>
      <c r="BA267" s="70"/>
      <c r="BB267" s="70"/>
      <c r="BC267" s="70"/>
      <c r="BD267" s="70"/>
      <c r="BE267" s="70"/>
      <c r="BF267" s="70"/>
      <c r="BG267" s="70"/>
      <c r="BH267" s="70"/>
      <c r="BJ267" s="68" t="s">
        <v>725</v>
      </c>
      <c r="BK267" s="68" t="s">
        <v>725</v>
      </c>
      <c r="BQ267" s="68" t="s">
        <v>842</v>
      </c>
      <c r="BR267" s="68" t="s">
        <v>831</v>
      </c>
      <c r="BS267" s="79">
        <v>1</v>
      </c>
      <c r="BT267" s="68" t="s">
        <v>846</v>
      </c>
      <c r="BU267" s="68" t="s">
        <v>848</v>
      </c>
      <c r="BV267" s="68" t="s">
        <v>830</v>
      </c>
    </row>
    <row r="268" spans="6:74" s="68" customFormat="1" x14ac:dyDescent="0.25">
      <c r="F268" s="68" t="s">
        <v>832</v>
      </c>
      <c r="G268" s="68" t="s">
        <v>721</v>
      </c>
      <c r="H268" s="68">
        <v>16</v>
      </c>
      <c r="I268" s="68">
        <v>1258</v>
      </c>
      <c r="J268" s="68">
        <v>18.100000000000001</v>
      </c>
      <c r="K268" s="68" t="s">
        <v>840</v>
      </c>
      <c r="L268" s="68">
        <v>65</v>
      </c>
      <c r="M268" s="68">
        <v>25</v>
      </c>
      <c r="N268" s="68">
        <v>10</v>
      </c>
      <c r="O268" s="68">
        <v>90</v>
      </c>
      <c r="P268" s="68">
        <v>120</v>
      </c>
      <c r="Q268" s="68">
        <v>105</v>
      </c>
      <c r="R268" s="68" t="s">
        <v>723</v>
      </c>
      <c r="S268" s="68" t="s">
        <v>716</v>
      </c>
      <c r="X268" s="68">
        <v>3</v>
      </c>
      <c r="Y268" s="68" t="s">
        <v>841</v>
      </c>
      <c r="Z268" s="70">
        <v>6.2</v>
      </c>
      <c r="AA268" s="70">
        <v>6.6</v>
      </c>
      <c r="AB268" s="70"/>
      <c r="AC268" s="70"/>
      <c r="AD268" s="70"/>
      <c r="AE268" s="70"/>
      <c r="AF268" s="70"/>
      <c r="AG268" s="70"/>
      <c r="AH268" s="70"/>
      <c r="AI268" s="70"/>
      <c r="AJ268" s="70">
        <v>1.59</v>
      </c>
      <c r="AK268" s="70"/>
      <c r="AL268" s="70">
        <v>1.59</v>
      </c>
      <c r="AM268" s="70"/>
      <c r="AN268" s="70"/>
      <c r="AO268" s="70"/>
      <c r="AP268" s="70"/>
      <c r="AQ268" s="70"/>
      <c r="AR268" s="70"/>
      <c r="AS268" s="70"/>
      <c r="AT268" s="70"/>
      <c r="AU268" s="70">
        <v>1.29979035639413</v>
      </c>
      <c r="AV268" s="70"/>
      <c r="AW268" s="70"/>
      <c r="AX268" s="70"/>
      <c r="AY268" s="70">
        <v>1.59</v>
      </c>
      <c r="AZ268" s="70"/>
      <c r="BA268" s="70"/>
      <c r="BB268" s="70"/>
      <c r="BC268" s="70"/>
      <c r="BD268" s="70"/>
      <c r="BE268" s="70"/>
      <c r="BF268" s="70"/>
      <c r="BG268" s="70"/>
      <c r="BH268" s="70"/>
      <c r="BJ268" s="68" t="s">
        <v>725</v>
      </c>
      <c r="BK268" s="68" t="s">
        <v>725</v>
      </c>
      <c r="BQ268" s="68" t="s">
        <v>842</v>
      </c>
      <c r="BR268" s="68" t="s">
        <v>831</v>
      </c>
      <c r="BS268" s="79">
        <v>1</v>
      </c>
      <c r="BT268" s="68" t="s">
        <v>846</v>
      </c>
      <c r="BU268" s="68" t="s">
        <v>848</v>
      </c>
      <c r="BV268" s="68" t="s">
        <v>830</v>
      </c>
    </row>
    <row r="269" spans="6:74" s="68" customFormat="1" x14ac:dyDescent="0.25">
      <c r="F269" s="68" t="s">
        <v>832</v>
      </c>
      <c r="G269" s="68" t="s">
        <v>721</v>
      </c>
      <c r="H269" s="68">
        <v>16</v>
      </c>
      <c r="I269" s="68">
        <v>1258</v>
      </c>
      <c r="J269" s="68">
        <v>18.100000000000001</v>
      </c>
      <c r="K269" s="68" t="s">
        <v>840</v>
      </c>
      <c r="L269" s="68">
        <v>65</v>
      </c>
      <c r="M269" s="68">
        <v>25</v>
      </c>
      <c r="N269" s="68">
        <v>10</v>
      </c>
      <c r="O269" s="68">
        <v>30</v>
      </c>
      <c r="P269" s="68">
        <v>120</v>
      </c>
      <c r="R269" s="68" t="s">
        <v>723</v>
      </c>
      <c r="S269" s="68" t="s">
        <v>716</v>
      </c>
      <c r="X269" s="68">
        <v>3</v>
      </c>
      <c r="Y269" s="68" t="s">
        <v>841</v>
      </c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S269" s="79"/>
    </row>
    <row r="270" spans="6:74" s="68" customFormat="1" x14ac:dyDescent="0.25">
      <c r="F270" s="68" t="s">
        <v>832</v>
      </c>
      <c r="G270" s="68" t="s">
        <v>721</v>
      </c>
      <c r="H270" s="68">
        <v>16</v>
      </c>
      <c r="I270" s="68">
        <v>1258</v>
      </c>
      <c r="J270" s="68">
        <v>18.100000000000001</v>
      </c>
      <c r="K270" s="68" t="s">
        <v>840</v>
      </c>
      <c r="L270" s="68">
        <v>65</v>
      </c>
      <c r="M270" s="68">
        <v>25</v>
      </c>
      <c r="N270" s="68">
        <v>10</v>
      </c>
      <c r="O270" s="68">
        <v>0</v>
      </c>
      <c r="P270" s="68">
        <v>10</v>
      </c>
      <c r="Q270" s="68">
        <v>5</v>
      </c>
      <c r="R270" s="68" t="s">
        <v>723</v>
      </c>
      <c r="S270" s="68" t="s">
        <v>716</v>
      </c>
      <c r="X270" s="68">
        <v>3</v>
      </c>
      <c r="Y270" s="68" t="s">
        <v>841</v>
      </c>
      <c r="Z270" s="70">
        <v>10.6</v>
      </c>
      <c r="AA270" s="70">
        <v>10.6</v>
      </c>
      <c r="AB270" s="70"/>
      <c r="AC270" s="70"/>
      <c r="AD270" s="70"/>
      <c r="AE270" s="70"/>
      <c r="AF270" s="70"/>
      <c r="AG270" s="70"/>
      <c r="AH270" s="70"/>
      <c r="AI270" s="70"/>
      <c r="AJ270" s="70">
        <v>1.42</v>
      </c>
      <c r="AK270" s="70"/>
      <c r="AL270" s="70">
        <v>1.42</v>
      </c>
      <c r="AM270" s="70"/>
      <c r="AN270" s="70"/>
      <c r="AO270" s="70"/>
      <c r="AP270" s="70"/>
      <c r="AQ270" s="70"/>
      <c r="AR270" s="70"/>
      <c r="AS270" s="70"/>
      <c r="AT270" s="70"/>
      <c r="AU270" s="70">
        <v>7.464788732394366</v>
      </c>
      <c r="AV270" s="70"/>
      <c r="AW270" s="70"/>
      <c r="AX270" s="70"/>
      <c r="AY270" s="70">
        <v>1.42</v>
      </c>
      <c r="AZ270" s="70"/>
      <c r="BA270" s="70"/>
      <c r="BB270" s="70"/>
      <c r="BC270" s="70"/>
      <c r="BD270" s="70"/>
      <c r="BE270" s="70"/>
      <c r="BF270" s="70"/>
      <c r="BG270" s="70"/>
      <c r="BH270" s="70"/>
      <c r="BJ270" s="68" t="s">
        <v>725</v>
      </c>
      <c r="BK270" s="68" t="s">
        <v>725</v>
      </c>
      <c r="BQ270" s="68" t="s">
        <v>842</v>
      </c>
      <c r="BR270" s="68" t="s">
        <v>849</v>
      </c>
      <c r="BS270" s="79">
        <v>1</v>
      </c>
      <c r="BT270" s="68" t="s">
        <v>843</v>
      </c>
      <c r="BU270" s="68" t="s">
        <v>400</v>
      </c>
      <c r="BV270" s="68" t="s">
        <v>830</v>
      </c>
    </row>
    <row r="271" spans="6:74" s="68" customFormat="1" x14ac:dyDescent="0.25">
      <c r="F271" s="68" t="s">
        <v>832</v>
      </c>
      <c r="G271" s="68" t="s">
        <v>721</v>
      </c>
      <c r="H271" s="68">
        <v>16</v>
      </c>
      <c r="I271" s="68">
        <v>1258</v>
      </c>
      <c r="J271" s="68">
        <v>18.100000000000001</v>
      </c>
      <c r="K271" s="68" t="s">
        <v>840</v>
      </c>
      <c r="L271" s="68">
        <v>65</v>
      </c>
      <c r="M271" s="68">
        <v>25</v>
      </c>
      <c r="N271" s="68">
        <v>10</v>
      </c>
      <c r="O271" s="68">
        <v>10</v>
      </c>
      <c r="P271" s="68">
        <v>30</v>
      </c>
      <c r="Q271" s="68">
        <v>20</v>
      </c>
      <c r="R271" s="68" t="s">
        <v>723</v>
      </c>
      <c r="S271" s="68" t="s">
        <v>716</v>
      </c>
      <c r="X271" s="68">
        <v>3</v>
      </c>
      <c r="Y271" s="68" t="s">
        <v>841</v>
      </c>
      <c r="Z271" s="70">
        <v>14</v>
      </c>
      <c r="AA271" s="70">
        <v>15.5</v>
      </c>
      <c r="AB271" s="70"/>
      <c r="AC271" s="70"/>
      <c r="AD271" s="70"/>
      <c r="AE271" s="70"/>
      <c r="AF271" s="70"/>
      <c r="AG271" s="70"/>
      <c r="AH271" s="70"/>
      <c r="AI271" s="70"/>
      <c r="AJ271" s="70">
        <v>1.55</v>
      </c>
      <c r="AK271" s="70"/>
      <c r="AL271" s="70">
        <v>1.55</v>
      </c>
      <c r="AM271" s="70"/>
      <c r="AN271" s="70"/>
      <c r="AO271" s="70"/>
      <c r="AP271" s="70"/>
      <c r="AQ271" s="70"/>
      <c r="AR271" s="70"/>
      <c r="AS271" s="70"/>
      <c r="AT271" s="70"/>
      <c r="AU271" s="70">
        <v>4.5161290322580641</v>
      </c>
      <c r="AV271" s="70"/>
      <c r="AW271" s="70"/>
      <c r="AX271" s="70"/>
      <c r="AY271" s="70">
        <v>1.55</v>
      </c>
      <c r="AZ271" s="70"/>
      <c r="BA271" s="70"/>
      <c r="BB271" s="70"/>
      <c r="BC271" s="70"/>
      <c r="BD271" s="70"/>
      <c r="BE271" s="70"/>
      <c r="BF271" s="70"/>
      <c r="BG271" s="70"/>
      <c r="BH271" s="70"/>
      <c r="BJ271" s="68" t="s">
        <v>725</v>
      </c>
      <c r="BK271" s="68" t="s">
        <v>725</v>
      </c>
      <c r="BQ271" s="68" t="s">
        <v>842</v>
      </c>
      <c r="BR271" s="68" t="s">
        <v>849</v>
      </c>
      <c r="BS271" s="79">
        <v>1</v>
      </c>
      <c r="BT271" s="68" t="s">
        <v>843</v>
      </c>
      <c r="BU271" s="68" t="s">
        <v>400</v>
      </c>
      <c r="BV271" s="68" t="s">
        <v>830</v>
      </c>
    </row>
    <row r="272" spans="6:74" s="68" customFormat="1" x14ac:dyDescent="0.25">
      <c r="F272" s="68" t="s">
        <v>832</v>
      </c>
      <c r="G272" s="68" t="s">
        <v>721</v>
      </c>
      <c r="H272" s="68">
        <v>16</v>
      </c>
      <c r="I272" s="68">
        <v>1258</v>
      </c>
      <c r="J272" s="68">
        <v>18.100000000000001</v>
      </c>
      <c r="K272" s="68" t="s">
        <v>840</v>
      </c>
      <c r="L272" s="68">
        <v>65</v>
      </c>
      <c r="M272" s="68">
        <v>25</v>
      </c>
      <c r="N272" s="68">
        <v>10</v>
      </c>
      <c r="O272" s="68">
        <v>0</v>
      </c>
      <c r="P272" s="68">
        <v>30</v>
      </c>
      <c r="R272" s="68" t="s">
        <v>723</v>
      </c>
      <c r="S272" s="68" t="s">
        <v>716</v>
      </c>
      <c r="X272" s="68">
        <v>3</v>
      </c>
      <c r="Y272" s="68" t="s">
        <v>841</v>
      </c>
      <c r="Z272" s="70">
        <v>24.6</v>
      </c>
      <c r="AA272" s="70">
        <v>26.1</v>
      </c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S272" s="79"/>
    </row>
    <row r="273" spans="6:74" s="68" customFormat="1" x14ac:dyDescent="0.25">
      <c r="F273" s="68" t="s">
        <v>832</v>
      </c>
      <c r="G273" s="68" t="s">
        <v>721</v>
      </c>
      <c r="H273" s="68">
        <v>16</v>
      </c>
      <c r="I273" s="68">
        <v>1258</v>
      </c>
      <c r="J273" s="68">
        <v>18.100000000000001</v>
      </c>
      <c r="K273" s="68" t="s">
        <v>840</v>
      </c>
      <c r="L273" s="68">
        <v>65</v>
      </c>
      <c r="M273" s="68">
        <v>25</v>
      </c>
      <c r="N273" s="68">
        <v>10</v>
      </c>
      <c r="O273" s="68">
        <v>30</v>
      </c>
      <c r="P273" s="68">
        <v>60</v>
      </c>
      <c r="Q273" s="68">
        <v>45</v>
      </c>
      <c r="R273" s="68" t="s">
        <v>723</v>
      </c>
      <c r="S273" s="68" t="s">
        <v>716</v>
      </c>
      <c r="X273" s="68">
        <v>3</v>
      </c>
      <c r="Y273" s="68" t="s">
        <v>841</v>
      </c>
      <c r="Z273" s="70">
        <v>10.1</v>
      </c>
      <c r="AA273" s="70">
        <v>11.5</v>
      </c>
      <c r="AB273" s="70"/>
      <c r="AC273" s="70"/>
      <c r="AD273" s="70"/>
      <c r="AE273" s="70"/>
      <c r="AF273" s="70"/>
      <c r="AG273" s="70"/>
      <c r="AH273" s="70"/>
      <c r="AI273" s="70"/>
      <c r="AJ273" s="70">
        <v>1.4</v>
      </c>
      <c r="AK273" s="70"/>
      <c r="AL273" s="70">
        <v>1.4</v>
      </c>
      <c r="AM273" s="70"/>
      <c r="AN273" s="70"/>
      <c r="AO273" s="70"/>
      <c r="AP273" s="70"/>
      <c r="AQ273" s="70"/>
      <c r="AR273" s="70"/>
      <c r="AS273" s="70"/>
      <c r="AT273" s="70"/>
      <c r="AU273" s="70">
        <v>2.4047619047619051</v>
      </c>
      <c r="AV273" s="70"/>
      <c r="AW273" s="70"/>
      <c r="AX273" s="70"/>
      <c r="AY273" s="70">
        <v>1.4</v>
      </c>
      <c r="AZ273" s="70"/>
      <c r="BA273" s="70"/>
      <c r="BB273" s="70"/>
      <c r="BC273" s="70"/>
      <c r="BD273" s="70"/>
      <c r="BE273" s="70"/>
      <c r="BF273" s="70"/>
      <c r="BG273" s="70"/>
      <c r="BH273" s="70"/>
      <c r="BJ273" s="68" t="s">
        <v>725</v>
      </c>
      <c r="BK273" s="68" t="s">
        <v>725</v>
      </c>
      <c r="BQ273" s="68" t="s">
        <v>842</v>
      </c>
      <c r="BR273" s="68" t="s">
        <v>849</v>
      </c>
      <c r="BS273" s="79">
        <v>1</v>
      </c>
      <c r="BT273" s="68" t="s">
        <v>843</v>
      </c>
      <c r="BU273" s="68" t="s">
        <v>400</v>
      </c>
      <c r="BV273" s="68" t="s">
        <v>830</v>
      </c>
    </row>
    <row r="274" spans="6:74" s="68" customFormat="1" x14ac:dyDescent="0.25">
      <c r="F274" s="68" t="s">
        <v>832</v>
      </c>
      <c r="G274" s="68" t="s">
        <v>721</v>
      </c>
      <c r="H274" s="68">
        <v>16</v>
      </c>
      <c r="I274" s="68">
        <v>1258</v>
      </c>
      <c r="J274" s="68">
        <v>18.100000000000001</v>
      </c>
      <c r="K274" s="68" t="s">
        <v>840</v>
      </c>
      <c r="L274" s="68">
        <v>65</v>
      </c>
      <c r="M274" s="68">
        <v>25</v>
      </c>
      <c r="N274" s="68">
        <v>10</v>
      </c>
      <c r="O274" s="68">
        <v>60</v>
      </c>
      <c r="P274" s="68">
        <v>90</v>
      </c>
      <c r="Q274" s="68">
        <v>75</v>
      </c>
      <c r="R274" s="68" t="s">
        <v>723</v>
      </c>
      <c r="S274" s="68" t="s">
        <v>716</v>
      </c>
      <c r="X274" s="68">
        <v>3</v>
      </c>
      <c r="Y274" s="68" t="s">
        <v>841</v>
      </c>
      <c r="Z274" s="70">
        <v>8.4</v>
      </c>
      <c r="AA274" s="70">
        <v>9</v>
      </c>
      <c r="AB274" s="70"/>
      <c r="AC274" s="70"/>
      <c r="AD274" s="70"/>
      <c r="AE274" s="70"/>
      <c r="AF274" s="70"/>
      <c r="AG274" s="70"/>
      <c r="AH274" s="70"/>
      <c r="AI274" s="70"/>
      <c r="AJ274" s="70">
        <v>1.6</v>
      </c>
      <c r="AK274" s="70"/>
      <c r="AL274" s="70">
        <v>1.6</v>
      </c>
      <c r="AM274" s="70"/>
      <c r="AN274" s="70"/>
      <c r="AO274" s="70"/>
      <c r="AP274" s="70"/>
      <c r="AQ274" s="70"/>
      <c r="AR274" s="70"/>
      <c r="AS274" s="70"/>
      <c r="AT274" s="70"/>
      <c r="AU274" s="70">
        <v>1.75</v>
      </c>
      <c r="AV274" s="70"/>
      <c r="AW274" s="70"/>
      <c r="AX274" s="70"/>
      <c r="AY274" s="70">
        <v>1.6</v>
      </c>
      <c r="AZ274" s="70"/>
      <c r="BA274" s="70"/>
      <c r="BB274" s="70"/>
      <c r="BC274" s="70"/>
      <c r="BD274" s="70"/>
      <c r="BE274" s="70"/>
      <c r="BF274" s="70"/>
      <c r="BG274" s="70"/>
      <c r="BH274" s="70"/>
      <c r="BJ274" s="68" t="s">
        <v>725</v>
      </c>
      <c r="BK274" s="68" t="s">
        <v>725</v>
      </c>
      <c r="BQ274" s="68" t="s">
        <v>842</v>
      </c>
      <c r="BR274" s="68" t="s">
        <v>849</v>
      </c>
      <c r="BS274" s="79">
        <v>1</v>
      </c>
      <c r="BT274" s="68" t="s">
        <v>843</v>
      </c>
      <c r="BU274" s="68" t="s">
        <v>400</v>
      </c>
      <c r="BV274" s="68" t="s">
        <v>830</v>
      </c>
    </row>
    <row r="275" spans="6:74" s="68" customFormat="1" x14ac:dyDescent="0.25">
      <c r="F275" s="68" t="s">
        <v>832</v>
      </c>
      <c r="G275" s="68" t="s">
        <v>721</v>
      </c>
      <c r="H275" s="68">
        <v>16</v>
      </c>
      <c r="I275" s="68">
        <v>1258</v>
      </c>
      <c r="J275" s="68">
        <v>18.100000000000001</v>
      </c>
      <c r="K275" s="68" t="s">
        <v>840</v>
      </c>
      <c r="L275" s="68">
        <v>65</v>
      </c>
      <c r="M275" s="68">
        <v>25</v>
      </c>
      <c r="N275" s="68">
        <v>10</v>
      </c>
      <c r="O275" s="68">
        <v>90</v>
      </c>
      <c r="P275" s="68">
        <v>120</v>
      </c>
      <c r="Q275" s="68">
        <v>105</v>
      </c>
      <c r="R275" s="68" t="s">
        <v>723</v>
      </c>
      <c r="S275" s="68" t="s">
        <v>716</v>
      </c>
      <c r="X275" s="68">
        <v>3</v>
      </c>
      <c r="Y275" s="68" t="s">
        <v>841</v>
      </c>
      <c r="Z275" s="70">
        <v>7</v>
      </c>
      <c r="AA275" s="70">
        <v>6.7</v>
      </c>
      <c r="AB275" s="70"/>
      <c r="AC275" s="70"/>
      <c r="AD275" s="70"/>
      <c r="AE275" s="70"/>
      <c r="AF275" s="70"/>
      <c r="AG275" s="70"/>
      <c r="AH275" s="70"/>
      <c r="AI275" s="70"/>
      <c r="AJ275" s="70">
        <v>1.6</v>
      </c>
      <c r="AK275" s="70"/>
      <c r="AL275" s="70">
        <v>1.6</v>
      </c>
      <c r="AM275" s="70"/>
      <c r="AN275" s="70"/>
      <c r="AO275" s="70"/>
      <c r="AP275" s="70"/>
      <c r="AQ275" s="70"/>
      <c r="AR275" s="70"/>
      <c r="AS275" s="70"/>
      <c r="AT275" s="70"/>
      <c r="AU275" s="70">
        <v>1.4583333333333333</v>
      </c>
      <c r="AV275" s="70"/>
      <c r="AW275" s="70"/>
      <c r="AX275" s="70"/>
      <c r="AY275" s="70">
        <v>1.6</v>
      </c>
      <c r="AZ275" s="70"/>
      <c r="BA275" s="70"/>
      <c r="BB275" s="70"/>
      <c r="BC275" s="70"/>
      <c r="BD275" s="70"/>
      <c r="BE275" s="70"/>
      <c r="BF275" s="70"/>
      <c r="BG275" s="70"/>
      <c r="BH275" s="70"/>
      <c r="BJ275" s="68" t="s">
        <v>725</v>
      </c>
      <c r="BK275" s="68" t="s">
        <v>725</v>
      </c>
      <c r="BQ275" s="68" t="s">
        <v>842</v>
      </c>
      <c r="BR275" s="68" t="s">
        <v>849</v>
      </c>
      <c r="BS275" s="79">
        <v>1</v>
      </c>
      <c r="BT275" s="68" t="s">
        <v>843</v>
      </c>
      <c r="BU275" s="68" t="s">
        <v>400</v>
      </c>
      <c r="BV275" s="68" t="s">
        <v>830</v>
      </c>
    </row>
    <row r="276" spans="6:74" s="68" customFormat="1" x14ac:dyDescent="0.25">
      <c r="F276" s="68" t="s">
        <v>832</v>
      </c>
      <c r="G276" s="68" t="s">
        <v>721</v>
      </c>
      <c r="H276" s="68">
        <v>16</v>
      </c>
      <c r="I276" s="68">
        <v>1258</v>
      </c>
      <c r="J276" s="68">
        <v>18.100000000000001</v>
      </c>
      <c r="K276" s="68" t="s">
        <v>840</v>
      </c>
      <c r="L276" s="68">
        <v>65</v>
      </c>
      <c r="M276" s="68">
        <v>25</v>
      </c>
      <c r="N276" s="68">
        <v>10</v>
      </c>
      <c r="O276" s="68">
        <v>30</v>
      </c>
      <c r="P276" s="68">
        <v>120</v>
      </c>
      <c r="R276" s="68" t="s">
        <v>723</v>
      </c>
      <c r="S276" s="68" t="s">
        <v>716</v>
      </c>
      <c r="X276" s="68">
        <v>3</v>
      </c>
      <c r="Y276" s="68" t="s">
        <v>841</v>
      </c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S276" s="79"/>
    </row>
    <row r="277" spans="6:74" s="68" customFormat="1" x14ac:dyDescent="0.25">
      <c r="F277" s="68" t="s">
        <v>832</v>
      </c>
      <c r="G277" s="68" t="s">
        <v>721</v>
      </c>
      <c r="H277" s="68">
        <v>16</v>
      </c>
      <c r="I277" s="68">
        <v>1258</v>
      </c>
      <c r="J277" s="68">
        <v>18.100000000000001</v>
      </c>
      <c r="K277" s="68" t="s">
        <v>840</v>
      </c>
      <c r="L277" s="68">
        <v>65</v>
      </c>
      <c r="M277" s="68">
        <v>25</v>
      </c>
      <c r="N277" s="68">
        <v>10</v>
      </c>
      <c r="O277" s="68">
        <v>0</v>
      </c>
      <c r="P277" s="68">
        <v>10</v>
      </c>
      <c r="Q277" s="68">
        <v>5</v>
      </c>
      <c r="R277" s="68" t="s">
        <v>723</v>
      </c>
      <c r="S277" s="68" t="s">
        <v>716</v>
      </c>
      <c r="X277" s="68">
        <v>3</v>
      </c>
      <c r="Y277" s="68" t="s">
        <v>841</v>
      </c>
      <c r="Z277" s="70">
        <v>10.6</v>
      </c>
      <c r="AA277" s="70">
        <v>10.9</v>
      </c>
      <c r="AB277" s="70"/>
      <c r="AC277" s="70"/>
      <c r="AD277" s="70"/>
      <c r="AE277" s="70"/>
      <c r="AF277" s="70"/>
      <c r="AG277" s="70"/>
      <c r="AH277" s="70"/>
      <c r="AI277" s="70"/>
      <c r="AJ277" s="70">
        <v>1.42</v>
      </c>
      <c r="AK277" s="70"/>
      <c r="AL277" s="70">
        <v>1.42</v>
      </c>
      <c r="AM277" s="70"/>
      <c r="AN277" s="70"/>
      <c r="AO277" s="70"/>
      <c r="AP277" s="70"/>
      <c r="AQ277" s="70"/>
      <c r="AR277" s="70"/>
      <c r="AS277" s="70"/>
      <c r="AT277" s="70"/>
      <c r="AU277" s="70">
        <v>7.464788732394366</v>
      </c>
      <c r="AV277" s="70"/>
      <c r="AW277" s="70"/>
      <c r="AX277" s="70"/>
      <c r="AY277" s="70">
        <v>1.42</v>
      </c>
      <c r="AZ277" s="70"/>
      <c r="BA277" s="70"/>
      <c r="BB277" s="70"/>
      <c r="BC277" s="70"/>
      <c r="BD277" s="70"/>
      <c r="BE277" s="70"/>
      <c r="BF277" s="70"/>
      <c r="BG277" s="70"/>
      <c r="BH277" s="70"/>
      <c r="BJ277" s="68" t="s">
        <v>725</v>
      </c>
      <c r="BK277" s="68" t="s">
        <v>725</v>
      </c>
      <c r="BQ277" s="68" t="s">
        <v>842</v>
      </c>
      <c r="BR277" s="68" t="s">
        <v>849</v>
      </c>
      <c r="BS277" s="79">
        <v>1</v>
      </c>
      <c r="BT277" s="68" t="s">
        <v>844</v>
      </c>
      <c r="BU277" s="68" t="s">
        <v>400</v>
      </c>
      <c r="BV277" s="68" t="s">
        <v>830</v>
      </c>
    </row>
    <row r="278" spans="6:74" s="68" customFormat="1" x14ac:dyDescent="0.25">
      <c r="F278" s="68" t="s">
        <v>832</v>
      </c>
      <c r="G278" s="68" t="s">
        <v>721</v>
      </c>
      <c r="H278" s="68">
        <v>16</v>
      </c>
      <c r="I278" s="68">
        <v>1258</v>
      </c>
      <c r="J278" s="68">
        <v>18.100000000000001</v>
      </c>
      <c r="K278" s="68" t="s">
        <v>840</v>
      </c>
      <c r="L278" s="68">
        <v>65</v>
      </c>
      <c r="M278" s="68">
        <v>25</v>
      </c>
      <c r="N278" s="68">
        <v>10</v>
      </c>
      <c r="O278" s="68">
        <v>10</v>
      </c>
      <c r="P278" s="68">
        <v>30</v>
      </c>
      <c r="Q278" s="68">
        <v>20</v>
      </c>
      <c r="R278" s="68" t="s">
        <v>723</v>
      </c>
      <c r="S278" s="68" t="s">
        <v>716</v>
      </c>
      <c r="X278" s="68">
        <v>3</v>
      </c>
      <c r="Y278" s="68" t="s">
        <v>841</v>
      </c>
      <c r="Z278" s="70">
        <v>13.8</v>
      </c>
      <c r="AA278" s="70">
        <v>16</v>
      </c>
      <c r="AB278" s="70"/>
      <c r="AC278" s="70"/>
      <c r="AD278" s="70"/>
      <c r="AE278" s="70"/>
      <c r="AF278" s="70"/>
      <c r="AG278" s="70"/>
      <c r="AH278" s="70"/>
      <c r="AI278" s="70"/>
      <c r="AJ278" s="70">
        <v>1.55</v>
      </c>
      <c r="AK278" s="70"/>
      <c r="AL278" s="70">
        <v>1.55</v>
      </c>
      <c r="AM278" s="70"/>
      <c r="AN278" s="70"/>
      <c r="AO278" s="70"/>
      <c r="AP278" s="70"/>
      <c r="AQ278" s="70"/>
      <c r="AR278" s="70"/>
      <c r="AS278" s="70"/>
      <c r="AT278" s="70"/>
      <c r="AU278" s="70">
        <v>4.4516129032258069</v>
      </c>
      <c r="AV278" s="70"/>
      <c r="AW278" s="70"/>
      <c r="AX278" s="70"/>
      <c r="AY278" s="70">
        <v>1.55</v>
      </c>
      <c r="AZ278" s="70"/>
      <c r="BA278" s="70"/>
      <c r="BB278" s="70"/>
      <c r="BC278" s="70"/>
      <c r="BD278" s="70"/>
      <c r="BE278" s="70"/>
      <c r="BF278" s="70"/>
      <c r="BG278" s="70"/>
      <c r="BH278" s="70"/>
      <c r="BJ278" s="68" t="s">
        <v>725</v>
      </c>
      <c r="BK278" s="68" t="s">
        <v>725</v>
      </c>
      <c r="BQ278" s="68" t="s">
        <v>842</v>
      </c>
      <c r="BR278" s="68" t="s">
        <v>849</v>
      </c>
      <c r="BS278" s="79">
        <v>1</v>
      </c>
      <c r="BT278" s="68" t="s">
        <v>844</v>
      </c>
      <c r="BU278" s="68" t="s">
        <v>400</v>
      </c>
      <c r="BV278" s="68" t="s">
        <v>830</v>
      </c>
    </row>
    <row r="279" spans="6:74" s="68" customFormat="1" x14ac:dyDescent="0.25">
      <c r="F279" s="68" t="s">
        <v>832</v>
      </c>
      <c r="G279" s="68" t="s">
        <v>721</v>
      </c>
      <c r="H279" s="68">
        <v>16</v>
      </c>
      <c r="I279" s="68">
        <v>1258</v>
      </c>
      <c r="J279" s="68">
        <v>18.100000000000001</v>
      </c>
      <c r="K279" s="68" t="s">
        <v>840</v>
      </c>
      <c r="L279" s="68">
        <v>65</v>
      </c>
      <c r="M279" s="68">
        <v>25</v>
      </c>
      <c r="N279" s="68">
        <v>10</v>
      </c>
      <c r="O279" s="68">
        <v>0</v>
      </c>
      <c r="P279" s="68">
        <v>30</v>
      </c>
      <c r="R279" s="68" t="s">
        <v>723</v>
      </c>
      <c r="S279" s="68" t="s">
        <v>716</v>
      </c>
      <c r="X279" s="68">
        <v>3</v>
      </c>
      <c r="Y279" s="68" t="s">
        <v>841</v>
      </c>
      <c r="Z279" s="70">
        <v>24.4</v>
      </c>
      <c r="AA279" s="70">
        <v>26.9</v>
      </c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S279" s="79"/>
    </row>
    <row r="280" spans="6:74" s="68" customFormat="1" x14ac:dyDescent="0.25">
      <c r="F280" s="68" t="s">
        <v>832</v>
      </c>
      <c r="G280" s="68" t="s">
        <v>721</v>
      </c>
      <c r="H280" s="68">
        <v>16</v>
      </c>
      <c r="I280" s="68">
        <v>1258</v>
      </c>
      <c r="J280" s="68">
        <v>18.100000000000001</v>
      </c>
      <c r="K280" s="68" t="s">
        <v>840</v>
      </c>
      <c r="L280" s="68">
        <v>65</v>
      </c>
      <c r="M280" s="68">
        <v>25</v>
      </c>
      <c r="N280" s="68">
        <v>10</v>
      </c>
      <c r="O280" s="68">
        <v>30</v>
      </c>
      <c r="P280" s="68">
        <v>60</v>
      </c>
      <c r="Q280" s="68">
        <v>45</v>
      </c>
      <c r="R280" s="68" t="s">
        <v>723</v>
      </c>
      <c r="S280" s="68" t="s">
        <v>716</v>
      </c>
      <c r="X280" s="68">
        <v>3</v>
      </c>
      <c r="Y280" s="68" t="s">
        <v>841</v>
      </c>
      <c r="Z280" s="70">
        <v>11.7</v>
      </c>
      <c r="AA280" s="70">
        <v>10.7</v>
      </c>
      <c r="AB280" s="70"/>
      <c r="AC280" s="70"/>
      <c r="AD280" s="70"/>
      <c r="AE280" s="70"/>
      <c r="AF280" s="70"/>
      <c r="AG280" s="70"/>
      <c r="AH280" s="70"/>
      <c r="AI280" s="70"/>
      <c r="AJ280" s="70">
        <v>1.4</v>
      </c>
      <c r="AK280" s="70"/>
      <c r="AL280" s="70">
        <v>1.4</v>
      </c>
      <c r="AM280" s="70"/>
      <c r="AN280" s="70"/>
      <c r="AO280" s="70"/>
      <c r="AP280" s="70"/>
      <c r="AQ280" s="70"/>
      <c r="AR280" s="70"/>
      <c r="AS280" s="70"/>
      <c r="AT280" s="70"/>
      <c r="AU280" s="70">
        <v>2.785714285714286</v>
      </c>
      <c r="AV280" s="70"/>
      <c r="AW280" s="70"/>
      <c r="AX280" s="70"/>
      <c r="AY280" s="70">
        <v>1.4</v>
      </c>
      <c r="AZ280" s="70"/>
      <c r="BA280" s="70"/>
      <c r="BB280" s="70"/>
      <c r="BC280" s="70"/>
      <c r="BD280" s="70"/>
      <c r="BE280" s="70"/>
      <c r="BF280" s="70"/>
      <c r="BG280" s="70"/>
      <c r="BH280" s="70"/>
      <c r="BJ280" s="68" t="s">
        <v>725</v>
      </c>
      <c r="BK280" s="68" t="s">
        <v>725</v>
      </c>
      <c r="BQ280" s="68" t="s">
        <v>842</v>
      </c>
      <c r="BR280" s="68" t="s">
        <v>849</v>
      </c>
      <c r="BS280" s="79">
        <v>1</v>
      </c>
      <c r="BT280" s="68" t="s">
        <v>844</v>
      </c>
      <c r="BU280" s="68" t="s">
        <v>400</v>
      </c>
      <c r="BV280" s="68" t="s">
        <v>830</v>
      </c>
    </row>
    <row r="281" spans="6:74" s="68" customFormat="1" x14ac:dyDescent="0.25">
      <c r="F281" s="68" t="s">
        <v>832</v>
      </c>
      <c r="G281" s="68" t="s">
        <v>721</v>
      </c>
      <c r="H281" s="68">
        <v>16</v>
      </c>
      <c r="I281" s="68">
        <v>1258</v>
      </c>
      <c r="J281" s="68">
        <v>18.100000000000001</v>
      </c>
      <c r="K281" s="68" t="s">
        <v>840</v>
      </c>
      <c r="L281" s="68">
        <v>65</v>
      </c>
      <c r="M281" s="68">
        <v>25</v>
      </c>
      <c r="N281" s="68">
        <v>10</v>
      </c>
      <c r="O281" s="68">
        <v>60</v>
      </c>
      <c r="P281" s="68">
        <v>90</v>
      </c>
      <c r="Q281" s="68">
        <v>75</v>
      </c>
      <c r="R281" s="68" t="s">
        <v>723</v>
      </c>
      <c r="S281" s="68" t="s">
        <v>716</v>
      </c>
      <c r="X281" s="68">
        <v>3</v>
      </c>
      <c r="Y281" s="68" t="s">
        <v>841</v>
      </c>
      <c r="Z281" s="70">
        <v>9.4</v>
      </c>
      <c r="AA281" s="70">
        <v>7.3</v>
      </c>
      <c r="AB281" s="70"/>
      <c r="AC281" s="70"/>
      <c r="AD281" s="70"/>
      <c r="AE281" s="70"/>
      <c r="AF281" s="70"/>
      <c r="AG281" s="70"/>
      <c r="AH281" s="70"/>
      <c r="AI281" s="70"/>
      <c r="AJ281" s="70">
        <v>1.6</v>
      </c>
      <c r="AK281" s="70"/>
      <c r="AL281" s="70">
        <v>1.6</v>
      </c>
      <c r="AM281" s="70"/>
      <c r="AN281" s="70"/>
      <c r="AO281" s="70"/>
      <c r="AP281" s="70"/>
      <c r="AQ281" s="70"/>
      <c r="AR281" s="70"/>
      <c r="AS281" s="70"/>
      <c r="AT281" s="70"/>
      <c r="AU281" s="70">
        <v>1.9583333333333333</v>
      </c>
      <c r="AV281" s="70"/>
      <c r="AW281" s="70"/>
      <c r="AX281" s="70"/>
      <c r="AY281" s="70">
        <v>1.6</v>
      </c>
      <c r="AZ281" s="70"/>
      <c r="BA281" s="70"/>
      <c r="BB281" s="70"/>
      <c r="BC281" s="70"/>
      <c r="BD281" s="70"/>
      <c r="BE281" s="70"/>
      <c r="BF281" s="70"/>
      <c r="BG281" s="70"/>
      <c r="BH281" s="70"/>
      <c r="BJ281" s="68" t="s">
        <v>725</v>
      </c>
      <c r="BK281" s="68" t="s">
        <v>725</v>
      </c>
      <c r="BQ281" s="68" t="s">
        <v>842</v>
      </c>
      <c r="BR281" s="68" t="s">
        <v>849</v>
      </c>
      <c r="BS281" s="79">
        <v>1</v>
      </c>
      <c r="BT281" s="68" t="s">
        <v>844</v>
      </c>
      <c r="BU281" s="68" t="s">
        <v>400</v>
      </c>
      <c r="BV281" s="68" t="s">
        <v>830</v>
      </c>
    </row>
    <row r="282" spans="6:74" s="68" customFormat="1" x14ac:dyDescent="0.25">
      <c r="F282" s="68" t="s">
        <v>832</v>
      </c>
      <c r="G282" s="68" t="s">
        <v>721</v>
      </c>
      <c r="H282" s="68">
        <v>16</v>
      </c>
      <c r="I282" s="68">
        <v>1258</v>
      </c>
      <c r="J282" s="68">
        <v>18.100000000000001</v>
      </c>
      <c r="K282" s="68" t="s">
        <v>840</v>
      </c>
      <c r="L282" s="68">
        <v>65</v>
      </c>
      <c r="M282" s="68">
        <v>25</v>
      </c>
      <c r="N282" s="68">
        <v>10</v>
      </c>
      <c r="O282" s="68">
        <v>90</v>
      </c>
      <c r="P282" s="68">
        <v>120</v>
      </c>
      <c r="Q282" s="68">
        <v>105</v>
      </c>
      <c r="R282" s="68" t="s">
        <v>723</v>
      </c>
      <c r="S282" s="68" t="s">
        <v>716</v>
      </c>
      <c r="X282" s="68">
        <v>3</v>
      </c>
      <c r="Y282" s="68" t="s">
        <v>841</v>
      </c>
      <c r="Z282" s="70">
        <v>6.4</v>
      </c>
      <c r="AA282" s="70">
        <v>5.7</v>
      </c>
      <c r="AB282" s="70"/>
      <c r="AC282" s="70"/>
      <c r="AD282" s="70"/>
      <c r="AE282" s="70"/>
      <c r="AF282" s="70"/>
      <c r="AG282" s="70"/>
      <c r="AH282" s="70"/>
      <c r="AI282" s="70"/>
      <c r="AJ282" s="70">
        <v>1.6</v>
      </c>
      <c r="AK282" s="70"/>
      <c r="AL282" s="70">
        <v>1.6</v>
      </c>
      <c r="AM282" s="70"/>
      <c r="AN282" s="70"/>
      <c r="AO282" s="70"/>
      <c r="AP282" s="70"/>
      <c r="AQ282" s="70"/>
      <c r="AR282" s="70"/>
      <c r="AS282" s="70"/>
      <c r="AT282" s="70"/>
      <c r="AU282" s="70">
        <v>1.3333333333333333</v>
      </c>
      <c r="AV282" s="70"/>
      <c r="AW282" s="70"/>
      <c r="AX282" s="70"/>
      <c r="AY282" s="70">
        <v>1.6</v>
      </c>
      <c r="AZ282" s="70"/>
      <c r="BA282" s="70"/>
      <c r="BB282" s="70"/>
      <c r="BC282" s="70"/>
      <c r="BD282" s="70"/>
      <c r="BE282" s="70"/>
      <c r="BF282" s="70"/>
      <c r="BG282" s="70"/>
      <c r="BH282" s="70"/>
      <c r="BJ282" s="68" t="s">
        <v>725</v>
      </c>
      <c r="BK282" s="68" t="s">
        <v>725</v>
      </c>
      <c r="BQ282" s="68" t="s">
        <v>842</v>
      </c>
      <c r="BR282" s="68" t="s">
        <v>849</v>
      </c>
      <c r="BS282" s="79">
        <v>1</v>
      </c>
      <c r="BT282" s="68" t="s">
        <v>844</v>
      </c>
      <c r="BU282" s="68" t="s">
        <v>400</v>
      </c>
      <c r="BV282" s="68" t="s">
        <v>830</v>
      </c>
    </row>
    <row r="283" spans="6:74" s="68" customFormat="1" x14ac:dyDescent="0.25">
      <c r="F283" s="68" t="s">
        <v>832</v>
      </c>
      <c r="G283" s="68" t="s">
        <v>721</v>
      </c>
      <c r="H283" s="68">
        <v>16</v>
      </c>
      <c r="I283" s="68">
        <v>1258</v>
      </c>
      <c r="J283" s="68">
        <v>18.100000000000001</v>
      </c>
      <c r="K283" s="68" t="s">
        <v>840</v>
      </c>
      <c r="L283" s="68">
        <v>65</v>
      </c>
      <c r="M283" s="68">
        <v>25</v>
      </c>
      <c r="N283" s="68">
        <v>10</v>
      </c>
      <c r="O283" s="68">
        <v>30</v>
      </c>
      <c r="P283" s="68">
        <v>120</v>
      </c>
      <c r="R283" s="68" t="s">
        <v>723</v>
      </c>
      <c r="S283" s="68" t="s">
        <v>716</v>
      </c>
      <c r="X283" s="68">
        <v>3</v>
      </c>
      <c r="Y283" s="68" t="s">
        <v>841</v>
      </c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S283" s="79"/>
    </row>
    <row r="284" spans="6:74" s="68" customFormat="1" x14ac:dyDescent="0.25">
      <c r="F284" s="68" t="s">
        <v>832</v>
      </c>
      <c r="G284" s="68" t="s">
        <v>721</v>
      </c>
      <c r="H284" s="68">
        <v>16</v>
      </c>
      <c r="I284" s="68">
        <v>1258</v>
      </c>
      <c r="J284" s="68">
        <v>18.100000000000001</v>
      </c>
      <c r="K284" s="68" t="s">
        <v>840</v>
      </c>
      <c r="L284" s="68">
        <v>65</v>
      </c>
      <c r="M284" s="68">
        <v>25</v>
      </c>
      <c r="N284" s="68">
        <v>10</v>
      </c>
      <c r="O284" s="68">
        <v>0</v>
      </c>
      <c r="P284" s="68">
        <v>10</v>
      </c>
      <c r="Q284" s="68">
        <v>5</v>
      </c>
      <c r="R284" s="68" t="s">
        <v>723</v>
      </c>
      <c r="S284" s="68" t="s">
        <v>716</v>
      </c>
      <c r="X284" s="68">
        <v>3</v>
      </c>
      <c r="Y284" s="68" t="s">
        <v>841</v>
      </c>
      <c r="Z284" s="70">
        <v>10.9</v>
      </c>
      <c r="AA284" s="70">
        <v>11.6</v>
      </c>
      <c r="AB284" s="70"/>
      <c r="AC284" s="70"/>
      <c r="AD284" s="70"/>
      <c r="AE284" s="70"/>
      <c r="AF284" s="70"/>
      <c r="AG284" s="70"/>
      <c r="AH284" s="70"/>
      <c r="AI284" s="70"/>
      <c r="AJ284" s="70">
        <v>1.42</v>
      </c>
      <c r="AK284" s="70"/>
      <c r="AL284" s="70">
        <v>1.42</v>
      </c>
      <c r="AM284" s="70"/>
      <c r="AN284" s="70"/>
      <c r="AO284" s="70"/>
      <c r="AP284" s="70"/>
      <c r="AQ284" s="70"/>
      <c r="AR284" s="70"/>
      <c r="AS284" s="70"/>
      <c r="AT284" s="70"/>
      <c r="AU284" s="70">
        <v>7.6760563380281699</v>
      </c>
      <c r="AV284" s="70"/>
      <c r="AW284" s="70"/>
      <c r="AX284" s="70"/>
      <c r="AY284" s="70">
        <v>1.42</v>
      </c>
      <c r="AZ284" s="70"/>
      <c r="BA284" s="70"/>
      <c r="BB284" s="70"/>
      <c r="BC284" s="70"/>
      <c r="BD284" s="70"/>
      <c r="BE284" s="70"/>
      <c r="BF284" s="70"/>
      <c r="BG284" s="70"/>
      <c r="BH284" s="70"/>
      <c r="BJ284" s="68" t="s">
        <v>725</v>
      </c>
      <c r="BK284" s="68" t="s">
        <v>725</v>
      </c>
      <c r="BQ284" s="68" t="s">
        <v>842</v>
      </c>
      <c r="BR284" s="68" t="s">
        <v>849</v>
      </c>
      <c r="BS284" s="79">
        <v>1</v>
      </c>
      <c r="BT284" s="68" t="s">
        <v>846</v>
      </c>
      <c r="BU284" s="68" t="s">
        <v>400</v>
      </c>
      <c r="BV284" s="68" t="s">
        <v>830</v>
      </c>
    </row>
    <row r="285" spans="6:74" s="68" customFormat="1" x14ac:dyDescent="0.25">
      <c r="F285" s="68" t="s">
        <v>832</v>
      </c>
      <c r="G285" s="68" t="s">
        <v>721</v>
      </c>
      <c r="H285" s="68">
        <v>16</v>
      </c>
      <c r="I285" s="68">
        <v>1258</v>
      </c>
      <c r="J285" s="68">
        <v>18.100000000000001</v>
      </c>
      <c r="K285" s="68" t="s">
        <v>840</v>
      </c>
      <c r="L285" s="68">
        <v>65</v>
      </c>
      <c r="M285" s="68">
        <v>25</v>
      </c>
      <c r="N285" s="68">
        <v>10</v>
      </c>
      <c r="O285" s="68">
        <v>10</v>
      </c>
      <c r="P285" s="68">
        <v>30</v>
      </c>
      <c r="Q285" s="68">
        <v>20</v>
      </c>
      <c r="R285" s="68" t="s">
        <v>723</v>
      </c>
      <c r="S285" s="68" t="s">
        <v>716</v>
      </c>
      <c r="X285" s="68">
        <v>3</v>
      </c>
      <c r="Y285" s="68" t="s">
        <v>841</v>
      </c>
      <c r="Z285" s="70">
        <v>13.3</v>
      </c>
      <c r="AA285" s="70">
        <v>16.5</v>
      </c>
      <c r="AB285" s="70"/>
      <c r="AC285" s="70"/>
      <c r="AD285" s="70"/>
      <c r="AE285" s="70"/>
      <c r="AF285" s="70"/>
      <c r="AG285" s="70"/>
      <c r="AH285" s="70"/>
      <c r="AI285" s="70"/>
      <c r="AJ285" s="70">
        <v>1.55</v>
      </c>
      <c r="AK285" s="70"/>
      <c r="AL285" s="70">
        <v>1.55</v>
      </c>
      <c r="AM285" s="70"/>
      <c r="AN285" s="70"/>
      <c r="AO285" s="70"/>
      <c r="AP285" s="70"/>
      <c r="AQ285" s="70"/>
      <c r="AR285" s="70"/>
      <c r="AS285" s="70"/>
      <c r="AT285" s="70"/>
      <c r="AU285" s="70">
        <v>4.290322580645161</v>
      </c>
      <c r="AV285" s="70"/>
      <c r="AW285" s="70"/>
      <c r="AX285" s="70"/>
      <c r="AY285" s="70">
        <v>1.55</v>
      </c>
      <c r="AZ285" s="70"/>
      <c r="BA285" s="70"/>
      <c r="BB285" s="70"/>
      <c r="BC285" s="70"/>
      <c r="BD285" s="70"/>
      <c r="BE285" s="70"/>
      <c r="BF285" s="70"/>
      <c r="BG285" s="70"/>
      <c r="BH285" s="70"/>
      <c r="BJ285" s="68" t="s">
        <v>725</v>
      </c>
      <c r="BK285" s="68" t="s">
        <v>725</v>
      </c>
      <c r="BQ285" s="68" t="s">
        <v>842</v>
      </c>
      <c r="BR285" s="68" t="s">
        <v>849</v>
      </c>
      <c r="BS285" s="79">
        <v>1</v>
      </c>
      <c r="BT285" s="68" t="s">
        <v>846</v>
      </c>
      <c r="BU285" s="68" t="s">
        <v>400</v>
      </c>
      <c r="BV285" s="68" t="s">
        <v>830</v>
      </c>
    </row>
    <row r="286" spans="6:74" s="68" customFormat="1" x14ac:dyDescent="0.25">
      <c r="F286" s="68" t="s">
        <v>832</v>
      </c>
      <c r="G286" s="68" t="s">
        <v>721</v>
      </c>
      <c r="H286" s="68">
        <v>16</v>
      </c>
      <c r="I286" s="68">
        <v>1258</v>
      </c>
      <c r="J286" s="68">
        <v>18.100000000000001</v>
      </c>
      <c r="K286" s="68" t="s">
        <v>840</v>
      </c>
      <c r="L286" s="68">
        <v>65</v>
      </c>
      <c r="M286" s="68">
        <v>25</v>
      </c>
      <c r="N286" s="68">
        <v>10</v>
      </c>
      <c r="O286" s="68">
        <v>0</v>
      </c>
      <c r="P286" s="68">
        <v>30</v>
      </c>
      <c r="R286" s="68" t="s">
        <v>723</v>
      </c>
      <c r="S286" s="68" t="s">
        <v>716</v>
      </c>
      <c r="X286" s="68">
        <v>3</v>
      </c>
      <c r="Y286" s="68" t="s">
        <v>841</v>
      </c>
      <c r="Z286" s="70">
        <v>24.200000000000003</v>
      </c>
      <c r="AA286" s="70">
        <v>28.1</v>
      </c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S286" s="79"/>
    </row>
    <row r="287" spans="6:74" s="68" customFormat="1" x14ac:dyDescent="0.25">
      <c r="F287" s="68" t="s">
        <v>832</v>
      </c>
      <c r="G287" s="68" t="s">
        <v>721</v>
      </c>
      <c r="H287" s="68">
        <v>16</v>
      </c>
      <c r="I287" s="68">
        <v>1258</v>
      </c>
      <c r="J287" s="68">
        <v>18.100000000000001</v>
      </c>
      <c r="K287" s="68" t="s">
        <v>840</v>
      </c>
      <c r="L287" s="68">
        <v>65</v>
      </c>
      <c r="M287" s="68">
        <v>25</v>
      </c>
      <c r="N287" s="68">
        <v>10</v>
      </c>
      <c r="O287" s="68">
        <v>30</v>
      </c>
      <c r="P287" s="68">
        <v>60</v>
      </c>
      <c r="Q287" s="68">
        <v>45</v>
      </c>
      <c r="R287" s="68" t="s">
        <v>723</v>
      </c>
      <c r="S287" s="68" t="s">
        <v>716</v>
      </c>
      <c r="X287" s="68">
        <v>3</v>
      </c>
      <c r="Y287" s="68" t="s">
        <v>841</v>
      </c>
      <c r="Z287" s="70">
        <v>10.5</v>
      </c>
      <c r="AA287" s="70">
        <v>11</v>
      </c>
      <c r="AB287" s="70"/>
      <c r="AC287" s="70"/>
      <c r="AD287" s="70"/>
      <c r="AE287" s="70"/>
      <c r="AF287" s="70"/>
      <c r="AG287" s="70"/>
      <c r="AH287" s="70"/>
      <c r="AI287" s="70"/>
      <c r="AJ287" s="70">
        <v>1.4</v>
      </c>
      <c r="AK287" s="70"/>
      <c r="AL287" s="70">
        <v>1.4</v>
      </c>
      <c r="AM287" s="70"/>
      <c r="AN287" s="70"/>
      <c r="AO287" s="70"/>
      <c r="AP287" s="70"/>
      <c r="AQ287" s="70"/>
      <c r="AR287" s="70"/>
      <c r="AS287" s="70"/>
      <c r="AT287" s="70"/>
      <c r="AU287" s="70">
        <v>2.5</v>
      </c>
      <c r="AV287" s="70"/>
      <c r="AW287" s="70"/>
      <c r="AX287" s="70"/>
      <c r="AY287" s="70">
        <v>1.4</v>
      </c>
      <c r="AZ287" s="70"/>
      <c r="BA287" s="70"/>
      <c r="BB287" s="70"/>
      <c r="BC287" s="70"/>
      <c r="BD287" s="70"/>
      <c r="BE287" s="70"/>
      <c r="BF287" s="70"/>
      <c r="BG287" s="70"/>
      <c r="BH287" s="70"/>
      <c r="BJ287" s="68" t="s">
        <v>725</v>
      </c>
      <c r="BK287" s="68" t="s">
        <v>725</v>
      </c>
      <c r="BQ287" s="68" t="s">
        <v>842</v>
      </c>
      <c r="BR287" s="68" t="s">
        <v>849</v>
      </c>
      <c r="BS287" s="79">
        <v>1</v>
      </c>
      <c r="BT287" s="68" t="s">
        <v>846</v>
      </c>
      <c r="BU287" s="68" t="s">
        <v>400</v>
      </c>
      <c r="BV287" s="68" t="s">
        <v>830</v>
      </c>
    </row>
    <row r="288" spans="6:74" s="68" customFormat="1" x14ac:dyDescent="0.25">
      <c r="F288" s="68" t="s">
        <v>832</v>
      </c>
      <c r="G288" s="68" t="s">
        <v>721</v>
      </c>
      <c r="H288" s="68">
        <v>16</v>
      </c>
      <c r="I288" s="68">
        <v>1258</v>
      </c>
      <c r="J288" s="68">
        <v>18.100000000000001</v>
      </c>
      <c r="K288" s="68" t="s">
        <v>840</v>
      </c>
      <c r="L288" s="68">
        <v>65</v>
      </c>
      <c r="M288" s="68">
        <v>25</v>
      </c>
      <c r="N288" s="68">
        <v>10</v>
      </c>
      <c r="O288" s="68">
        <v>60</v>
      </c>
      <c r="P288" s="68">
        <v>90</v>
      </c>
      <c r="Q288" s="68">
        <v>75</v>
      </c>
      <c r="R288" s="68" t="s">
        <v>723</v>
      </c>
      <c r="S288" s="68" t="s">
        <v>716</v>
      </c>
      <c r="X288" s="68">
        <v>3</v>
      </c>
      <c r="Y288" s="68" t="s">
        <v>841</v>
      </c>
      <c r="Z288" s="70">
        <v>7</v>
      </c>
      <c r="AA288" s="70">
        <v>6.7</v>
      </c>
      <c r="AB288" s="70"/>
      <c r="AC288" s="70"/>
      <c r="AD288" s="70"/>
      <c r="AE288" s="70"/>
      <c r="AF288" s="70"/>
      <c r="AG288" s="70"/>
      <c r="AH288" s="70"/>
      <c r="AI288" s="70"/>
      <c r="AJ288" s="70">
        <v>1.6</v>
      </c>
      <c r="AK288" s="70"/>
      <c r="AL288" s="70">
        <v>1.6</v>
      </c>
      <c r="AM288" s="70"/>
      <c r="AN288" s="70"/>
      <c r="AO288" s="70"/>
      <c r="AP288" s="70"/>
      <c r="AQ288" s="70"/>
      <c r="AR288" s="70"/>
      <c r="AS288" s="70"/>
      <c r="AT288" s="70"/>
      <c r="AU288" s="70">
        <v>1.4583333333333333</v>
      </c>
      <c r="AV288" s="70"/>
      <c r="AW288" s="70"/>
      <c r="AX288" s="70"/>
      <c r="AY288" s="70">
        <v>1.6</v>
      </c>
      <c r="AZ288" s="70"/>
      <c r="BA288" s="70"/>
      <c r="BB288" s="70"/>
      <c r="BC288" s="70"/>
      <c r="BD288" s="70"/>
      <c r="BE288" s="70"/>
      <c r="BF288" s="70"/>
      <c r="BG288" s="70"/>
      <c r="BH288" s="70"/>
      <c r="BJ288" s="68" t="s">
        <v>725</v>
      </c>
      <c r="BK288" s="68" t="s">
        <v>725</v>
      </c>
      <c r="BQ288" s="68" t="s">
        <v>842</v>
      </c>
      <c r="BR288" s="68" t="s">
        <v>849</v>
      </c>
      <c r="BS288" s="79">
        <v>1</v>
      </c>
      <c r="BT288" s="68" t="s">
        <v>846</v>
      </c>
      <c r="BU288" s="68" t="s">
        <v>400</v>
      </c>
      <c r="BV288" s="68" t="s">
        <v>830</v>
      </c>
    </row>
    <row r="289" spans="6:74" s="68" customFormat="1" x14ac:dyDescent="0.25">
      <c r="F289" s="68" t="s">
        <v>832</v>
      </c>
      <c r="G289" s="68" t="s">
        <v>721</v>
      </c>
      <c r="H289" s="68">
        <v>16</v>
      </c>
      <c r="I289" s="68">
        <v>1258</v>
      </c>
      <c r="J289" s="68">
        <v>18.100000000000001</v>
      </c>
      <c r="K289" s="68" t="s">
        <v>840</v>
      </c>
      <c r="L289" s="68">
        <v>65</v>
      </c>
      <c r="M289" s="68">
        <v>25</v>
      </c>
      <c r="N289" s="68">
        <v>10</v>
      </c>
      <c r="O289" s="68">
        <v>90</v>
      </c>
      <c r="P289" s="68">
        <v>120</v>
      </c>
      <c r="Q289" s="68">
        <v>105</v>
      </c>
      <c r="R289" s="68" t="s">
        <v>723</v>
      </c>
      <c r="S289" s="68" t="s">
        <v>716</v>
      </c>
      <c r="X289" s="68">
        <v>3</v>
      </c>
      <c r="Y289" s="68" t="s">
        <v>841</v>
      </c>
      <c r="Z289" s="70">
        <v>5.6</v>
      </c>
      <c r="AA289" s="70">
        <v>5.7</v>
      </c>
      <c r="AB289" s="70"/>
      <c r="AC289" s="70"/>
      <c r="AD289" s="70"/>
      <c r="AE289" s="70"/>
      <c r="AF289" s="70"/>
      <c r="AG289" s="70"/>
      <c r="AH289" s="70"/>
      <c r="AI289" s="70"/>
      <c r="AJ289" s="70">
        <v>1.6</v>
      </c>
      <c r="AK289" s="70"/>
      <c r="AL289" s="70">
        <v>1.6</v>
      </c>
      <c r="AM289" s="70"/>
      <c r="AN289" s="70"/>
      <c r="AO289" s="70"/>
      <c r="AP289" s="70"/>
      <c r="AQ289" s="70"/>
      <c r="AR289" s="70"/>
      <c r="AS289" s="70"/>
      <c r="AT289" s="70"/>
      <c r="AU289" s="70">
        <v>1.1666666666666665</v>
      </c>
      <c r="AV289" s="70"/>
      <c r="AW289" s="70"/>
      <c r="AX289" s="70"/>
      <c r="AY289" s="70">
        <v>1.6</v>
      </c>
      <c r="AZ289" s="70"/>
      <c r="BA289" s="70"/>
      <c r="BB289" s="70"/>
      <c r="BC289" s="70"/>
      <c r="BD289" s="70"/>
      <c r="BE289" s="70"/>
      <c r="BF289" s="70"/>
      <c r="BG289" s="70"/>
      <c r="BH289" s="70"/>
      <c r="BJ289" s="68" t="s">
        <v>725</v>
      </c>
      <c r="BK289" s="68" t="s">
        <v>725</v>
      </c>
      <c r="BQ289" s="68" t="s">
        <v>842</v>
      </c>
      <c r="BR289" s="68" t="s">
        <v>849</v>
      </c>
      <c r="BS289" s="79">
        <v>1</v>
      </c>
      <c r="BT289" s="68" t="s">
        <v>846</v>
      </c>
      <c r="BU289" s="68" t="s">
        <v>400</v>
      </c>
      <c r="BV289" s="68" t="s">
        <v>830</v>
      </c>
    </row>
    <row r="290" spans="6:74" s="68" customFormat="1" x14ac:dyDescent="0.25">
      <c r="F290" s="68" t="s">
        <v>832</v>
      </c>
      <c r="G290" s="68" t="s">
        <v>721</v>
      </c>
      <c r="H290" s="68">
        <v>16</v>
      </c>
      <c r="I290" s="68">
        <v>1258</v>
      </c>
      <c r="J290" s="68">
        <v>18.100000000000001</v>
      </c>
      <c r="K290" s="68" t="s">
        <v>840</v>
      </c>
      <c r="L290" s="68">
        <v>65</v>
      </c>
      <c r="M290" s="68">
        <v>25</v>
      </c>
      <c r="N290" s="68">
        <v>10</v>
      </c>
      <c r="O290" s="68">
        <v>30</v>
      </c>
      <c r="P290" s="68">
        <v>120</v>
      </c>
      <c r="R290" s="68" t="s">
        <v>723</v>
      </c>
      <c r="S290" s="68" t="s">
        <v>716</v>
      </c>
      <c r="X290" s="68">
        <v>3</v>
      </c>
      <c r="Y290" s="68" t="s">
        <v>841</v>
      </c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S290" s="79"/>
    </row>
    <row r="291" spans="6:74" s="68" customFormat="1" x14ac:dyDescent="0.25">
      <c r="F291" s="68" t="s">
        <v>832</v>
      </c>
      <c r="G291" s="68" t="s">
        <v>721</v>
      </c>
      <c r="H291" s="68">
        <v>16</v>
      </c>
      <c r="I291" s="68">
        <v>1258</v>
      </c>
      <c r="J291" s="68">
        <v>18.100000000000001</v>
      </c>
      <c r="K291" s="68" t="s">
        <v>840</v>
      </c>
      <c r="L291" s="68">
        <v>65</v>
      </c>
      <c r="M291" s="68">
        <v>25</v>
      </c>
      <c r="N291" s="68">
        <v>10</v>
      </c>
      <c r="O291" s="68">
        <v>0</v>
      </c>
      <c r="P291" s="68">
        <v>10</v>
      </c>
      <c r="Q291" s="68">
        <v>5</v>
      </c>
      <c r="R291" s="68" t="s">
        <v>723</v>
      </c>
      <c r="S291" s="68" t="s">
        <v>716</v>
      </c>
      <c r="X291" s="68">
        <v>3</v>
      </c>
      <c r="Y291" s="68" t="s">
        <v>841</v>
      </c>
      <c r="Z291" s="70">
        <v>9.6999999999999993</v>
      </c>
      <c r="AA291" s="70">
        <v>9</v>
      </c>
      <c r="AB291" s="70"/>
      <c r="AC291" s="70"/>
      <c r="AD291" s="70"/>
      <c r="AE291" s="70"/>
      <c r="AF291" s="70"/>
      <c r="AG291" s="70"/>
      <c r="AH291" s="70"/>
      <c r="AI291" s="70"/>
      <c r="AJ291" s="70">
        <v>1.5</v>
      </c>
      <c r="AK291" s="70"/>
      <c r="AL291" s="70">
        <v>1.5</v>
      </c>
      <c r="AM291" s="70"/>
      <c r="AN291" s="70"/>
      <c r="AO291" s="70"/>
      <c r="AP291" s="70"/>
      <c r="AQ291" s="70"/>
      <c r="AR291" s="70"/>
      <c r="AS291" s="70"/>
      <c r="AT291" s="70"/>
      <c r="AU291" s="70">
        <v>6.4666666666666659</v>
      </c>
      <c r="AV291" s="70"/>
      <c r="AW291" s="70"/>
      <c r="AX291" s="70"/>
      <c r="AY291" s="70">
        <v>1.5</v>
      </c>
      <c r="AZ291" s="70"/>
      <c r="BA291" s="70"/>
      <c r="BB291" s="70"/>
      <c r="BC291" s="70"/>
      <c r="BD291" s="70"/>
      <c r="BE291" s="70"/>
      <c r="BF291" s="70"/>
      <c r="BG291" s="70"/>
      <c r="BH291" s="70"/>
      <c r="BJ291" s="68" t="s">
        <v>725</v>
      </c>
      <c r="BK291" s="68" t="s">
        <v>725</v>
      </c>
      <c r="BQ291" s="68" t="s">
        <v>842</v>
      </c>
      <c r="BR291" s="68" t="s">
        <v>849</v>
      </c>
      <c r="BS291" s="79">
        <v>1</v>
      </c>
      <c r="BT291" s="68" t="s">
        <v>843</v>
      </c>
      <c r="BU291" s="68" t="s">
        <v>847</v>
      </c>
      <c r="BV291" s="68" t="s">
        <v>830</v>
      </c>
    </row>
    <row r="292" spans="6:74" s="68" customFormat="1" x14ac:dyDescent="0.25">
      <c r="F292" s="68" t="s">
        <v>832</v>
      </c>
      <c r="G292" s="68" t="s">
        <v>721</v>
      </c>
      <c r="H292" s="68">
        <v>16</v>
      </c>
      <c r="I292" s="68">
        <v>1258</v>
      </c>
      <c r="J292" s="68">
        <v>18.100000000000001</v>
      </c>
      <c r="K292" s="68" t="s">
        <v>840</v>
      </c>
      <c r="L292" s="68">
        <v>65</v>
      </c>
      <c r="M292" s="68">
        <v>25</v>
      </c>
      <c r="N292" s="68">
        <v>10</v>
      </c>
      <c r="O292" s="68">
        <v>10</v>
      </c>
      <c r="P292" s="68">
        <v>30</v>
      </c>
      <c r="Q292" s="68">
        <v>20</v>
      </c>
      <c r="R292" s="68" t="s">
        <v>723</v>
      </c>
      <c r="S292" s="68" t="s">
        <v>716</v>
      </c>
      <c r="X292" s="68">
        <v>3</v>
      </c>
      <c r="Y292" s="68" t="s">
        <v>841</v>
      </c>
      <c r="Z292" s="70">
        <v>13.7</v>
      </c>
      <c r="AA292" s="70">
        <v>14.7</v>
      </c>
      <c r="AB292" s="70"/>
      <c r="AC292" s="70"/>
      <c r="AD292" s="70"/>
      <c r="AE292" s="70"/>
      <c r="AF292" s="70"/>
      <c r="AG292" s="70"/>
      <c r="AH292" s="70"/>
      <c r="AI292" s="70"/>
      <c r="AJ292" s="70">
        <v>1.5</v>
      </c>
      <c r="AK292" s="70"/>
      <c r="AL292" s="70">
        <v>1.5</v>
      </c>
      <c r="AM292" s="70"/>
      <c r="AN292" s="70"/>
      <c r="AO292" s="70"/>
      <c r="AP292" s="70"/>
      <c r="AQ292" s="70"/>
      <c r="AR292" s="70"/>
      <c r="AS292" s="70"/>
      <c r="AT292" s="70"/>
      <c r="AU292" s="70">
        <v>4.5666666666666664</v>
      </c>
      <c r="AV292" s="70"/>
      <c r="AW292" s="70"/>
      <c r="AX292" s="70"/>
      <c r="AY292" s="70">
        <v>1.5</v>
      </c>
      <c r="AZ292" s="70"/>
      <c r="BA292" s="70"/>
      <c r="BB292" s="70"/>
      <c r="BC292" s="70"/>
      <c r="BD292" s="70"/>
      <c r="BE292" s="70"/>
      <c r="BF292" s="70"/>
      <c r="BG292" s="70"/>
      <c r="BH292" s="70"/>
      <c r="BJ292" s="68" t="s">
        <v>725</v>
      </c>
      <c r="BK292" s="68" t="s">
        <v>725</v>
      </c>
      <c r="BQ292" s="68" t="s">
        <v>842</v>
      </c>
      <c r="BR292" s="68" t="s">
        <v>849</v>
      </c>
      <c r="BS292" s="79">
        <v>1</v>
      </c>
      <c r="BT292" s="68" t="s">
        <v>843</v>
      </c>
      <c r="BU292" s="68" t="s">
        <v>847</v>
      </c>
      <c r="BV292" s="68" t="s">
        <v>830</v>
      </c>
    </row>
    <row r="293" spans="6:74" s="68" customFormat="1" x14ac:dyDescent="0.25">
      <c r="F293" s="68" t="s">
        <v>832</v>
      </c>
      <c r="G293" s="68" t="s">
        <v>721</v>
      </c>
      <c r="H293" s="68">
        <v>16</v>
      </c>
      <c r="I293" s="68">
        <v>1258</v>
      </c>
      <c r="J293" s="68">
        <v>18.100000000000001</v>
      </c>
      <c r="K293" s="68" t="s">
        <v>840</v>
      </c>
      <c r="L293" s="68">
        <v>65</v>
      </c>
      <c r="M293" s="68">
        <v>25</v>
      </c>
      <c r="N293" s="68">
        <v>10</v>
      </c>
      <c r="O293" s="68">
        <v>0</v>
      </c>
      <c r="P293" s="68">
        <v>30</v>
      </c>
      <c r="R293" s="68" t="s">
        <v>723</v>
      </c>
      <c r="S293" s="68" t="s">
        <v>716</v>
      </c>
      <c r="X293" s="68">
        <v>3</v>
      </c>
      <c r="Y293" s="68" t="s">
        <v>841</v>
      </c>
      <c r="Z293" s="70">
        <v>23.4</v>
      </c>
      <c r="AA293" s="70">
        <v>23.7</v>
      </c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S293" s="79"/>
    </row>
    <row r="294" spans="6:74" s="68" customFormat="1" x14ac:dyDescent="0.25">
      <c r="F294" s="68" t="s">
        <v>832</v>
      </c>
      <c r="G294" s="68" t="s">
        <v>721</v>
      </c>
      <c r="H294" s="68">
        <v>16</v>
      </c>
      <c r="I294" s="68">
        <v>1258</v>
      </c>
      <c r="J294" s="68">
        <v>18.100000000000001</v>
      </c>
      <c r="K294" s="68" t="s">
        <v>840</v>
      </c>
      <c r="L294" s="68">
        <v>65</v>
      </c>
      <c r="M294" s="68">
        <v>25</v>
      </c>
      <c r="N294" s="68">
        <v>10</v>
      </c>
      <c r="O294" s="68">
        <v>30</v>
      </c>
      <c r="P294" s="68">
        <v>60</v>
      </c>
      <c r="Q294" s="68">
        <v>45</v>
      </c>
      <c r="R294" s="68" t="s">
        <v>723</v>
      </c>
      <c r="S294" s="68" t="s">
        <v>716</v>
      </c>
      <c r="X294" s="68">
        <v>3</v>
      </c>
      <c r="Y294" s="68" t="s">
        <v>841</v>
      </c>
      <c r="Z294" s="70">
        <v>9.9</v>
      </c>
      <c r="AA294" s="70">
        <v>10.1</v>
      </c>
      <c r="AB294" s="70"/>
      <c r="AC294" s="70"/>
      <c r="AD294" s="70"/>
      <c r="AE294" s="70"/>
      <c r="AF294" s="70"/>
      <c r="AG294" s="70"/>
      <c r="AH294" s="70"/>
      <c r="AI294" s="70"/>
      <c r="AJ294" s="70">
        <v>1.42</v>
      </c>
      <c r="AK294" s="70"/>
      <c r="AL294" s="70">
        <v>1.42</v>
      </c>
      <c r="AM294" s="70"/>
      <c r="AN294" s="70"/>
      <c r="AO294" s="70"/>
      <c r="AP294" s="70"/>
      <c r="AQ294" s="70"/>
      <c r="AR294" s="70"/>
      <c r="AS294" s="70"/>
      <c r="AT294" s="70"/>
      <c r="AU294" s="70">
        <v>2.3239436619718314</v>
      </c>
      <c r="AV294" s="70"/>
      <c r="AW294" s="70"/>
      <c r="AX294" s="70"/>
      <c r="AY294" s="70">
        <v>1.42</v>
      </c>
      <c r="AZ294" s="70"/>
      <c r="BA294" s="70"/>
      <c r="BB294" s="70"/>
      <c r="BC294" s="70"/>
      <c r="BD294" s="70"/>
      <c r="BE294" s="70"/>
      <c r="BF294" s="70"/>
      <c r="BG294" s="70"/>
      <c r="BH294" s="70"/>
      <c r="BJ294" s="68" t="s">
        <v>725</v>
      </c>
      <c r="BK294" s="68" t="s">
        <v>725</v>
      </c>
      <c r="BQ294" s="68" t="s">
        <v>842</v>
      </c>
      <c r="BR294" s="68" t="s">
        <v>849</v>
      </c>
      <c r="BS294" s="79">
        <v>1</v>
      </c>
      <c r="BT294" s="68" t="s">
        <v>843</v>
      </c>
      <c r="BU294" s="68" t="s">
        <v>847</v>
      </c>
      <c r="BV294" s="68" t="s">
        <v>830</v>
      </c>
    </row>
    <row r="295" spans="6:74" s="68" customFormat="1" x14ac:dyDescent="0.25">
      <c r="F295" s="68" t="s">
        <v>832</v>
      </c>
      <c r="G295" s="68" t="s">
        <v>721</v>
      </c>
      <c r="H295" s="68">
        <v>16</v>
      </c>
      <c r="I295" s="68">
        <v>1258</v>
      </c>
      <c r="J295" s="68">
        <v>18.100000000000001</v>
      </c>
      <c r="K295" s="68" t="s">
        <v>840</v>
      </c>
      <c r="L295" s="68">
        <v>65</v>
      </c>
      <c r="M295" s="68">
        <v>25</v>
      </c>
      <c r="N295" s="68">
        <v>10</v>
      </c>
      <c r="O295" s="68">
        <v>60</v>
      </c>
      <c r="P295" s="68">
        <v>90</v>
      </c>
      <c r="Q295" s="68">
        <v>75</v>
      </c>
      <c r="R295" s="68" t="s">
        <v>723</v>
      </c>
      <c r="S295" s="68" t="s">
        <v>716</v>
      </c>
      <c r="X295" s="68">
        <v>3</v>
      </c>
      <c r="Y295" s="68" t="s">
        <v>841</v>
      </c>
      <c r="Z295" s="70">
        <v>6.9</v>
      </c>
      <c r="AA295" s="70">
        <v>8.4</v>
      </c>
      <c r="AB295" s="70"/>
      <c r="AC295" s="70"/>
      <c r="AD295" s="70"/>
      <c r="AE295" s="70"/>
      <c r="AF295" s="70"/>
      <c r="AG295" s="70"/>
      <c r="AH295" s="70"/>
      <c r="AI295" s="70"/>
      <c r="AJ295" s="70">
        <v>1.6</v>
      </c>
      <c r="AK295" s="70"/>
      <c r="AL295" s="70">
        <v>1.6</v>
      </c>
      <c r="AM295" s="70"/>
      <c r="AN295" s="70"/>
      <c r="AO295" s="70"/>
      <c r="AP295" s="70"/>
      <c r="AQ295" s="70"/>
      <c r="AR295" s="70"/>
      <c r="AS295" s="70"/>
      <c r="AT295" s="70"/>
      <c r="AU295" s="70">
        <v>1.4375</v>
      </c>
      <c r="AV295" s="70"/>
      <c r="AW295" s="70"/>
      <c r="AX295" s="70"/>
      <c r="AY295" s="70">
        <v>1.6</v>
      </c>
      <c r="AZ295" s="70"/>
      <c r="BA295" s="70"/>
      <c r="BB295" s="70"/>
      <c r="BC295" s="70"/>
      <c r="BD295" s="70"/>
      <c r="BE295" s="70"/>
      <c r="BF295" s="70"/>
      <c r="BG295" s="70"/>
      <c r="BH295" s="70"/>
      <c r="BJ295" s="68" t="s">
        <v>725</v>
      </c>
      <c r="BK295" s="68" t="s">
        <v>725</v>
      </c>
      <c r="BQ295" s="68" t="s">
        <v>842</v>
      </c>
      <c r="BR295" s="68" t="s">
        <v>849</v>
      </c>
      <c r="BS295" s="79">
        <v>1</v>
      </c>
      <c r="BT295" s="68" t="s">
        <v>843</v>
      </c>
      <c r="BU295" s="68" t="s">
        <v>847</v>
      </c>
      <c r="BV295" s="68" t="s">
        <v>830</v>
      </c>
    </row>
    <row r="296" spans="6:74" s="68" customFormat="1" x14ac:dyDescent="0.25">
      <c r="F296" s="68" t="s">
        <v>832</v>
      </c>
      <c r="G296" s="68" t="s">
        <v>721</v>
      </c>
      <c r="H296" s="68">
        <v>16</v>
      </c>
      <c r="I296" s="68">
        <v>1258</v>
      </c>
      <c r="J296" s="68">
        <v>18.100000000000001</v>
      </c>
      <c r="K296" s="68" t="s">
        <v>840</v>
      </c>
      <c r="L296" s="68">
        <v>65</v>
      </c>
      <c r="M296" s="68">
        <v>25</v>
      </c>
      <c r="N296" s="68">
        <v>10</v>
      </c>
      <c r="O296" s="68">
        <v>90</v>
      </c>
      <c r="P296" s="68">
        <v>120</v>
      </c>
      <c r="Q296" s="68">
        <v>105</v>
      </c>
      <c r="R296" s="68" t="s">
        <v>723</v>
      </c>
      <c r="S296" s="68" t="s">
        <v>716</v>
      </c>
      <c r="X296" s="68">
        <v>3</v>
      </c>
      <c r="Y296" s="68" t="s">
        <v>841</v>
      </c>
      <c r="Z296" s="70">
        <v>6.1</v>
      </c>
      <c r="AA296" s="70">
        <v>4.9000000000000004</v>
      </c>
      <c r="AB296" s="70"/>
      <c r="AC296" s="70"/>
      <c r="AD296" s="70"/>
      <c r="AE296" s="70"/>
      <c r="AF296" s="70"/>
      <c r="AG296" s="70"/>
      <c r="AH296" s="70"/>
      <c r="AI296" s="70"/>
      <c r="AJ296" s="70">
        <v>1.6</v>
      </c>
      <c r="AK296" s="70"/>
      <c r="AL296" s="70">
        <v>1.6</v>
      </c>
      <c r="AM296" s="70"/>
      <c r="AN296" s="70"/>
      <c r="AO296" s="70"/>
      <c r="AP296" s="70"/>
      <c r="AQ296" s="70"/>
      <c r="AR296" s="70"/>
      <c r="AS296" s="70"/>
      <c r="AT296" s="70"/>
      <c r="AU296" s="70">
        <v>1.2708333333333333</v>
      </c>
      <c r="AV296" s="70"/>
      <c r="AW296" s="70"/>
      <c r="AX296" s="70"/>
      <c r="AY296" s="70">
        <v>1.6</v>
      </c>
      <c r="AZ296" s="70"/>
      <c r="BA296" s="70"/>
      <c r="BB296" s="70"/>
      <c r="BC296" s="70"/>
      <c r="BD296" s="70"/>
      <c r="BE296" s="70"/>
      <c r="BF296" s="70"/>
      <c r="BG296" s="70"/>
      <c r="BH296" s="70"/>
      <c r="BJ296" s="68" t="s">
        <v>725</v>
      </c>
      <c r="BK296" s="68" t="s">
        <v>725</v>
      </c>
      <c r="BQ296" s="68" t="s">
        <v>842</v>
      </c>
      <c r="BR296" s="68" t="s">
        <v>849</v>
      </c>
      <c r="BS296" s="79">
        <v>1</v>
      </c>
      <c r="BT296" s="68" t="s">
        <v>843</v>
      </c>
      <c r="BU296" s="68" t="s">
        <v>847</v>
      </c>
      <c r="BV296" s="68" t="s">
        <v>830</v>
      </c>
    </row>
    <row r="297" spans="6:74" s="68" customFormat="1" x14ac:dyDescent="0.25">
      <c r="F297" s="68" t="s">
        <v>832</v>
      </c>
      <c r="G297" s="68" t="s">
        <v>721</v>
      </c>
      <c r="H297" s="68">
        <v>16</v>
      </c>
      <c r="I297" s="68">
        <v>1258</v>
      </c>
      <c r="J297" s="68">
        <v>18.100000000000001</v>
      </c>
      <c r="K297" s="68" t="s">
        <v>840</v>
      </c>
      <c r="L297" s="68">
        <v>65</v>
      </c>
      <c r="M297" s="68">
        <v>25</v>
      </c>
      <c r="N297" s="68">
        <v>10</v>
      </c>
      <c r="O297" s="68">
        <v>30</v>
      </c>
      <c r="P297" s="68">
        <v>120</v>
      </c>
      <c r="R297" s="68" t="s">
        <v>723</v>
      </c>
      <c r="S297" s="68" t="s">
        <v>716</v>
      </c>
      <c r="X297" s="68">
        <v>3</v>
      </c>
      <c r="Y297" s="68" t="s">
        <v>841</v>
      </c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S297" s="79"/>
    </row>
    <row r="298" spans="6:74" s="68" customFormat="1" x14ac:dyDescent="0.25">
      <c r="F298" s="68" t="s">
        <v>832</v>
      </c>
      <c r="G298" s="68" t="s">
        <v>721</v>
      </c>
      <c r="H298" s="68">
        <v>16</v>
      </c>
      <c r="I298" s="68">
        <v>1258</v>
      </c>
      <c r="J298" s="68">
        <v>18.100000000000001</v>
      </c>
      <c r="K298" s="68" t="s">
        <v>840</v>
      </c>
      <c r="L298" s="68">
        <v>65</v>
      </c>
      <c r="M298" s="68">
        <v>25</v>
      </c>
      <c r="N298" s="68">
        <v>10</v>
      </c>
      <c r="O298" s="68">
        <v>0</v>
      </c>
      <c r="P298" s="68">
        <v>10</v>
      </c>
      <c r="Q298" s="68">
        <v>5</v>
      </c>
      <c r="R298" s="68" t="s">
        <v>723</v>
      </c>
      <c r="S298" s="68" t="s">
        <v>716</v>
      </c>
      <c r="X298" s="68">
        <v>3</v>
      </c>
      <c r="Y298" s="68" t="s">
        <v>841</v>
      </c>
      <c r="Z298" s="70">
        <v>8.8000000000000007</v>
      </c>
      <c r="AA298" s="70">
        <v>9.1</v>
      </c>
      <c r="AB298" s="70"/>
      <c r="AC298" s="70"/>
      <c r="AD298" s="70"/>
      <c r="AE298" s="70"/>
      <c r="AF298" s="70"/>
      <c r="AG298" s="70"/>
      <c r="AH298" s="70"/>
      <c r="AI298" s="70"/>
      <c r="AJ298" s="70">
        <v>1.5</v>
      </c>
      <c r="AK298" s="70"/>
      <c r="AL298" s="70">
        <v>1.5</v>
      </c>
      <c r="AM298" s="70"/>
      <c r="AN298" s="70"/>
      <c r="AO298" s="70"/>
      <c r="AP298" s="70"/>
      <c r="AQ298" s="70"/>
      <c r="AR298" s="70"/>
      <c r="AS298" s="70"/>
      <c r="AT298" s="70"/>
      <c r="AU298" s="70">
        <v>5.8666666666666671</v>
      </c>
      <c r="AV298" s="70"/>
      <c r="AW298" s="70"/>
      <c r="AX298" s="70"/>
      <c r="AY298" s="70">
        <v>1.5</v>
      </c>
      <c r="AZ298" s="70"/>
      <c r="BA298" s="70"/>
      <c r="BB298" s="70"/>
      <c r="BC298" s="70"/>
      <c r="BD298" s="70"/>
      <c r="BE298" s="70"/>
      <c r="BF298" s="70"/>
      <c r="BG298" s="70"/>
      <c r="BH298" s="70"/>
      <c r="BJ298" s="68" t="s">
        <v>725</v>
      </c>
      <c r="BK298" s="68" t="s">
        <v>725</v>
      </c>
      <c r="BQ298" s="68" t="s">
        <v>842</v>
      </c>
      <c r="BR298" s="68" t="s">
        <v>849</v>
      </c>
      <c r="BS298" s="79">
        <v>1</v>
      </c>
      <c r="BT298" s="68" t="s">
        <v>844</v>
      </c>
      <c r="BU298" s="68" t="s">
        <v>847</v>
      </c>
      <c r="BV298" s="68" t="s">
        <v>830</v>
      </c>
    </row>
    <row r="299" spans="6:74" s="68" customFormat="1" x14ac:dyDescent="0.25">
      <c r="F299" s="68" t="s">
        <v>832</v>
      </c>
      <c r="G299" s="68" t="s">
        <v>721</v>
      </c>
      <c r="H299" s="68">
        <v>16</v>
      </c>
      <c r="I299" s="68">
        <v>1258</v>
      </c>
      <c r="J299" s="68">
        <v>18.100000000000001</v>
      </c>
      <c r="K299" s="68" t="s">
        <v>840</v>
      </c>
      <c r="L299" s="68">
        <v>65</v>
      </c>
      <c r="M299" s="68">
        <v>25</v>
      </c>
      <c r="N299" s="68">
        <v>10</v>
      </c>
      <c r="O299" s="68">
        <v>10</v>
      </c>
      <c r="P299" s="68">
        <v>30</v>
      </c>
      <c r="Q299" s="68">
        <v>20</v>
      </c>
      <c r="R299" s="68" t="s">
        <v>723</v>
      </c>
      <c r="S299" s="68" t="s">
        <v>716</v>
      </c>
      <c r="X299" s="68">
        <v>3</v>
      </c>
      <c r="Y299" s="68" t="s">
        <v>841</v>
      </c>
      <c r="Z299" s="70">
        <v>14</v>
      </c>
      <c r="AA299" s="70">
        <v>14.9</v>
      </c>
      <c r="AB299" s="70"/>
      <c r="AC299" s="70"/>
      <c r="AD299" s="70"/>
      <c r="AE299" s="70"/>
      <c r="AF299" s="70"/>
      <c r="AG299" s="70"/>
      <c r="AH299" s="70"/>
      <c r="AI299" s="70"/>
      <c r="AJ299" s="70">
        <v>1.5</v>
      </c>
      <c r="AK299" s="70"/>
      <c r="AL299" s="70">
        <v>1.5</v>
      </c>
      <c r="AM299" s="70"/>
      <c r="AN299" s="70"/>
      <c r="AO299" s="70"/>
      <c r="AP299" s="70"/>
      <c r="AQ299" s="70"/>
      <c r="AR299" s="70"/>
      <c r="AS299" s="70"/>
      <c r="AT299" s="70"/>
      <c r="AU299" s="70">
        <v>4.666666666666667</v>
      </c>
      <c r="AV299" s="70"/>
      <c r="AW299" s="70"/>
      <c r="AX299" s="70"/>
      <c r="AY299" s="70">
        <v>1.5</v>
      </c>
      <c r="AZ299" s="70"/>
      <c r="BA299" s="70"/>
      <c r="BB299" s="70"/>
      <c r="BC299" s="70"/>
      <c r="BD299" s="70"/>
      <c r="BE299" s="70"/>
      <c r="BF299" s="70"/>
      <c r="BG299" s="70"/>
      <c r="BH299" s="70"/>
      <c r="BJ299" s="68" t="s">
        <v>725</v>
      </c>
      <c r="BK299" s="68" t="s">
        <v>725</v>
      </c>
      <c r="BQ299" s="68" t="s">
        <v>842</v>
      </c>
      <c r="BR299" s="68" t="s">
        <v>849</v>
      </c>
      <c r="BS299" s="79">
        <v>1</v>
      </c>
      <c r="BT299" s="68" t="s">
        <v>844</v>
      </c>
      <c r="BU299" s="68" t="s">
        <v>847</v>
      </c>
      <c r="BV299" s="68" t="s">
        <v>830</v>
      </c>
    </row>
    <row r="300" spans="6:74" s="68" customFormat="1" x14ac:dyDescent="0.25">
      <c r="F300" s="68" t="s">
        <v>832</v>
      </c>
      <c r="G300" s="68" t="s">
        <v>721</v>
      </c>
      <c r="H300" s="68">
        <v>16</v>
      </c>
      <c r="I300" s="68">
        <v>1258</v>
      </c>
      <c r="J300" s="68">
        <v>18.100000000000001</v>
      </c>
      <c r="K300" s="68" t="s">
        <v>840</v>
      </c>
      <c r="L300" s="68">
        <v>65</v>
      </c>
      <c r="M300" s="68">
        <v>25</v>
      </c>
      <c r="N300" s="68">
        <v>10</v>
      </c>
      <c r="O300" s="68">
        <v>0</v>
      </c>
      <c r="P300" s="68">
        <v>30</v>
      </c>
      <c r="R300" s="68" t="s">
        <v>723</v>
      </c>
      <c r="S300" s="68" t="s">
        <v>716</v>
      </c>
      <c r="X300" s="68">
        <v>3</v>
      </c>
      <c r="Y300" s="68" t="s">
        <v>841</v>
      </c>
      <c r="Z300" s="70">
        <v>22.8</v>
      </c>
      <c r="AA300" s="70">
        <v>24</v>
      </c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S300" s="79"/>
    </row>
    <row r="301" spans="6:74" s="68" customFormat="1" x14ac:dyDescent="0.25">
      <c r="F301" s="68" t="s">
        <v>832</v>
      </c>
      <c r="G301" s="68" t="s">
        <v>721</v>
      </c>
      <c r="H301" s="68">
        <v>16</v>
      </c>
      <c r="I301" s="68">
        <v>1258</v>
      </c>
      <c r="J301" s="68">
        <v>18.100000000000001</v>
      </c>
      <c r="K301" s="68" t="s">
        <v>840</v>
      </c>
      <c r="L301" s="68">
        <v>65</v>
      </c>
      <c r="M301" s="68">
        <v>25</v>
      </c>
      <c r="N301" s="68">
        <v>10</v>
      </c>
      <c r="O301" s="68">
        <v>30</v>
      </c>
      <c r="P301" s="68">
        <v>60</v>
      </c>
      <c r="Q301" s="68">
        <v>45</v>
      </c>
      <c r="R301" s="68" t="s">
        <v>723</v>
      </c>
      <c r="S301" s="68" t="s">
        <v>716</v>
      </c>
      <c r="X301" s="68">
        <v>3</v>
      </c>
      <c r="Y301" s="68" t="s">
        <v>841</v>
      </c>
      <c r="Z301" s="70">
        <v>10.1</v>
      </c>
      <c r="AA301" s="70">
        <v>10.6</v>
      </c>
      <c r="AB301" s="70"/>
      <c r="AC301" s="70"/>
      <c r="AD301" s="70"/>
      <c r="AE301" s="70"/>
      <c r="AF301" s="70"/>
      <c r="AG301" s="70"/>
      <c r="AH301" s="70"/>
      <c r="AI301" s="70"/>
      <c r="AJ301" s="70">
        <v>1.42</v>
      </c>
      <c r="AK301" s="70"/>
      <c r="AL301" s="70">
        <v>1.42</v>
      </c>
      <c r="AM301" s="70"/>
      <c r="AN301" s="70"/>
      <c r="AO301" s="70"/>
      <c r="AP301" s="70"/>
      <c r="AQ301" s="70"/>
      <c r="AR301" s="70"/>
      <c r="AS301" s="70"/>
      <c r="AT301" s="70"/>
      <c r="AU301" s="70">
        <v>2.370892018779343</v>
      </c>
      <c r="AV301" s="70"/>
      <c r="AW301" s="70"/>
      <c r="AX301" s="70"/>
      <c r="AY301" s="70">
        <v>1.42</v>
      </c>
      <c r="AZ301" s="70"/>
      <c r="BA301" s="70"/>
      <c r="BB301" s="70"/>
      <c r="BC301" s="70"/>
      <c r="BD301" s="70"/>
      <c r="BE301" s="70"/>
      <c r="BF301" s="70"/>
      <c r="BG301" s="70"/>
      <c r="BH301" s="70"/>
      <c r="BJ301" s="68" t="s">
        <v>725</v>
      </c>
      <c r="BK301" s="68" t="s">
        <v>725</v>
      </c>
      <c r="BQ301" s="68" t="s">
        <v>842</v>
      </c>
      <c r="BR301" s="68" t="s">
        <v>849</v>
      </c>
      <c r="BS301" s="79">
        <v>1</v>
      </c>
      <c r="BT301" s="68" t="s">
        <v>844</v>
      </c>
      <c r="BU301" s="68" t="s">
        <v>847</v>
      </c>
      <c r="BV301" s="68" t="s">
        <v>830</v>
      </c>
    </row>
    <row r="302" spans="6:74" s="68" customFormat="1" x14ac:dyDescent="0.25">
      <c r="F302" s="68" t="s">
        <v>832</v>
      </c>
      <c r="G302" s="68" t="s">
        <v>721</v>
      </c>
      <c r="H302" s="68">
        <v>16</v>
      </c>
      <c r="I302" s="68">
        <v>1258</v>
      </c>
      <c r="J302" s="68">
        <v>18.100000000000001</v>
      </c>
      <c r="K302" s="68" t="s">
        <v>840</v>
      </c>
      <c r="L302" s="68">
        <v>65</v>
      </c>
      <c r="M302" s="68">
        <v>25</v>
      </c>
      <c r="N302" s="68">
        <v>10</v>
      </c>
      <c r="O302" s="68">
        <v>60</v>
      </c>
      <c r="P302" s="68">
        <v>90</v>
      </c>
      <c r="Q302" s="68">
        <v>75</v>
      </c>
      <c r="R302" s="68" t="s">
        <v>723</v>
      </c>
      <c r="S302" s="68" t="s">
        <v>716</v>
      </c>
      <c r="X302" s="68">
        <v>3</v>
      </c>
      <c r="Y302" s="68" t="s">
        <v>841</v>
      </c>
      <c r="Z302" s="70">
        <v>8</v>
      </c>
      <c r="AA302" s="70">
        <v>7.3</v>
      </c>
      <c r="AB302" s="70"/>
      <c r="AC302" s="70"/>
      <c r="AD302" s="70"/>
      <c r="AE302" s="70"/>
      <c r="AF302" s="70"/>
      <c r="AG302" s="70"/>
      <c r="AH302" s="70"/>
      <c r="AI302" s="70"/>
      <c r="AJ302" s="70">
        <v>1.6</v>
      </c>
      <c r="AK302" s="70"/>
      <c r="AL302" s="70">
        <v>1.6</v>
      </c>
      <c r="AM302" s="70"/>
      <c r="AN302" s="70"/>
      <c r="AO302" s="70"/>
      <c r="AP302" s="70"/>
      <c r="AQ302" s="70"/>
      <c r="AR302" s="70"/>
      <c r="AS302" s="70"/>
      <c r="AT302" s="70"/>
      <c r="AU302" s="70">
        <v>1.6666666666666665</v>
      </c>
      <c r="AV302" s="70"/>
      <c r="AW302" s="70"/>
      <c r="AX302" s="70"/>
      <c r="AY302" s="70">
        <v>1.6</v>
      </c>
      <c r="AZ302" s="70"/>
      <c r="BA302" s="70"/>
      <c r="BB302" s="70"/>
      <c r="BC302" s="70"/>
      <c r="BD302" s="70"/>
      <c r="BE302" s="70"/>
      <c r="BF302" s="70"/>
      <c r="BG302" s="70"/>
      <c r="BH302" s="70"/>
      <c r="BJ302" s="68" t="s">
        <v>725</v>
      </c>
      <c r="BK302" s="68" t="s">
        <v>725</v>
      </c>
      <c r="BQ302" s="68" t="s">
        <v>842</v>
      </c>
      <c r="BR302" s="68" t="s">
        <v>849</v>
      </c>
      <c r="BS302" s="79">
        <v>1</v>
      </c>
      <c r="BT302" s="68" t="s">
        <v>844</v>
      </c>
      <c r="BU302" s="68" t="s">
        <v>847</v>
      </c>
      <c r="BV302" s="68" t="s">
        <v>830</v>
      </c>
    </row>
    <row r="303" spans="6:74" s="68" customFormat="1" x14ac:dyDescent="0.25">
      <c r="F303" s="68" t="s">
        <v>832</v>
      </c>
      <c r="G303" s="68" t="s">
        <v>721</v>
      </c>
      <c r="H303" s="68">
        <v>16</v>
      </c>
      <c r="I303" s="68">
        <v>1258</v>
      </c>
      <c r="J303" s="68">
        <v>18.100000000000001</v>
      </c>
      <c r="K303" s="68" t="s">
        <v>840</v>
      </c>
      <c r="L303" s="68">
        <v>65</v>
      </c>
      <c r="M303" s="68">
        <v>25</v>
      </c>
      <c r="N303" s="68">
        <v>10</v>
      </c>
      <c r="O303" s="68">
        <v>90</v>
      </c>
      <c r="P303" s="68">
        <v>120</v>
      </c>
      <c r="Q303" s="68">
        <v>105</v>
      </c>
      <c r="R303" s="68" t="s">
        <v>723</v>
      </c>
      <c r="S303" s="68" t="s">
        <v>716</v>
      </c>
      <c r="X303" s="68">
        <v>3</v>
      </c>
      <c r="Y303" s="68" t="s">
        <v>841</v>
      </c>
      <c r="Z303" s="70">
        <v>5.6</v>
      </c>
      <c r="AA303" s="70">
        <v>5.4</v>
      </c>
      <c r="AB303" s="70"/>
      <c r="AC303" s="70"/>
      <c r="AD303" s="70"/>
      <c r="AE303" s="70"/>
      <c r="AF303" s="70"/>
      <c r="AG303" s="70"/>
      <c r="AH303" s="70"/>
      <c r="AI303" s="70"/>
      <c r="AJ303" s="70">
        <v>1.6</v>
      </c>
      <c r="AK303" s="70"/>
      <c r="AL303" s="70">
        <v>1.6</v>
      </c>
      <c r="AM303" s="70"/>
      <c r="AN303" s="70"/>
      <c r="AO303" s="70"/>
      <c r="AP303" s="70"/>
      <c r="AQ303" s="70"/>
      <c r="AR303" s="70"/>
      <c r="AS303" s="70"/>
      <c r="AT303" s="70"/>
      <c r="AU303" s="70">
        <v>1.1666666666666665</v>
      </c>
      <c r="AV303" s="70"/>
      <c r="AW303" s="70"/>
      <c r="AX303" s="70"/>
      <c r="AY303" s="70">
        <v>1.6</v>
      </c>
      <c r="AZ303" s="70"/>
      <c r="BA303" s="70"/>
      <c r="BB303" s="70"/>
      <c r="BC303" s="70"/>
      <c r="BD303" s="70"/>
      <c r="BE303" s="70"/>
      <c r="BF303" s="70"/>
      <c r="BG303" s="70"/>
      <c r="BH303" s="70"/>
      <c r="BJ303" s="68" t="s">
        <v>725</v>
      </c>
      <c r="BK303" s="68" t="s">
        <v>725</v>
      </c>
      <c r="BQ303" s="68" t="s">
        <v>842</v>
      </c>
      <c r="BR303" s="68" t="s">
        <v>849</v>
      </c>
      <c r="BS303" s="79">
        <v>1</v>
      </c>
      <c r="BT303" s="68" t="s">
        <v>844</v>
      </c>
      <c r="BU303" s="68" t="s">
        <v>847</v>
      </c>
      <c r="BV303" s="68" t="s">
        <v>830</v>
      </c>
    </row>
    <row r="304" spans="6:74" s="68" customFormat="1" x14ac:dyDescent="0.25">
      <c r="F304" s="68" t="s">
        <v>832</v>
      </c>
      <c r="G304" s="68" t="s">
        <v>721</v>
      </c>
      <c r="H304" s="68">
        <v>16</v>
      </c>
      <c r="I304" s="68">
        <v>1258</v>
      </c>
      <c r="J304" s="68">
        <v>18.100000000000001</v>
      </c>
      <c r="K304" s="68" t="s">
        <v>840</v>
      </c>
      <c r="L304" s="68">
        <v>65</v>
      </c>
      <c r="M304" s="68">
        <v>25</v>
      </c>
      <c r="N304" s="68">
        <v>10</v>
      </c>
      <c r="O304" s="68">
        <v>30</v>
      </c>
      <c r="P304" s="68">
        <v>120</v>
      </c>
      <c r="R304" s="68" t="s">
        <v>723</v>
      </c>
      <c r="S304" s="68" t="s">
        <v>716</v>
      </c>
      <c r="X304" s="68">
        <v>3</v>
      </c>
      <c r="Y304" s="68" t="s">
        <v>841</v>
      </c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S304" s="79"/>
    </row>
    <row r="305" spans="6:74" s="68" customFormat="1" x14ac:dyDescent="0.25">
      <c r="F305" s="68" t="s">
        <v>832</v>
      </c>
      <c r="G305" s="68" t="s">
        <v>721</v>
      </c>
      <c r="H305" s="68">
        <v>16</v>
      </c>
      <c r="I305" s="68">
        <v>1258</v>
      </c>
      <c r="J305" s="68">
        <v>18.100000000000001</v>
      </c>
      <c r="K305" s="68" t="s">
        <v>840</v>
      </c>
      <c r="L305" s="68">
        <v>65</v>
      </c>
      <c r="M305" s="68">
        <v>25</v>
      </c>
      <c r="N305" s="68">
        <v>10</v>
      </c>
      <c r="O305" s="68">
        <v>0</v>
      </c>
      <c r="P305" s="68">
        <v>10</v>
      </c>
      <c r="Q305" s="68">
        <v>5</v>
      </c>
      <c r="R305" s="68" t="s">
        <v>723</v>
      </c>
      <c r="S305" s="68" t="s">
        <v>716</v>
      </c>
      <c r="X305" s="68">
        <v>3</v>
      </c>
      <c r="Y305" s="68" t="s">
        <v>841</v>
      </c>
      <c r="Z305" s="70">
        <v>10.199999999999999</v>
      </c>
      <c r="AA305" s="70">
        <v>10.8</v>
      </c>
      <c r="AB305" s="70"/>
      <c r="AC305" s="70"/>
      <c r="AD305" s="70"/>
      <c r="AE305" s="70"/>
      <c r="AF305" s="70"/>
      <c r="AG305" s="70"/>
      <c r="AH305" s="70"/>
      <c r="AI305" s="70"/>
      <c r="AJ305" s="70">
        <v>1.5</v>
      </c>
      <c r="AK305" s="70"/>
      <c r="AL305" s="70">
        <v>1.5</v>
      </c>
      <c r="AM305" s="70"/>
      <c r="AN305" s="70"/>
      <c r="AO305" s="70"/>
      <c r="AP305" s="70"/>
      <c r="AQ305" s="70"/>
      <c r="AR305" s="70"/>
      <c r="AS305" s="70"/>
      <c r="AT305" s="70"/>
      <c r="AU305" s="70">
        <v>6.8</v>
      </c>
      <c r="AV305" s="70"/>
      <c r="AW305" s="70"/>
      <c r="AX305" s="70"/>
      <c r="AY305" s="70">
        <v>1.5</v>
      </c>
      <c r="AZ305" s="70"/>
      <c r="BA305" s="70"/>
      <c r="BB305" s="70"/>
      <c r="BC305" s="70"/>
      <c r="BD305" s="70"/>
      <c r="BE305" s="70"/>
      <c r="BF305" s="70"/>
      <c r="BG305" s="70"/>
      <c r="BH305" s="70"/>
      <c r="BJ305" s="68" t="s">
        <v>725</v>
      </c>
      <c r="BK305" s="68" t="s">
        <v>725</v>
      </c>
      <c r="BQ305" s="68" t="s">
        <v>842</v>
      </c>
      <c r="BR305" s="68" t="s">
        <v>849</v>
      </c>
      <c r="BS305" s="79">
        <v>1</v>
      </c>
      <c r="BT305" s="68" t="s">
        <v>846</v>
      </c>
      <c r="BU305" s="68" t="s">
        <v>847</v>
      </c>
      <c r="BV305" s="68" t="s">
        <v>830</v>
      </c>
    </row>
    <row r="306" spans="6:74" s="68" customFormat="1" x14ac:dyDescent="0.25">
      <c r="F306" s="68" t="s">
        <v>832</v>
      </c>
      <c r="G306" s="68" t="s">
        <v>721</v>
      </c>
      <c r="H306" s="68">
        <v>16</v>
      </c>
      <c r="I306" s="68">
        <v>1258</v>
      </c>
      <c r="J306" s="68">
        <v>18.100000000000001</v>
      </c>
      <c r="K306" s="68" t="s">
        <v>840</v>
      </c>
      <c r="L306" s="68">
        <v>65</v>
      </c>
      <c r="M306" s="68">
        <v>25</v>
      </c>
      <c r="N306" s="68">
        <v>10</v>
      </c>
      <c r="O306" s="68">
        <v>10</v>
      </c>
      <c r="P306" s="68">
        <v>30</v>
      </c>
      <c r="Q306" s="68">
        <v>20</v>
      </c>
      <c r="R306" s="68" t="s">
        <v>723</v>
      </c>
      <c r="S306" s="68" t="s">
        <v>716</v>
      </c>
      <c r="X306" s="68">
        <v>3</v>
      </c>
      <c r="Y306" s="68" t="s">
        <v>841</v>
      </c>
      <c r="Z306" s="70">
        <v>15.5</v>
      </c>
      <c r="AA306" s="70">
        <v>15.1</v>
      </c>
      <c r="AB306" s="70"/>
      <c r="AC306" s="70"/>
      <c r="AD306" s="70"/>
      <c r="AE306" s="70"/>
      <c r="AF306" s="70"/>
      <c r="AG306" s="70"/>
      <c r="AH306" s="70"/>
      <c r="AI306" s="70"/>
      <c r="AJ306" s="70">
        <v>1.5</v>
      </c>
      <c r="AK306" s="70"/>
      <c r="AL306" s="70">
        <v>1.5</v>
      </c>
      <c r="AM306" s="70"/>
      <c r="AN306" s="70"/>
      <c r="AO306" s="70"/>
      <c r="AP306" s="70"/>
      <c r="AQ306" s="70"/>
      <c r="AR306" s="70"/>
      <c r="AS306" s="70"/>
      <c r="AT306" s="70"/>
      <c r="AU306" s="70">
        <v>5.166666666666667</v>
      </c>
      <c r="AV306" s="70"/>
      <c r="AW306" s="70"/>
      <c r="AX306" s="70"/>
      <c r="AY306" s="70">
        <v>1.5</v>
      </c>
      <c r="AZ306" s="70"/>
      <c r="BA306" s="70"/>
      <c r="BB306" s="70"/>
      <c r="BC306" s="70"/>
      <c r="BD306" s="70"/>
      <c r="BE306" s="70"/>
      <c r="BF306" s="70"/>
      <c r="BG306" s="70"/>
      <c r="BH306" s="70"/>
      <c r="BJ306" s="68" t="s">
        <v>725</v>
      </c>
      <c r="BK306" s="68" t="s">
        <v>725</v>
      </c>
      <c r="BQ306" s="68" t="s">
        <v>842</v>
      </c>
      <c r="BR306" s="68" t="s">
        <v>849</v>
      </c>
      <c r="BS306" s="79">
        <v>1</v>
      </c>
      <c r="BT306" s="68" t="s">
        <v>846</v>
      </c>
      <c r="BU306" s="68" t="s">
        <v>847</v>
      </c>
      <c r="BV306" s="68" t="s">
        <v>830</v>
      </c>
    </row>
    <row r="307" spans="6:74" s="68" customFormat="1" x14ac:dyDescent="0.25">
      <c r="F307" s="68" t="s">
        <v>832</v>
      </c>
      <c r="G307" s="68" t="s">
        <v>721</v>
      </c>
      <c r="H307" s="68">
        <v>16</v>
      </c>
      <c r="I307" s="68">
        <v>1258</v>
      </c>
      <c r="J307" s="68">
        <v>18.100000000000001</v>
      </c>
      <c r="K307" s="68" t="s">
        <v>840</v>
      </c>
      <c r="L307" s="68">
        <v>65</v>
      </c>
      <c r="M307" s="68">
        <v>25</v>
      </c>
      <c r="N307" s="68">
        <v>10</v>
      </c>
      <c r="O307" s="68">
        <v>0</v>
      </c>
      <c r="P307" s="68">
        <v>30</v>
      </c>
      <c r="R307" s="68" t="s">
        <v>723</v>
      </c>
      <c r="S307" s="68" t="s">
        <v>716</v>
      </c>
      <c r="X307" s="68">
        <v>3</v>
      </c>
      <c r="Y307" s="68" t="s">
        <v>841</v>
      </c>
      <c r="Z307" s="70">
        <v>25.7</v>
      </c>
      <c r="AA307" s="70">
        <v>25.9</v>
      </c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S307" s="79"/>
    </row>
    <row r="308" spans="6:74" s="68" customFormat="1" x14ac:dyDescent="0.25">
      <c r="F308" s="68" t="s">
        <v>832</v>
      </c>
      <c r="G308" s="68" t="s">
        <v>721</v>
      </c>
      <c r="H308" s="68">
        <v>16</v>
      </c>
      <c r="I308" s="68">
        <v>1258</v>
      </c>
      <c r="J308" s="68">
        <v>18.100000000000001</v>
      </c>
      <c r="K308" s="68" t="s">
        <v>840</v>
      </c>
      <c r="L308" s="68">
        <v>65</v>
      </c>
      <c r="M308" s="68">
        <v>25</v>
      </c>
      <c r="N308" s="68">
        <v>10</v>
      </c>
      <c r="O308" s="68">
        <v>30</v>
      </c>
      <c r="P308" s="68">
        <v>60</v>
      </c>
      <c r="Q308" s="68">
        <v>45</v>
      </c>
      <c r="R308" s="68" t="s">
        <v>723</v>
      </c>
      <c r="S308" s="68" t="s">
        <v>716</v>
      </c>
      <c r="X308" s="68">
        <v>3</v>
      </c>
      <c r="Y308" s="68" t="s">
        <v>841</v>
      </c>
      <c r="Z308" s="70">
        <v>9.4</v>
      </c>
      <c r="AA308" s="70">
        <v>10.3</v>
      </c>
      <c r="AB308" s="70"/>
      <c r="AC308" s="70"/>
      <c r="AD308" s="70"/>
      <c r="AE308" s="70"/>
      <c r="AF308" s="70"/>
      <c r="AG308" s="70"/>
      <c r="AH308" s="70"/>
      <c r="AI308" s="70"/>
      <c r="AJ308" s="70">
        <v>1.42</v>
      </c>
      <c r="AK308" s="70"/>
      <c r="AL308" s="70">
        <v>1.42</v>
      </c>
      <c r="AM308" s="70"/>
      <c r="AN308" s="70"/>
      <c r="AO308" s="70"/>
      <c r="AP308" s="70"/>
      <c r="AQ308" s="70"/>
      <c r="AR308" s="70"/>
      <c r="AS308" s="70"/>
      <c r="AT308" s="70"/>
      <c r="AU308" s="70">
        <v>2.2065727699530515</v>
      </c>
      <c r="AV308" s="70"/>
      <c r="AW308" s="70"/>
      <c r="AX308" s="70"/>
      <c r="AY308" s="70">
        <v>1.42</v>
      </c>
      <c r="AZ308" s="70"/>
      <c r="BA308" s="70"/>
      <c r="BB308" s="70"/>
      <c r="BC308" s="70"/>
      <c r="BD308" s="70"/>
      <c r="BE308" s="70"/>
      <c r="BF308" s="70"/>
      <c r="BG308" s="70"/>
      <c r="BH308" s="70"/>
      <c r="BJ308" s="68" t="s">
        <v>725</v>
      </c>
      <c r="BK308" s="68" t="s">
        <v>725</v>
      </c>
      <c r="BQ308" s="68" t="s">
        <v>842</v>
      </c>
      <c r="BR308" s="68" t="s">
        <v>849</v>
      </c>
      <c r="BS308" s="79">
        <v>1</v>
      </c>
      <c r="BT308" s="68" t="s">
        <v>846</v>
      </c>
      <c r="BU308" s="68" t="s">
        <v>847</v>
      </c>
      <c r="BV308" s="68" t="s">
        <v>830</v>
      </c>
    </row>
    <row r="309" spans="6:74" s="68" customFormat="1" x14ac:dyDescent="0.25">
      <c r="F309" s="68" t="s">
        <v>832</v>
      </c>
      <c r="G309" s="68" t="s">
        <v>721</v>
      </c>
      <c r="H309" s="68">
        <v>16</v>
      </c>
      <c r="I309" s="68">
        <v>1258</v>
      </c>
      <c r="J309" s="68">
        <v>18.100000000000001</v>
      </c>
      <c r="K309" s="68" t="s">
        <v>840</v>
      </c>
      <c r="L309" s="68">
        <v>65</v>
      </c>
      <c r="M309" s="68">
        <v>25</v>
      </c>
      <c r="N309" s="68">
        <v>10</v>
      </c>
      <c r="O309" s="68">
        <v>60</v>
      </c>
      <c r="P309" s="68">
        <v>90</v>
      </c>
      <c r="Q309" s="68">
        <v>75</v>
      </c>
      <c r="R309" s="68" t="s">
        <v>723</v>
      </c>
      <c r="S309" s="68" t="s">
        <v>716</v>
      </c>
      <c r="X309" s="68">
        <v>3</v>
      </c>
      <c r="Y309" s="68" t="s">
        <v>841</v>
      </c>
      <c r="Z309" s="70">
        <v>8.3000000000000007</v>
      </c>
      <c r="AA309" s="70">
        <v>7.9</v>
      </c>
      <c r="AB309" s="70"/>
      <c r="AC309" s="70"/>
      <c r="AD309" s="70"/>
      <c r="AE309" s="70"/>
      <c r="AF309" s="70"/>
      <c r="AG309" s="70"/>
      <c r="AH309" s="70"/>
      <c r="AI309" s="70"/>
      <c r="AJ309" s="70">
        <v>1.6</v>
      </c>
      <c r="AK309" s="70"/>
      <c r="AL309" s="70">
        <v>1.6</v>
      </c>
      <c r="AM309" s="70"/>
      <c r="AN309" s="70"/>
      <c r="AO309" s="70"/>
      <c r="AP309" s="70"/>
      <c r="AQ309" s="70"/>
      <c r="AR309" s="70"/>
      <c r="AS309" s="70"/>
      <c r="AT309" s="70"/>
      <c r="AU309" s="70">
        <v>1.7291666666666667</v>
      </c>
      <c r="AV309" s="70"/>
      <c r="AW309" s="70"/>
      <c r="AX309" s="70"/>
      <c r="AY309" s="70">
        <v>1.6</v>
      </c>
      <c r="AZ309" s="70"/>
      <c r="BA309" s="70"/>
      <c r="BB309" s="70"/>
      <c r="BC309" s="70"/>
      <c r="BD309" s="70"/>
      <c r="BE309" s="70"/>
      <c r="BF309" s="70"/>
      <c r="BG309" s="70"/>
      <c r="BH309" s="70"/>
      <c r="BJ309" s="68" t="s">
        <v>725</v>
      </c>
      <c r="BK309" s="68" t="s">
        <v>725</v>
      </c>
      <c r="BQ309" s="68" t="s">
        <v>842</v>
      </c>
      <c r="BR309" s="68" t="s">
        <v>849</v>
      </c>
      <c r="BS309" s="79">
        <v>1</v>
      </c>
      <c r="BT309" s="68" t="s">
        <v>846</v>
      </c>
      <c r="BU309" s="68" t="s">
        <v>847</v>
      </c>
      <c r="BV309" s="68" t="s">
        <v>830</v>
      </c>
    </row>
    <row r="310" spans="6:74" s="68" customFormat="1" x14ac:dyDescent="0.25">
      <c r="F310" s="68" t="s">
        <v>832</v>
      </c>
      <c r="G310" s="68" t="s">
        <v>721</v>
      </c>
      <c r="H310" s="68">
        <v>16</v>
      </c>
      <c r="I310" s="68">
        <v>1258</v>
      </c>
      <c r="J310" s="68">
        <v>18.100000000000001</v>
      </c>
      <c r="K310" s="68" t="s">
        <v>840</v>
      </c>
      <c r="L310" s="68">
        <v>65</v>
      </c>
      <c r="M310" s="68">
        <v>25</v>
      </c>
      <c r="N310" s="68">
        <v>10</v>
      </c>
      <c r="O310" s="68">
        <v>90</v>
      </c>
      <c r="P310" s="68">
        <v>120</v>
      </c>
      <c r="Q310" s="68">
        <v>105</v>
      </c>
      <c r="R310" s="68" t="s">
        <v>723</v>
      </c>
      <c r="S310" s="68" t="s">
        <v>716</v>
      </c>
      <c r="X310" s="68">
        <v>3</v>
      </c>
      <c r="Y310" s="68" t="s">
        <v>841</v>
      </c>
      <c r="Z310" s="70">
        <v>5.6</v>
      </c>
      <c r="AA310" s="70">
        <v>6.6</v>
      </c>
      <c r="AB310" s="70"/>
      <c r="AC310" s="70"/>
      <c r="AD310" s="70"/>
      <c r="AE310" s="70"/>
      <c r="AF310" s="70"/>
      <c r="AG310" s="70"/>
      <c r="AH310" s="70"/>
      <c r="AI310" s="70"/>
      <c r="AJ310" s="70">
        <v>1.6</v>
      </c>
      <c r="AK310" s="70"/>
      <c r="AL310" s="70">
        <v>1.6</v>
      </c>
      <c r="AM310" s="70"/>
      <c r="AN310" s="70"/>
      <c r="AO310" s="70"/>
      <c r="AP310" s="70"/>
      <c r="AQ310" s="70"/>
      <c r="AR310" s="70"/>
      <c r="AS310" s="70"/>
      <c r="AT310" s="70"/>
      <c r="AU310" s="70">
        <v>1.1666666666666665</v>
      </c>
      <c r="AV310" s="70"/>
      <c r="AW310" s="70"/>
      <c r="AX310" s="70"/>
      <c r="AY310" s="70">
        <v>1.6</v>
      </c>
      <c r="AZ310" s="70"/>
      <c r="BA310" s="70"/>
      <c r="BB310" s="70"/>
      <c r="BC310" s="70"/>
      <c r="BD310" s="70"/>
      <c r="BE310" s="70"/>
      <c r="BF310" s="70"/>
      <c r="BG310" s="70"/>
      <c r="BH310" s="70"/>
      <c r="BJ310" s="68" t="s">
        <v>725</v>
      </c>
      <c r="BK310" s="68" t="s">
        <v>725</v>
      </c>
      <c r="BQ310" s="68" t="s">
        <v>842</v>
      </c>
      <c r="BR310" s="68" t="s">
        <v>849</v>
      </c>
      <c r="BS310" s="79">
        <v>1</v>
      </c>
      <c r="BT310" s="68" t="s">
        <v>846</v>
      </c>
      <c r="BU310" s="68" t="s">
        <v>847</v>
      </c>
      <c r="BV310" s="68" t="s">
        <v>830</v>
      </c>
    </row>
    <row r="311" spans="6:74" s="68" customFormat="1" x14ac:dyDescent="0.25">
      <c r="F311" s="68" t="s">
        <v>832</v>
      </c>
      <c r="G311" s="68" t="s">
        <v>721</v>
      </c>
      <c r="H311" s="68">
        <v>16</v>
      </c>
      <c r="I311" s="68">
        <v>1258</v>
      </c>
      <c r="J311" s="68">
        <v>18.100000000000001</v>
      </c>
      <c r="K311" s="68" t="s">
        <v>840</v>
      </c>
      <c r="L311" s="68">
        <v>65</v>
      </c>
      <c r="M311" s="68">
        <v>25</v>
      </c>
      <c r="N311" s="68">
        <v>10</v>
      </c>
      <c r="O311" s="68">
        <v>30</v>
      </c>
      <c r="P311" s="68">
        <v>120</v>
      </c>
      <c r="R311" s="68" t="s">
        <v>723</v>
      </c>
      <c r="S311" s="68" t="s">
        <v>716</v>
      </c>
      <c r="X311" s="68">
        <v>3</v>
      </c>
      <c r="Y311" s="68" t="s">
        <v>841</v>
      </c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S311" s="79"/>
    </row>
    <row r="312" spans="6:74" s="68" customFormat="1" x14ac:dyDescent="0.25">
      <c r="F312" s="68" t="s">
        <v>832</v>
      </c>
      <c r="G312" s="68" t="s">
        <v>721</v>
      </c>
      <c r="H312" s="68">
        <v>16</v>
      </c>
      <c r="I312" s="68">
        <v>1258</v>
      </c>
      <c r="J312" s="68">
        <v>18.100000000000001</v>
      </c>
      <c r="K312" s="68" t="s">
        <v>840</v>
      </c>
      <c r="L312" s="68">
        <v>65</v>
      </c>
      <c r="M312" s="68">
        <v>25</v>
      </c>
      <c r="N312" s="68">
        <v>10</v>
      </c>
      <c r="O312" s="68">
        <v>0</v>
      </c>
      <c r="P312" s="68">
        <v>10</v>
      </c>
      <c r="Q312" s="68">
        <v>5</v>
      </c>
      <c r="R312" s="68" t="s">
        <v>723</v>
      </c>
      <c r="S312" s="68" t="s">
        <v>716</v>
      </c>
      <c r="X312" s="68">
        <v>3</v>
      </c>
      <c r="Y312" s="68" t="s">
        <v>841</v>
      </c>
      <c r="Z312" s="70">
        <v>8</v>
      </c>
      <c r="AA312" s="70">
        <v>9.5</v>
      </c>
      <c r="AB312" s="70"/>
      <c r="AC312" s="70"/>
      <c r="AD312" s="70"/>
      <c r="AE312" s="70"/>
      <c r="AF312" s="70"/>
      <c r="AG312" s="70"/>
      <c r="AH312" s="70"/>
      <c r="AI312" s="70"/>
      <c r="AJ312" s="70">
        <v>1.42</v>
      </c>
      <c r="AK312" s="70"/>
      <c r="AL312" s="70">
        <v>1.42</v>
      </c>
      <c r="AM312" s="70"/>
      <c r="AN312" s="70"/>
      <c r="AO312" s="70"/>
      <c r="AP312" s="70"/>
      <c r="AQ312" s="70"/>
      <c r="AR312" s="70"/>
      <c r="AS312" s="70"/>
      <c r="AT312" s="70"/>
      <c r="AU312" s="70">
        <v>5.6338028169014089</v>
      </c>
      <c r="AV312" s="70"/>
      <c r="AW312" s="70"/>
      <c r="AX312" s="70"/>
      <c r="AY312" s="70">
        <v>1.42</v>
      </c>
      <c r="AZ312" s="70"/>
      <c r="BA312" s="70"/>
      <c r="BB312" s="70"/>
      <c r="BC312" s="70"/>
      <c r="BD312" s="70"/>
      <c r="BE312" s="70"/>
      <c r="BF312" s="70"/>
      <c r="BG312" s="70"/>
      <c r="BH312" s="70"/>
      <c r="BJ312" s="68" t="s">
        <v>725</v>
      </c>
      <c r="BK312" s="68" t="s">
        <v>725</v>
      </c>
      <c r="BQ312" s="68" t="s">
        <v>842</v>
      </c>
      <c r="BR312" s="68" t="s">
        <v>849</v>
      </c>
      <c r="BS312" s="79">
        <v>1</v>
      </c>
      <c r="BT312" s="68" t="s">
        <v>843</v>
      </c>
      <c r="BU312" s="68" t="s">
        <v>848</v>
      </c>
      <c r="BV312" s="68" t="s">
        <v>830</v>
      </c>
    </row>
    <row r="313" spans="6:74" s="68" customFormat="1" x14ac:dyDescent="0.25">
      <c r="F313" s="68" t="s">
        <v>832</v>
      </c>
      <c r="G313" s="68" t="s">
        <v>721</v>
      </c>
      <c r="H313" s="68">
        <v>16</v>
      </c>
      <c r="I313" s="68">
        <v>1258</v>
      </c>
      <c r="J313" s="68">
        <v>18.100000000000001</v>
      </c>
      <c r="K313" s="68" t="s">
        <v>840</v>
      </c>
      <c r="L313" s="68">
        <v>65</v>
      </c>
      <c r="M313" s="68">
        <v>25</v>
      </c>
      <c r="N313" s="68">
        <v>10</v>
      </c>
      <c r="O313" s="68">
        <v>10</v>
      </c>
      <c r="P313" s="68">
        <v>30</v>
      </c>
      <c r="Q313" s="68">
        <v>20</v>
      </c>
      <c r="R313" s="68" t="s">
        <v>723</v>
      </c>
      <c r="S313" s="68" t="s">
        <v>716</v>
      </c>
      <c r="X313" s="68">
        <v>3</v>
      </c>
      <c r="Y313" s="68" t="s">
        <v>841</v>
      </c>
      <c r="Z313" s="70">
        <v>12.4</v>
      </c>
      <c r="AA313" s="70">
        <v>14.3</v>
      </c>
      <c r="AB313" s="70"/>
      <c r="AC313" s="70"/>
      <c r="AD313" s="70"/>
      <c r="AE313" s="70"/>
      <c r="AF313" s="70"/>
      <c r="AG313" s="70"/>
      <c r="AH313" s="70"/>
      <c r="AI313" s="70"/>
      <c r="AJ313" s="70">
        <v>1.55</v>
      </c>
      <c r="AK313" s="70"/>
      <c r="AL313" s="70">
        <v>1.55</v>
      </c>
      <c r="AM313" s="70"/>
      <c r="AN313" s="70"/>
      <c r="AO313" s="70"/>
      <c r="AP313" s="70"/>
      <c r="AQ313" s="70"/>
      <c r="AR313" s="70"/>
      <c r="AS313" s="70"/>
      <c r="AT313" s="70"/>
      <c r="AU313" s="70">
        <v>4</v>
      </c>
      <c r="AV313" s="70"/>
      <c r="AW313" s="70"/>
      <c r="AX313" s="70"/>
      <c r="AY313" s="70">
        <v>1.55</v>
      </c>
      <c r="AZ313" s="70"/>
      <c r="BA313" s="70"/>
      <c r="BB313" s="70"/>
      <c r="BC313" s="70"/>
      <c r="BD313" s="70"/>
      <c r="BE313" s="70"/>
      <c r="BF313" s="70"/>
      <c r="BG313" s="70"/>
      <c r="BH313" s="70"/>
      <c r="BJ313" s="68" t="s">
        <v>725</v>
      </c>
      <c r="BK313" s="68" t="s">
        <v>725</v>
      </c>
      <c r="BQ313" s="68" t="s">
        <v>842</v>
      </c>
      <c r="BR313" s="68" t="s">
        <v>849</v>
      </c>
      <c r="BS313" s="79">
        <v>1</v>
      </c>
      <c r="BT313" s="68" t="s">
        <v>843</v>
      </c>
      <c r="BU313" s="68" t="s">
        <v>848</v>
      </c>
      <c r="BV313" s="68" t="s">
        <v>830</v>
      </c>
    </row>
    <row r="314" spans="6:74" s="68" customFormat="1" x14ac:dyDescent="0.25">
      <c r="F314" s="68" t="s">
        <v>832</v>
      </c>
      <c r="G314" s="68" t="s">
        <v>721</v>
      </c>
      <c r="H314" s="68">
        <v>16</v>
      </c>
      <c r="I314" s="68">
        <v>1258</v>
      </c>
      <c r="J314" s="68">
        <v>18.100000000000001</v>
      </c>
      <c r="K314" s="68" t="s">
        <v>840</v>
      </c>
      <c r="L314" s="68">
        <v>65</v>
      </c>
      <c r="M314" s="68">
        <v>25</v>
      </c>
      <c r="N314" s="68">
        <v>10</v>
      </c>
      <c r="O314" s="68">
        <v>0</v>
      </c>
      <c r="P314" s="68">
        <v>30</v>
      </c>
      <c r="R314" s="68" t="s">
        <v>723</v>
      </c>
      <c r="S314" s="68" t="s">
        <v>716</v>
      </c>
      <c r="X314" s="68">
        <v>3</v>
      </c>
      <c r="Y314" s="68" t="s">
        <v>841</v>
      </c>
      <c r="Z314" s="70">
        <v>20.399999999999999</v>
      </c>
      <c r="AA314" s="70">
        <v>23.8</v>
      </c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S314" s="79"/>
    </row>
    <row r="315" spans="6:74" s="68" customFormat="1" x14ac:dyDescent="0.25">
      <c r="F315" s="68" t="s">
        <v>832</v>
      </c>
      <c r="G315" s="68" t="s">
        <v>721</v>
      </c>
      <c r="H315" s="68">
        <v>16</v>
      </c>
      <c r="I315" s="68">
        <v>1258</v>
      </c>
      <c r="J315" s="68">
        <v>18.100000000000001</v>
      </c>
      <c r="K315" s="68" t="s">
        <v>840</v>
      </c>
      <c r="L315" s="68">
        <v>65</v>
      </c>
      <c r="M315" s="68">
        <v>25</v>
      </c>
      <c r="N315" s="68">
        <v>10</v>
      </c>
      <c r="O315" s="68">
        <v>30</v>
      </c>
      <c r="P315" s="68">
        <v>60</v>
      </c>
      <c r="Q315" s="68">
        <v>45</v>
      </c>
      <c r="R315" s="68" t="s">
        <v>723</v>
      </c>
      <c r="S315" s="68" t="s">
        <v>716</v>
      </c>
      <c r="X315" s="68">
        <v>3</v>
      </c>
      <c r="Y315" s="68" t="s">
        <v>841</v>
      </c>
      <c r="Z315" s="70">
        <v>9.1999999999999993</v>
      </c>
      <c r="AA315" s="70">
        <v>10.4</v>
      </c>
      <c r="AB315" s="70"/>
      <c r="AC315" s="70"/>
      <c r="AD315" s="70"/>
      <c r="AE315" s="70"/>
      <c r="AF315" s="70"/>
      <c r="AG315" s="70"/>
      <c r="AH315" s="70"/>
      <c r="AI315" s="70"/>
      <c r="AJ315" s="70">
        <v>1.4</v>
      </c>
      <c r="AK315" s="70"/>
      <c r="AL315" s="70">
        <v>1.4</v>
      </c>
      <c r="AM315" s="70"/>
      <c r="AN315" s="70"/>
      <c r="AO315" s="70"/>
      <c r="AP315" s="70"/>
      <c r="AQ315" s="70"/>
      <c r="AR315" s="70"/>
      <c r="AS315" s="70"/>
      <c r="AT315" s="70"/>
      <c r="AU315" s="70">
        <v>2.1904761904761902</v>
      </c>
      <c r="AV315" s="70"/>
      <c r="AW315" s="70"/>
      <c r="AX315" s="70"/>
      <c r="AY315" s="70">
        <v>1.4</v>
      </c>
      <c r="AZ315" s="70"/>
      <c r="BA315" s="70"/>
      <c r="BB315" s="70"/>
      <c r="BC315" s="70"/>
      <c r="BD315" s="70"/>
      <c r="BE315" s="70"/>
      <c r="BF315" s="70"/>
      <c r="BG315" s="70"/>
      <c r="BH315" s="70"/>
      <c r="BJ315" s="68" t="s">
        <v>725</v>
      </c>
      <c r="BK315" s="68" t="s">
        <v>725</v>
      </c>
      <c r="BQ315" s="68" t="s">
        <v>842</v>
      </c>
      <c r="BR315" s="68" t="s">
        <v>849</v>
      </c>
      <c r="BS315" s="79">
        <v>1</v>
      </c>
      <c r="BT315" s="68" t="s">
        <v>843</v>
      </c>
      <c r="BU315" s="68" t="s">
        <v>848</v>
      </c>
      <c r="BV315" s="68" t="s">
        <v>830</v>
      </c>
    </row>
    <row r="316" spans="6:74" s="68" customFormat="1" x14ac:dyDescent="0.25">
      <c r="F316" s="68" t="s">
        <v>832</v>
      </c>
      <c r="G316" s="68" t="s">
        <v>721</v>
      </c>
      <c r="H316" s="68">
        <v>16</v>
      </c>
      <c r="I316" s="68">
        <v>1258</v>
      </c>
      <c r="J316" s="68">
        <v>18.100000000000001</v>
      </c>
      <c r="K316" s="68" t="s">
        <v>840</v>
      </c>
      <c r="L316" s="68">
        <v>65</v>
      </c>
      <c r="M316" s="68">
        <v>25</v>
      </c>
      <c r="N316" s="68">
        <v>10</v>
      </c>
      <c r="O316" s="68">
        <v>60</v>
      </c>
      <c r="P316" s="68">
        <v>90</v>
      </c>
      <c r="Q316" s="68">
        <v>75</v>
      </c>
      <c r="R316" s="68" t="s">
        <v>723</v>
      </c>
      <c r="S316" s="68" t="s">
        <v>716</v>
      </c>
      <c r="X316" s="68">
        <v>3</v>
      </c>
      <c r="Y316" s="68" t="s">
        <v>841</v>
      </c>
      <c r="Z316" s="70">
        <v>7.1</v>
      </c>
      <c r="AA316" s="70">
        <v>8.1</v>
      </c>
      <c r="AB316" s="70"/>
      <c r="AC316" s="70"/>
      <c r="AD316" s="70"/>
      <c r="AE316" s="70"/>
      <c r="AF316" s="70"/>
      <c r="AG316" s="70"/>
      <c r="AH316" s="70"/>
      <c r="AI316" s="70"/>
      <c r="AJ316" s="70">
        <v>1.57</v>
      </c>
      <c r="AK316" s="70"/>
      <c r="AL316" s="70">
        <v>1.57</v>
      </c>
      <c r="AM316" s="70"/>
      <c r="AN316" s="70"/>
      <c r="AO316" s="70"/>
      <c r="AP316" s="70"/>
      <c r="AQ316" s="70"/>
      <c r="AR316" s="70"/>
      <c r="AS316" s="70"/>
      <c r="AT316" s="70"/>
      <c r="AU316" s="70">
        <v>1.5074309978768576</v>
      </c>
      <c r="AV316" s="70"/>
      <c r="AW316" s="70"/>
      <c r="AX316" s="70"/>
      <c r="AY316" s="70">
        <v>1.57</v>
      </c>
      <c r="AZ316" s="70"/>
      <c r="BA316" s="70"/>
      <c r="BB316" s="70"/>
      <c r="BC316" s="70"/>
      <c r="BD316" s="70"/>
      <c r="BE316" s="70"/>
      <c r="BF316" s="70"/>
      <c r="BG316" s="70"/>
      <c r="BH316" s="70"/>
      <c r="BJ316" s="68" t="s">
        <v>725</v>
      </c>
      <c r="BK316" s="68" t="s">
        <v>725</v>
      </c>
      <c r="BQ316" s="68" t="s">
        <v>842</v>
      </c>
      <c r="BR316" s="68" t="s">
        <v>849</v>
      </c>
      <c r="BS316" s="79">
        <v>1</v>
      </c>
      <c r="BT316" s="68" t="s">
        <v>843</v>
      </c>
      <c r="BU316" s="68" t="s">
        <v>848</v>
      </c>
      <c r="BV316" s="68" t="s">
        <v>830</v>
      </c>
    </row>
    <row r="317" spans="6:74" s="68" customFormat="1" x14ac:dyDescent="0.25">
      <c r="F317" s="68" t="s">
        <v>832</v>
      </c>
      <c r="G317" s="68" t="s">
        <v>721</v>
      </c>
      <c r="H317" s="68">
        <v>16</v>
      </c>
      <c r="I317" s="68">
        <v>1258</v>
      </c>
      <c r="J317" s="68">
        <v>18.100000000000001</v>
      </c>
      <c r="K317" s="68" t="s">
        <v>840</v>
      </c>
      <c r="L317" s="68">
        <v>65</v>
      </c>
      <c r="M317" s="68">
        <v>25</v>
      </c>
      <c r="N317" s="68">
        <v>10</v>
      </c>
      <c r="O317" s="68">
        <v>90</v>
      </c>
      <c r="P317" s="68">
        <v>120</v>
      </c>
      <c r="Q317" s="68">
        <v>105</v>
      </c>
      <c r="R317" s="68" t="s">
        <v>723</v>
      </c>
      <c r="S317" s="68" t="s">
        <v>716</v>
      </c>
      <c r="X317" s="68">
        <v>3</v>
      </c>
      <c r="Y317" s="68" t="s">
        <v>841</v>
      </c>
      <c r="Z317" s="70">
        <v>5.5</v>
      </c>
      <c r="AA317" s="70">
        <v>6.4</v>
      </c>
      <c r="AB317" s="70"/>
      <c r="AC317" s="70"/>
      <c r="AD317" s="70"/>
      <c r="AE317" s="70"/>
      <c r="AF317" s="70"/>
      <c r="AG317" s="70"/>
      <c r="AH317" s="70"/>
      <c r="AI317" s="70"/>
      <c r="AJ317" s="70">
        <v>1.59</v>
      </c>
      <c r="AK317" s="70"/>
      <c r="AL317" s="70">
        <v>1.59</v>
      </c>
      <c r="AM317" s="70"/>
      <c r="AN317" s="70"/>
      <c r="AO317" s="70"/>
      <c r="AP317" s="70"/>
      <c r="AQ317" s="70"/>
      <c r="AR317" s="70"/>
      <c r="AS317" s="70"/>
      <c r="AT317" s="70"/>
      <c r="AU317" s="70">
        <v>1.1530398322851152</v>
      </c>
      <c r="AV317" s="70"/>
      <c r="AW317" s="70"/>
      <c r="AX317" s="70"/>
      <c r="AY317" s="70">
        <v>1.59</v>
      </c>
      <c r="AZ317" s="70"/>
      <c r="BA317" s="70"/>
      <c r="BB317" s="70"/>
      <c r="BC317" s="70"/>
      <c r="BD317" s="70"/>
      <c r="BE317" s="70"/>
      <c r="BF317" s="70"/>
      <c r="BG317" s="70"/>
      <c r="BH317" s="70"/>
      <c r="BJ317" s="68" t="s">
        <v>725</v>
      </c>
      <c r="BK317" s="68" t="s">
        <v>725</v>
      </c>
      <c r="BQ317" s="68" t="s">
        <v>842</v>
      </c>
      <c r="BR317" s="68" t="s">
        <v>849</v>
      </c>
      <c r="BS317" s="79">
        <v>1</v>
      </c>
      <c r="BT317" s="68" t="s">
        <v>843</v>
      </c>
      <c r="BU317" s="68" t="s">
        <v>848</v>
      </c>
      <c r="BV317" s="68" t="s">
        <v>830</v>
      </c>
    </row>
    <row r="318" spans="6:74" s="68" customFormat="1" x14ac:dyDescent="0.25">
      <c r="F318" s="68" t="s">
        <v>832</v>
      </c>
      <c r="G318" s="68" t="s">
        <v>721</v>
      </c>
      <c r="H318" s="68">
        <v>16</v>
      </c>
      <c r="I318" s="68">
        <v>1258</v>
      </c>
      <c r="J318" s="68">
        <v>18.100000000000001</v>
      </c>
      <c r="K318" s="68" t="s">
        <v>840</v>
      </c>
      <c r="L318" s="68">
        <v>65</v>
      </c>
      <c r="M318" s="68">
        <v>25</v>
      </c>
      <c r="N318" s="68">
        <v>10</v>
      </c>
      <c r="O318" s="68">
        <v>30</v>
      </c>
      <c r="P318" s="68">
        <v>120</v>
      </c>
      <c r="R318" s="68" t="s">
        <v>723</v>
      </c>
      <c r="S318" s="68" t="s">
        <v>716</v>
      </c>
      <c r="X318" s="68">
        <v>3</v>
      </c>
      <c r="Y318" s="68" t="s">
        <v>841</v>
      </c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S318" s="79"/>
    </row>
    <row r="319" spans="6:74" s="68" customFormat="1" x14ac:dyDescent="0.25">
      <c r="F319" s="68" t="s">
        <v>832</v>
      </c>
      <c r="G319" s="68" t="s">
        <v>721</v>
      </c>
      <c r="H319" s="68">
        <v>16</v>
      </c>
      <c r="I319" s="68">
        <v>1258</v>
      </c>
      <c r="J319" s="68">
        <v>18.100000000000001</v>
      </c>
      <c r="K319" s="68" t="s">
        <v>840</v>
      </c>
      <c r="L319" s="68">
        <v>65</v>
      </c>
      <c r="M319" s="68">
        <v>25</v>
      </c>
      <c r="N319" s="68">
        <v>10</v>
      </c>
      <c r="O319" s="68">
        <v>0</v>
      </c>
      <c r="P319" s="68">
        <v>10</v>
      </c>
      <c r="Q319" s="68">
        <v>5</v>
      </c>
      <c r="R319" s="68" t="s">
        <v>723</v>
      </c>
      <c r="S319" s="68" t="s">
        <v>716</v>
      </c>
      <c r="X319" s="68">
        <v>3</v>
      </c>
      <c r="Y319" s="68" t="s">
        <v>841</v>
      </c>
      <c r="Z319" s="70">
        <v>9.1999999999999993</v>
      </c>
      <c r="AA319" s="70">
        <v>10.1</v>
      </c>
      <c r="AB319" s="70"/>
      <c r="AC319" s="70"/>
      <c r="AD319" s="70"/>
      <c r="AE319" s="70"/>
      <c r="AF319" s="70"/>
      <c r="AG319" s="70"/>
      <c r="AH319" s="70"/>
      <c r="AI319" s="70"/>
      <c r="AJ319" s="70">
        <v>1.42</v>
      </c>
      <c r="AK319" s="70"/>
      <c r="AL319" s="70">
        <v>1.42</v>
      </c>
      <c r="AM319" s="70"/>
      <c r="AN319" s="70"/>
      <c r="AO319" s="70"/>
      <c r="AP319" s="70"/>
      <c r="AQ319" s="70"/>
      <c r="AR319" s="70"/>
      <c r="AS319" s="70"/>
      <c r="AT319" s="70"/>
      <c r="AU319" s="70">
        <v>6.47887323943662</v>
      </c>
      <c r="AV319" s="70"/>
      <c r="AW319" s="70"/>
      <c r="AX319" s="70"/>
      <c r="AY319" s="70">
        <v>1.42</v>
      </c>
      <c r="AZ319" s="70"/>
      <c r="BA319" s="70"/>
      <c r="BB319" s="70"/>
      <c r="BC319" s="70"/>
      <c r="BD319" s="70"/>
      <c r="BE319" s="70"/>
      <c r="BF319" s="70"/>
      <c r="BG319" s="70"/>
      <c r="BH319" s="70"/>
      <c r="BJ319" s="68" t="s">
        <v>725</v>
      </c>
      <c r="BK319" s="68" t="s">
        <v>725</v>
      </c>
      <c r="BQ319" s="68" t="s">
        <v>842</v>
      </c>
      <c r="BR319" s="68" t="s">
        <v>849</v>
      </c>
      <c r="BS319" s="79">
        <v>1</v>
      </c>
      <c r="BT319" s="68" t="s">
        <v>844</v>
      </c>
      <c r="BU319" s="68" t="s">
        <v>848</v>
      </c>
      <c r="BV319" s="68" t="s">
        <v>830</v>
      </c>
    </row>
    <row r="320" spans="6:74" s="68" customFormat="1" x14ac:dyDescent="0.25">
      <c r="F320" s="68" t="s">
        <v>832</v>
      </c>
      <c r="G320" s="68" t="s">
        <v>721</v>
      </c>
      <c r="H320" s="68">
        <v>16</v>
      </c>
      <c r="I320" s="68">
        <v>1258</v>
      </c>
      <c r="J320" s="68">
        <v>18.100000000000001</v>
      </c>
      <c r="K320" s="68" t="s">
        <v>840</v>
      </c>
      <c r="L320" s="68">
        <v>65</v>
      </c>
      <c r="M320" s="68">
        <v>25</v>
      </c>
      <c r="N320" s="68">
        <v>10</v>
      </c>
      <c r="O320" s="68">
        <v>10</v>
      </c>
      <c r="P320" s="68">
        <v>30</v>
      </c>
      <c r="Q320" s="68">
        <v>20</v>
      </c>
      <c r="R320" s="68" t="s">
        <v>723</v>
      </c>
      <c r="S320" s="68" t="s">
        <v>716</v>
      </c>
      <c r="X320" s="68">
        <v>3</v>
      </c>
      <c r="Y320" s="68" t="s">
        <v>841</v>
      </c>
      <c r="Z320" s="70">
        <v>13.1</v>
      </c>
      <c r="AA320" s="70">
        <v>14.2</v>
      </c>
      <c r="AB320" s="70"/>
      <c r="AC320" s="70"/>
      <c r="AD320" s="70"/>
      <c r="AE320" s="70"/>
      <c r="AF320" s="70"/>
      <c r="AG320" s="70"/>
      <c r="AH320" s="70"/>
      <c r="AI320" s="70"/>
      <c r="AJ320" s="70">
        <v>1.55</v>
      </c>
      <c r="AK320" s="70"/>
      <c r="AL320" s="70">
        <v>1.55</v>
      </c>
      <c r="AM320" s="70"/>
      <c r="AN320" s="70"/>
      <c r="AO320" s="70"/>
      <c r="AP320" s="70"/>
      <c r="AQ320" s="70"/>
      <c r="AR320" s="70"/>
      <c r="AS320" s="70"/>
      <c r="AT320" s="70"/>
      <c r="AU320" s="70">
        <v>4.225806451612903</v>
      </c>
      <c r="AV320" s="70"/>
      <c r="AW320" s="70"/>
      <c r="AX320" s="70"/>
      <c r="AY320" s="70">
        <v>1.55</v>
      </c>
      <c r="AZ320" s="70"/>
      <c r="BA320" s="70"/>
      <c r="BB320" s="70"/>
      <c r="BC320" s="70"/>
      <c r="BD320" s="70"/>
      <c r="BE320" s="70"/>
      <c r="BF320" s="70"/>
      <c r="BG320" s="70"/>
      <c r="BH320" s="70"/>
      <c r="BJ320" s="68" t="s">
        <v>725</v>
      </c>
      <c r="BK320" s="68" t="s">
        <v>725</v>
      </c>
      <c r="BQ320" s="68" t="s">
        <v>842</v>
      </c>
      <c r="BR320" s="68" t="s">
        <v>849</v>
      </c>
      <c r="BS320" s="79">
        <v>1</v>
      </c>
      <c r="BT320" s="68" t="s">
        <v>844</v>
      </c>
      <c r="BU320" s="68" t="s">
        <v>848</v>
      </c>
      <c r="BV320" s="68" t="s">
        <v>830</v>
      </c>
    </row>
    <row r="321" spans="6:74" s="68" customFormat="1" x14ac:dyDescent="0.25">
      <c r="F321" s="68" t="s">
        <v>832</v>
      </c>
      <c r="G321" s="68" t="s">
        <v>721</v>
      </c>
      <c r="H321" s="68">
        <v>16</v>
      </c>
      <c r="I321" s="68">
        <v>1258</v>
      </c>
      <c r="J321" s="68">
        <v>18.100000000000001</v>
      </c>
      <c r="K321" s="68" t="s">
        <v>840</v>
      </c>
      <c r="L321" s="68">
        <v>65</v>
      </c>
      <c r="M321" s="68">
        <v>25</v>
      </c>
      <c r="N321" s="68">
        <v>10</v>
      </c>
      <c r="O321" s="68">
        <v>0</v>
      </c>
      <c r="P321" s="68">
        <v>30</v>
      </c>
      <c r="R321" s="68" t="s">
        <v>723</v>
      </c>
      <c r="S321" s="68" t="s">
        <v>716</v>
      </c>
      <c r="X321" s="68">
        <v>3</v>
      </c>
      <c r="Y321" s="68" t="s">
        <v>841</v>
      </c>
      <c r="Z321" s="70">
        <v>22.299999999999997</v>
      </c>
      <c r="AA321" s="70">
        <v>24.299999999999997</v>
      </c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S321" s="79"/>
    </row>
    <row r="322" spans="6:74" s="68" customFormat="1" x14ac:dyDescent="0.25">
      <c r="F322" s="68" t="s">
        <v>832</v>
      </c>
      <c r="G322" s="68" t="s">
        <v>721</v>
      </c>
      <c r="H322" s="68">
        <v>16</v>
      </c>
      <c r="I322" s="68">
        <v>1258</v>
      </c>
      <c r="J322" s="68">
        <v>18.100000000000001</v>
      </c>
      <c r="K322" s="68" t="s">
        <v>840</v>
      </c>
      <c r="L322" s="68">
        <v>65</v>
      </c>
      <c r="M322" s="68">
        <v>25</v>
      </c>
      <c r="N322" s="68">
        <v>10</v>
      </c>
      <c r="O322" s="68">
        <v>30</v>
      </c>
      <c r="P322" s="68">
        <v>60</v>
      </c>
      <c r="Q322" s="68">
        <v>45</v>
      </c>
      <c r="R322" s="68" t="s">
        <v>723</v>
      </c>
      <c r="S322" s="68" t="s">
        <v>716</v>
      </c>
      <c r="X322" s="68">
        <v>3</v>
      </c>
      <c r="Y322" s="68" t="s">
        <v>841</v>
      </c>
      <c r="Z322" s="70">
        <v>9.8000000000000007</v>
      </c>
      <c r="AA322" s="70">
        <v>11</v>
      </c>
      <c r="AB322" s="70"/>
      <c r="AC322" s="70"/>
      <c r="AD322" s="70"/>
      <c r="AE322" s="70"/>
      <c r="AF322" s="70"/>
      <c r="AG322" s="70"/>
      <c r="AH322" s="70"/>
      <c r="AI322" s="70"/>
      <c r="AJ322" s="70">
        <v>1.4</v>
      </c>
      <c r="AK322" s="70"/>
      <c r="AL322" s="70">
        <v>1.4</v>
      </c>
      <c r="AM322" s="70"/>
      <c r="AN322" s="70"/>
      <c r="AO322" s="70"/>
      <c r="AP322" s="70"/>
      <c r="AQ322" s="70"/>
      <c r="AR322" s="70"/>
      <c r="AS322" s="70"/>
      <c r="AT322" s="70"/>
      <c r="AU322" s="70">
        <v>2.3333333333333339</v>
      </c>
      <c r="AV322" s="70"/>
      <c r="AW322" s="70"/>
      <c r="AX322" s="70"/>
      <c r="AY322" s="70">
        <v>1.4</v>
      </c>
      <c r="AZ322" s="70"/>
      <c r="BA322" s="70"/>
      <c r="BB322" s="70"/>
      <c r="BC322" s="70"/>
      <c r="BD322" s="70"/>
      <c r="BE322" s="70"/>
      <c r="BF322" s="70"/>
      <c r="BG322" s="70"/>
      <c r="BH322" s="70"/>
      <c r="BJ322" s="68" t="s">
        <v>725</v>
      </c>
      <c r="BK322" s="68" t="s">
        <v>725</v>
      </c>
      <c r="BQ322" s="68" t="s">
        <v>842</v>
      </c>
      <c r="BR322" s="68" t="s">
        <v>849</v>
      </c>
      <c r="BS322" s="79">
        <v>1</v>
      </c>
      <c r="BT322" s="68" t="s">
        <v>844</v>
      </c>
      <c r="BU322" s="68" t="s">
        <v>848</v>
      </c>
      <c r="BV322" s="68" t="s">
        <v>830</v>
      </c>
    </row>
    <row r="323" spans="6:74" s="68" customFormat="1" x14ac:dyDescent="0.25">
      <c r="F323" s="68" t="s">
        <v>832</v>
      </c>
      <c r="G323" s="68" t="s">
        <v>721</v>
      </c>
      <c r="H323" s="68">
        <v>16</v>
      </c>
      <c r="I323" s="68">
        <v>1258</v>
      </c>
      <c r="J323" s="68">
        <v>18.100000000000001</v>
      </c>
      <c r="K323" s="68" t="s">
        <v>840</v>
      </c>
      <c r="L323" s="68">
        <v>65</v>
      </c>
      <c r="M323" s="68">
        <v>25</v>
      </c>
      <c r="N323" s="68">
        <v>10</v>
      </c>
      <c r="O323" s="68">
        <v>60</v>
      </c>
      <c r="P323" s="68">
        <v>90</v>
      </c>
      <c r="Q323" s="68">
        <v>75</v>
      </c>
      <c r="R323" s="68" t="s">
        <v>723</v>
      </c>
      <c r="S323" s="68" t="s">
        <v>716</v>
      </c>
      <c r="X323" s="68">
        <v>3</v>
      </c>
      <c r="Y323" s="68" t="s">
        <v>841</v>
      </c>
      <c r="Z323" s="70">
        <v>6.7</v>
      </c>
      <c r="AA323" s="70">
        <v>8.3000000000000007</v>
      </c>
      <c r="AB323" s="70"/>
      <c r="AC323" s="70"/>
      <c r="AD323" s="70"/>
      <c r="AE323" s="70"/>
      <c r="AF323" s="70"/>
      <c r="AG323" s="70"/>
      <c r="AH323" s="70"/>
      <c r="AI323" s="70"/>
      <c r="AJ323" s="70">
        <v>1.57</v>
      </c>
      <c r="AK323" s="70"/>
      <c r="AL323" s="70">
        <v>1.57</v>
      </c>
      <c r="AM323" s="70"/>
      <c r="AN323" s="70"/>
      <c r="AO323" s="70"/>
      <c r="AP323" s="70"/>
      <c r="AQ323" s="70"/>
      <c r="AR323" s="70"/>
      <c r="AS323" s="70"/>
      <c r="AT323" s="70"/>
      <c r="AU323" s="70">
        <v>1.4225053078556262</v>
      </c>
      <c r="AV323" s="70"/>
      <c r="AW323" s="70"/>
      <c r="AX323" s="70"/>
      <c r="AY323" s="70">
        <v>1.57</v>
      </c>
      <c r="AZ323" s="70"/>
      <c r="BA323" s="70"/>
      <c r="BB323" s="70"/>
      <c r="BC323" s="70"/>
      <c r="BD323" s="70"/>
      <c r="BE323" s="70"/>
      <c r="BF323" s="70"/>
      <c r="BG323" s="70"/>
      <c r="BH323" s="70"/>
      <c r="BJ323" s="68" t="s">
        <v>725</v>
      </c>
      <c r="BK323" s="68" t="s">
        <v>725</v>
      </c>
      <c r="BQ323" s="68" t="s">
        <v>842</v>
      </c>
      <c r="BR323" s="68" t="s">
        <v>849</v>
      </c>
      <c r="BS323" s="79">
        <v>1</v>
      </c>
      <c r="BT323" s="68" t="s">
        <v>844</v>
      </c>
      <c r="BU323" s="68" t="s">
        <v>848</v>
      </c>
      <c r="BV323" s="68" t="s">
        <v>830</v>
      </c>
    </row>
    <row r="324" spans="6:74" s="68" customFormat="1" x14ac:dyDescent="0.25">
      <c r="F324" s="68" t="s">
        <v>832</v>
      </c>
      <c r="G324" s="68" t="s">
        <v>721</v>
      </c>
      <c r="H324" s="68">
        <v>16</v>
      </c>
      <c r="I324" s="68">
        <v>1258</v>
      </c>
      <c r="J324" s="68">
        <v>18.100000000000001</v>
      </c>
      <c r="K324" s="68" t="s">
        <v>840</v>
      </c>
      <c r="L324" s="68">
        <v>65</v>
      </c>
      <c r="M324" s="68">
        <v>25</v>
      </c>
      <c r="N324" s="68">
        <v>10</v>
      </c>
      <c r="O324" s="68">
        <v>90</v>
      </c>
      <c r="P324" s="68">
        <v>120</v>
      </c>
      <c r="Q324" s="68">
        <v>105</v>
      </c>
      <c r="R324" s="68" t="s">
        <v>723</v>
      </c>
      <c r="S324" s="68" t="s">
        <v>716</v>
      </c>
      <c r="X324" s="68">
        <v>3</v>
      </c>
      <c r="Y324" s="68" t="s">
        <v>841</v>
      </c>
      <c r="Z324" s="70">
        <v>4.5</v>
      </c>
      <c r="AA324" s="70">
        <v>5</v>
      </c>
      <c r="AB324" s="70"/>
      <c r="AC324" s="70"/>
      <c r="AD324" s="70"/>
      <c r="AE324" s="70"/>
      <c r="AF324" s="70"/>
      <c r="AG324" s="70"/>
      <c r="AH324" s="70"/>
      <c r="AI324" s="70"/>
      <c r="AJ324" s="70">
        <v>1.59</v>
      </c>
      <c r="AK324" s="70"/>
      <c r="AL324" s="70">
        <v>1.59</v>
      </c>
      <c r="AM324" s="70"/>
      <c r="AN324" s="70"/>
      <c r="AO324" s="70"/>
      <c r="AP324" s="70"/>
      <c r="AQ324" s="70"/>
      <c r="AR324" s="70"/>
      <c r="AS324" s="70"/>
      <c r="AT324" s="70"/>
      <c r="AU324" s="70">
        <v>0.94339622641509424</v>
      </c>
      <c r="AV324" s="70"/>
      <c r="AW324" s="70"/>
      <c r="AX324" s="70"/>
      <c r="AY324" s="70">
        <v>1.59</v>
      </c>
      <c r="AZ324" s="70"/>
      <c r="BA324" s="70"/>
      <c r="BB324" s="70"/>
      <c r="BC324" s="70"/>
      <c r="BD324" s="70"/>
      <c r="BE324" s="70"/>
      <c r="BF324" s="70"/>
      <c r="BG324" s="70"/>
      <c r="BH324" s="70"/>
      <c r="BJ324" s="68" t="s">
        <v>725</v>
      </c>
      <c r="BK324" s="68" t="s">
        <v>725</v>
      </c>
      <c r="BQ324" s="68" t="s">
        <v>842</v>
      </c>
      <c r="BR324" s="68" t="s">
        <v>849</v>
      </c>
      <c r="BS324" s="79">
        <v>1</v>
      </c>
      <c r="BT324" s="68" t="s">
        <v>844</v>
      </c>
      <c r="BU324" s="68" t="s">
        <v>848</v>
      </c>
      <c r="BV324" s="68" t="s">
        <v>830</v>
      </c>
    </row>
    <row r="325" spans="6:74" s="68" customFormat="1" x14ac:dyDescent="0.25">
      <c r="F325" s="68" t="s">
        <v>832</v>
      </c>
      <c r="G325" s="68" t="s">
        <v>721</v>
      </c>
      <c r="H325" s="68">
        <v>16</v>
      </c>
      <c r="I325" s="68">
        <v>1258</v>
      </c>
      <c r="J325" s="68">
        <v>18.100000000000001</v>
      </c>
      <c r="K325" s="68" t="s">
        <v>840</v>
      </c>
      <c r="L325" s="68">
        <v>65</v>
      </c>
      <c r="M325" s="68">
        <v>25</v>
      </c>
      <c r="N325" s="68">
        <v>10</v>
      </c>
      <c r="O325" s="68">
        <v>30</v>
      </c>
      <c r="P325" s="68">
        <v>120</v>
      </c>
      <c r="R325" s="68" t="s">
        <v>723</v>
      </c>
      <c r="S325" s="68" t="s">
        <v>716</v>
      </c>
      <c r="X325" s="68">
        <v>3</v>
      </c>
      <c r="Y325" s="68" t="s">
        <v>841</v>
      </c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S325" s="79"/>
    </row>
    <row r="326" spans="6:74" s="68" customFormat="1" x14ac:dyDescent="0.25">
      <c r="F326" s="68" t="s">
        <v>832</v>
      </c>
      <c r="G326" s="68" t="s">
        <v>721</v>
      </c>
      <c r="H326" s="68">
        <v>16</v>
      </c>
      <c r="I326" s="68">
        <v>1258</v>
      </c>
      <c r="J326" s="68">
        <v>18.100000000000001</v>
      </c>
      <c r="K326" s="68" t="s">
        <v>840</v>
      </c>
      <c r="L326" s="68">
        <v>65</v>
      </c>
      <c r="M326" s="68">
        <v>25</v>
      </c>
      <c r="N326" s="68">
        <v>10</v>
      </c>
      <c r="O326" s="68">
        <v>0</v>
      </c>
      <c r="P326" s="68">
        <v>10</v>
      </c>
      <c r="Q326" s="68">
        <v>5</v>
      </c>
      <c r="R326" s="68" t="s">
        <v>723</v>
      </c>
      <c r="S326" s="68" t="s">
        <v>716</v>
      </c>
      <c r="X326" s="68">
        <v>3</v>
      </c>
      <c r="Y326" s="68" t="s">
        <v>841</v>
      </c>
      <c r="Z326" s="70">
        <v>9.4</v>
      </c>
      <c r="AA326" s="70">
        <v>9.5</v>
      </c>
      <c r="AB326" s="70"/>
      <c r="AC326" s="70"/>
      <c r="AD326" s="70"/>
      <c r="AE326" s="70"/>
      <c r="AF326" s="70"/>
      <c r="AG326" s="70"/>
      <c r="AH326" s="70"/>
      <c r="AI326" s="70"/>
      <c r="AJ326" s="70">
        <v>1.42</v>
      </c>
      <c r="AK326" s="70"/>
      <c r="AL326" s="70">
        <v>1.42</v>
      </c>
      <c r="AM326" s="70"/>
      <c r="AN326" s="70"/>
      <c r="AO326" s="70"/>
      <c r="AP326" s="70"/>
      <c r="AQ326" s="70"/>
      <c r="AR326" s="70"/>
      <c r="AS326" s="70"/>
      <c r="AT326" s="70"/>
      <c r="AU326" s="70">
        <v>6.6197183098591559</v>
      </c>
      <c r="AV326" s="70"/>
      <c r="AW326" s="70"/>
      <c r="AX326" s="70"/>
      <c r="AY326" s="70">
        <v>1.42</v>
      </c>
      <c r="AZ326" s="70"/>
      <c r="BA326" s="70"/>
      <c r="BB326" s="70"/>
      <c r="BC326" s="70"/>
      <c r="BD326" s="70"/>
      <c r="BE326" s="70"/>
      <c r="BF326" s="70"/>
      <c r="BG326" s="70"/>
      <c r="BH326" s="70"/>
      <c r="BJ326" s="68" t="s">
        <v>725</v>
      </c>
      <c r="BK326" s="68" t="s">
        <v>725</v>
      </c>
      <c r="BQ326" s="68" t="s">
        <v>842</v>
      </c>
      <c r="BR326" s="68" t="s">
        <v>849</v>
      </c>
      <c r="BS326" s="79">
        <v>1</v>
      </c>
      <c r="BT326" s="68" t="s">
        <v>846</v>
      </c>
      <c r="BU326" s="68" t="s">
        <v>848</v>
      </c>
      <c r="BV326" s="68" t="s">
        <v>830</v>
      </c>
    </row>
    <row r="327" spans="6:74" s="68" customFormat="1" x14ac:dyDescent="0.25">
      <c r="F327" s="68" t="s">
        <v>832</v>
      </c>
      <c r="G327" s="68" t="s">
        <v>721</v>
      </c>
      <c r="H327" s="68">
        <v>16</v>
      </c>
      <c r="I327" s="68">
        <v>1258</v>
      </c>
      <c r="J327" s="68">
        <v>18.100000000000001</v>
      </c>
      <c r="K327" s="68" t="s">
        <v>840</v>
      </c>
      <c r="L327" s="68">
        <v>65</v>
      </c>
      <c r="M327" s="68">
        <v>25</v>
      </c>
      <c r="N327" s="68">
        <v>10</v>
      </c>
      <c r="O327" s="68">
        <v>10</v>
      </c>
      <c r="P327" s="68">
        <v>30</v>
      </c>
      <c r="Q327" s="68">
        <v>20</v>
      </c>
      <c r="R327" s="68" t="s">
        <v>723</v>
      </c>
      <c r="S327" s="68" t="s">
        <v>716</v>
      </c>
      <c r="X327" s="68">
        <v>3</v>
      </c>
      <c r="Y327" s="68" t="s">
        <v>841</v>
      </c>
      <c r="Z327" s="70">
        <v>13.1</v>
      </c>
      <c r="AA327" s="70">
        <v>14.6</v>
      </c>
      <c r="AB327" s="70"/>
      <c r="AC327" s="70"/>
      <c r="AD327" s="70"/>
      <c r="AE327" s="70"/>
      <c r="AF327" s="70"/>
      <c r="AG327" s="70"/>
      <c r="AH327" s="70"/>
      <c r="AI327" s="70"/>
      <c r="AJ327" s="70">
        <v>1.55</v>
      </c>
      <c r="AK327" s="70"/>
      <c r="AL327" s="70">
        <v>1.55</v>
      </c>
      <c r="AM327" s="70"/>
      <c r="AN327" s="70"/>
      <c r="AO327" s="70"/>
      <c r="AP327" s="70"/>
      <c r="AQ327" s="70"/>
      <c r="AR327" s="70"/>
      <c r="AS327" s="70"/>
      <c r="AT327" s="70"/>
      <c r="AU327" s="70">
        <v>4.225806451612903</v>
      </c>
      <c r="AV327" s="70"/>
      <c r="AW327" s="70"/>
      <c r="AX327" s="70"/>
      <c r="AY327" s="70">
        <v>1.55</v>
      </c>
      <c r="AZ327" s="70"/>
      <c r="BA327" s="70"/>
      <c r="BB327" s="70"/>
      <c r="BC327" s="70"/>
      <c r="BD327" s="70"/>
      <c r="BE327" s="70"/>
      <c r="BF327" s="70"/>
      <c r="BG327" s="70"/>
      <c r="BH327" s="70"/>
      <c r="BJ327" s="68" t="s">
        <v>725</v>
      </c>
      <c r="BK327" s="68" t="s">
        <v>725</v>
      </c>
      <c r="BQ327" s="68" t="s">
        <v>842</v>
      </c>
      <c r="BR327" s="68" t="s">
        <v>849</v>
      </c>
      <c r="BS327" s="79">
        <v>1</v>
      </c>
      <c r="BT327" s="68" t="s">
        <v>846</v>
      </c>
      <c r="BU327" s="68" t="s">
        <v>848</v>
      </c>
      <c r="BV327" s="68" t="s">
        <v>830</v>
      </c>
    </row>
    <row r="328" spans="6:74" s="68" customFormat="1" x14ac:dyDescent="0.25">
      <c r="F328" s="68" t="s">
        <v>832</v>
      </c>
      <c r="G328" s="68" t="s">
        <v>721</v>
      </c>
      <c r="H328" s="68">
        <v>16</v>
      </c>
      <c r="I328" s="68">
        <v>1258</v>
      </c>
      <c r="J328" s="68">
        <v>18.100000000000001</v>
      </c>
      <c r="K328" s="68" t="s">
        <v>840</v>
      </c>
      <c r="L328" s="68">
        <v>65</v>
      </c>
      <c r="M328" s="68">
        <v>25</v>
      </c>
      <c r="N328" s="68">
        <v>10</v>
      </c>
      <c r="O328" s="68">
        <v>0</v>
      </c>
      <c r="P328" s="68">
        <v>30</v>
      </c>
      <c r="R328" s="68" t="s">
        <v>723</v>
      </c>
      <c r="S328" s="68" t="s">
        <v>716</v>
      </c>
      <c r="X328" s="68">
        <v>3</v>
      </c>
      <c r="Y328" s="68" t="s">
        <v>841</v>
      </c>
      <c r="Z328" s="70">
        <v>22.5</v>
      </c>
      <c r="AA328" s="70">
        <v>24.1</v>
      </c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S328" s="79"/>
    </row>
    <row r="329" spans="6:74" s="68" customFormat="1" x14ac:dyDescent="0.25">
      <c r="F329" s="68" t="s">
        <v>832</v>
      </c>
      <c r="G329" s="68" t="s">
        <v>721</v>
      </c>
      <c r="H329" s="68">
        <v>16</v>
      </c>
      <c r="I329" s="68">
        <v>1258</v>
      </c>
      <c r="J329" s="68">
        <v>18.100000000000001</v>
      </c>
      <c r="K329" s="68" t="s">
        <v>840</v>
      </c>
      <c r="L329" s="68">
        <v>65</v>
      </c>
      <c r="M329" s="68">
        <v>25</v>
      </c>
      <c r="N329" s="68">
        <v>10</v>
      </c>
      <c r="O329" s="68">
        <v>30</v>
      </c>
      <c r="P329" s="68">
        <v>60</v>
      </c>
      <c r="Q329" s="68">
        <v>45</v>
      </c>
      <c r="R329" s="68" t="s">
        <v>723</v>
      </c>
      <c r="S329" s="68" t="s">
        <v>716</v>
      </c>
      <c r="X329" s="68">
        <v>3</v>
      </c>
      <c r="Y329" s="68" t="s">
        <v>841</v>
      </c>
      <c r="Z329" s="70">
        <v>9.4</v>
      </c>
      <c r="AA329" s="70">
        <v>11</v>
      </c>
      <c r="AB329" s="70"/>
      <c r="AC329" s="70"/>
      <c r="AD329" s="70"/>
      <c r="AE329" s="70"/>
      <c r="AF329" s="70"/>
      <c r="AG329" s="70"/>
      <c r="AH329" s="70"/>
      <c r="AI329" s="70"/>
      <c r="AJ329" s="70">
        <v>1.4</v>
      </c>
      <c r="AK329" s="70"/>
      <c r="AL329" s="70">
        <v>1.4</v>
      </c>
      <c r="AM329" s="70"/>
      <c r="AN329" s="70"/>
      <c r="AO329" s="70"/>
      <c r="AP329" s="70"/>
      <c r="AQ329" s="70"/>
      <c r="AR329" s="70"/>
      <c r="AS329" s="70"/>
      <c r="AT329" s="70"/>
      <c r="AU329" s="70">
        <v>2.2380952380952381</v>
      </c>
      <c r="AV329" s="70"/>
      <c r="AW329" s="70"/>
      <c r="AX329" s="70"/>
      <c r="AY329" s="70">
        <v>1.4</v>
      </c>
      <c r="AZ329" s="70"/>
      <c r="BA329" s="70"/>
      <c r="BB329" s="70"/>
      <c r="BC329" s="70"/>
      <c r="BD329" s="70"/>
      <c r="BE329" s="70"/>
      <c r="BF329" s="70"/>
      <c r="BG329" s="70"/>
      <c r="BH329" s="70"/>
      <c r="BJ329" s="68" t="s">
        <v>725</v>
      </c>
      <c r="BK329" s="68" t="s">
        <v>725</v>
      </c>
      <c r="BQ329" s="68" t="s">
        <v>842</v>
      </c>
      <c r="BR329" s="68" t="s">
        <v>849</v>
      </c>
      <c r="BS329" s="79">
        <v>1</v>
      </c>
      <c r="BT329" s="68" t="s">
        <v>846</v>
      </c>
      <c r="BU329" s="68" t="s">
        <v>848</v>
      </c>
      <c r="BV329" s="68" t="s">
        <v>830</v>
      </c>
    </row>
    <row r="330" spans="6:74" s="68" customFormat="1" x14ac:dyDescent="0.25">
      <c r="F330" s="68" t="s">
        <v>832</v>
      </c>
      <c r="G330" s="68" t="s">
        <v>721</v>
      </c>
      <c r="H330" s="68">
        <v>16</v>
      </c>
      <c r="I330" s="68">
        <v>1258</v>
      </c>
      <c r="J330" s="68">
        <v>18.100000000000001</v>
      </c>
      <c r="K330" s="68" t="s">
        <v>840</v>
      </c>
      <c r="L330" s="68">
        <v>65</v>
      </c>
      <c r="M330" s="68">
        <v>25</v>
      </c>
      <c r="N330" s="68">
        <v>10</v>
      </c>
      <c r="O330" s="68">
        <v>60</v>
      </c>
      <c r="P330" s="68">
        <v>90</v>
      </c>
      <c r="Q330" s="68">
        <v>75</v>
      </c>
      <c r="R330" s="68" t="s">
        <v>723</v>
      </c>
      <c r="S330" s="68" t="s">
        <v>716</v>
      </c>
      <c r="X330" s="68">
        <v>3</v>
      </c>
      <c r="Y330" s="68" t="s">
        <v>841</v>
      </c>
      <c r="Z330" s="70">
        <v>7.9</v>
      </c>
      <c r="AA330" s="70">
        <v>7.8</v>
      </c>
      <c r="AB330" s="70"/>
      <c r="AC330" s="70"/>
      <c r="AD330" s="70"/>
      <c r="AE330" s="70"/>
      <c r="AF330" s="70"/>
      <c r="AG330" s="70"/>
      <c r="AH330" s="70"/>
      <c r="AI330" s="70"/>
      <c r="AJ330" s="70">
        <v>1.57</v>
      </c>
      <c r="AK330" s="70"/>
      <c r="AL330" s="70">
        <v>1.57</v>
      </c>
      <c r="AM330" s="70"/>
      <c r="AN330" s="70"/>
      <c r="AO330" s="70"/>
      <c r="AP330" s="70"/>
      <c r="AQ330" s="70"/>
      <c r="AR330" s="70"/>
      <c r="AS330" s="70"/>
      <c r="AT330" s="70"/>
      <c r="AU330" s="70">
        <v>1.6772823779193204</v>
      </c>
      <c r="AV330" s="70"/>
      <c r="AW330" s="70"/>
      <c r="AX330" s="70"/>
      <c r="AY330" s="70">
        <v>1.57</v>
      </c>
      <c r="AZ330" s="70"/>
      <c r="BA330" s="70"/>
      <c r="BB330" s="70"/>
      <c r="BC330" s="70"/>
      <c r="BD330" s="70"/>
      <c r="BE330" s="70"/>
      <c r="BF330" s="70"/>
      <c r="BG330" s="70"/>
      <c r="BH330" s="70"/>
      <c r="BJ330" s="68" t="s">
        <v>725</v>
      </c>
      <c r="BK330" s="68" t="s">
        <v>725</v>
      </c>
      <c r="BQ330" s="68" t="s">
        <v>842</v>
      </c>
      <c r="BR330" s="68" t="s">
        <v>849</v>
      </c>
      <c r="BS330" s="79">
        <v>1</v>
      </c>
      <c r="BT330" s="68" t="s">
        <v>846</v>
      </c>
      <c r="BU330" s="68" t="s">
        <v>848</v>
      </c>
      <c r="BV330" s="68" t="s">
        <v>830</v>
      </c>
    </row>
    <row r="331" spans="6:74" s="68" customFormat="1" x14ac:dyDescent="0.25">
      <c r="F331" s="68" t="s">
        <v>832</v>
      </c>
      <c r="G331" s="68" t="s">
        <v>721</v>
      </c>
      <c r="H331" s="68">
        <v>16</v>
      </c>
      <c r="I331" s="68">
        <v>1258</v>
      </c>
      <c r="J331" s="68">
        <v>18.100000000000001</v>
      </c>
      <c r="K331" s="68" t="s">
        <v>840</v>
      </c>
      <c r="L331" s="68">
        <v>65</v>
      </c>
      <c r="M331" s="68">
        <v>25</v>
      </c>
      <c r="N331" s="68">
        <v>10</v>
      </c>
      <c r="O331" s="68">
        <v>90</v>
      </c>
      <c r="P331" s="68">
        <v>120</v>
      </c>
      <c r="Q331" s="68">
        <v>105</v>
      </c>
      <c r="R331" s="68" t="s">
        <v>723</v>
      </c>
      <c r="S331" s="68" t="s">
        <v>716</v>
      </c>
      <c r="X331" s="68">
        <v>3</v>
      </c>
      <c r="Y331" s="68" t="s">
        <v>841</v>
      </c>
      <c r="Z331" s="70">
        <v>6.2</v>
      </c>
      <c r="AA331" s="70">
        <v>6</v>
      </c>
      <c r="AB331" s="70"/>
      <c r="AC331" s="70"/>
      <c r="AD331" s="70"/>
      <c r="AE331" s="70"/>
      <c r="AF331" s="70"/>
      <c r="AG331" s="70"/>
      <c r="AH331" s="70"/>
      <c r="AI331" s="70"/>
      <c r="AJ331" s="70">
        <v>1.59</v>
      </c>
      <c r="AK331" s="70"/>
      <c r="AL331" s="70">
        <v>1.59</v>
      </c>
      <c r="AM331" s="70"/>
      <c r="AN331" s="70"/>
      <c r="AO331" s="70"/>
      <c r="AP331" s="70"/>
      <c r="AQ331" s="70"/>
      <c r="AR331" s="70"/>
      <c r="AS331" s="70"/>
      <c r="AT331" s="70"/>
      <c r="AU331" s="70">
        <v>1.29979035639413</v>
      </c>
      <c r="AV331" s="70"/>
      <c r="AW331" s="70"/>
      <c r="AX331" s="70"/>
      <c r="AY331" s="70">
        <v>1.59</v>
      </c>
      <c r="AZ331" s="70"/>
      <c r="BA331" s="70"/>
      <c r="BB331" s="70"/>
      <c r="BC331" s="70"/>
      <c r="BD331" s="70"/>
      <c r="BE331" s="70"/>
      <c r="BF331" s="70"/>
      <c r="BG331" s="70"/>
      <c r="BH331" s="70"/>
      <c r="BJ331" s="68" t="s">
        <v>725</v>
      </c>
      <c r="BK331" s="68" t="s">
        <v>725</v>
      </c>
      <c r="BQ331" s="68" t="s">
        <v>842</v>
      </c>
      <c r="BR331" s="68" t="s">
        <v>849</v>
      </c>
      <c r="BS331" s="79">
        <v>1</v>
      </c>
      <c r="BT331" s="68" t="s">
        <v>846</v>
      </c>
      <c r="BU331" s="68" t="s">
        <v>848</v>
      </c>
      <c r="BV331" s="68" t="s">
        <v>830</v>
      </c>
    </row>
    <row r="332" spans="6:74" s="68" customFormat="1" x14ac:dyDescent="0.25">
      <c r="F332" s="68" t="s">
        <v>832</v>
      </c>
      <c r="G332" s="68" t="s">
        <v>721</v>
      </c>
      <c r="H332" s="68">
        <v>16</v>
      </c>
      <c r="I332" s="68">
        <v>1258</v>
      </c>
      <c r="J332" s="68">
        <v>18.100000000000001</v>
      </c>
      <c r="K332" s="68" t="s">
        <v>840</v>
      </c>
      <c r="L332" s="68">
        <v>65</v>
      </c>
      <c r="M332" s="68">
        <v>25</v>
      </c>
      <c r="N332" s="68">
        <v>10</v>
      </c>
      <c r="O332" s="68">
        <v>30</v>
      </c>
      <c r="P332" s="68">
        <v>120</v>
      </c>
      <c r="R332" s="68" t="s">
        <v>723</v>
      </c>
      <c r="S332" s="68" t="s">
        <v>716</v>
      </c>
      <c r="X332" s="68">
        <v>3</v>
      </c>
      <c r="Y332" s="68" t="s">
        <v>841</v>
      </c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S332" s="79"/>
    </row>
    <row r="333" spans="6:74" s="71" customFormat="1" x14ac:dyDescent="0.25">
      <c r="F333" s="75" t="s">
        <v>850</v>
      </c>
      <c r="G333" s="75" t="s">
        <v>721</v>
      </c>
      <c r="H333" s="72">
        <v>72</v>
      </c>
      <c r="I333" s="72">
        <v>1150</v>
      </c>
      <c r="J333" s="72">
        <v>9.1</v>
      </c>
      <c r="K333" s="75" t="s">
        <v>851</v>
      </c>
      <c r="L333" s="75">
        <v>65</v>
      </c>
      <c r="M333" s="75">
        <v>25</v>
      </c>
      <c r="N333" s="75">
        <v>10</v>
      </c>
      <c r="O333" s="75">
        <v>0</v>
      </c>
      <c r="P333" s="75">
        <v>15</v>
      </c>
      <c r="Q333" s="68"/>
      <c r="R333" s="75" t="s">
        <v>723</v>
      </c>
      <c r="S333" s="75" t="s">
        <v>716</v>
      </c>
      <c r="T333" s="72"/>
      <c r="U333" s="72"/>
      <c r="V333" s="72"/>
      <c r="W333" s="72"/>
      <c r="X333" s="72">
        <v>1</v>
      </c>
      <c r="Y333" s="72" t="s">
        <v>852</v>
      </c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>
        <v>1.0900000000000001</v>
      </c>
      <c r="AK333" s="81"/>
      <c r="AL333" s="81">
        <v>1.0900000000000001</v>
      </c>
      <c r="AM333" s="81"/>
      <c r="AN333" s="81"/>
      <c r="AO333" s="81"/>
      <c r="AP333" s="81"/>
      <c r="AQ333" s="81"/>
      <c r="AR333" s="81"/>
      <c r="AS333" s="81"/>
      <c r="AT333" s="81"/>
      <c r="AU333" s="81"/>
      <c r="AV333" s="81"/>
      <c r="AW333" s="81"/>
      <c r="AX333" s="81"/>
      <c r="AY333" s="81">
        <v>1.0900000000000001</v>
      </c>
      <c r="AZ333" s="81"/>
      <c r="BA333" s="81"/>
      <c r="BB333" s="81"/>
      <c r="BC333" s="81"/>
      <c r="BD333" s="81"/>
      <c r="BE333" s="81"/>
      <c r="BF333" s="81"/>
      <c r="BG333" s="81"/>
      <c r="BH333" s="81"/>
      <c r="BI333" s="72"/>
      <c r="BJ333" s="72" t="s">
        <v>853</v>
      </c>
      <c r="BK333" s="72" t="s">
        <v>726</v>
      </c>
      <c r="BL333" s="72"/>
      <c r="BM333" s="72"/>
      <c r="BN333" s="72"/>
      <c r="BO333" s="72"/>
      <c r="BP333" s="72"/>
      <c r="BQ333" s="72" t="s">
        <v>854</v>
      </c>
      <c r="BR333" s="72" t="s">
        <v>728</v>
      </c>
      <c r="BS333" s="72">
        <v>1</v>
      </c>
      <c r="BT333" s="84" t="s">
        <v>855</v>
      </c>
      <c r="BU333" s="72" t="s">
        <v>856</v>
      </c>
      <c r="BV333" s="72" t="s">
        <v>857</v>
      </c>
    </row>
    <row r="334" spans="6:74" s="71" customFormat="1" x14ac:dyDescent="0.25">
      <c r="F334" s="75" t="s">
        <v>850</v>
      </c>
      <c r="G334" s="75" t="s">
        <v>721</v>
      </c>
      <c r="H334" s="72">
        <v>72</v>
      </c>
      <c r="I334" s="72">
        <v>1150</v>
      </c>
      <c r="J334" s="72">
        <v>9.1</v>
      </c>
      <c r="K334" s="75" t="s">
        <v>851</v>
      </c>
      <c r="L334" s="75">
        <v>65</v>
      </c>
      <c r="M334" s="75">
        <v>25</v>
      </c>
      <c r="N334" s="75">
        <v>10</v>
      </c>
      <c r="O334" s="75">
        <v>0</v>
      </c>
      <c r="P334" s="75">
        <v>15</v>
      </c>
      <c r="Q334" s="68"/>
      <c r="R334" s="75" t="s">
        <v>723</v>
      </c>
      <c r="S334" s="75" t="s">
        <v>716</v>
      </c>
      <c r="T334" s="72"/>
      <c r="U334" s="72"/>
      <c r="V334" s="72"/>
      <c r="W334" s="72"/>
      <c r="X334" s="72">
        <v>1</v>
      </c>
      <c r="Y334" s="72" t="s">
        <v>852</v>
      </c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>
        <v>1.0900000000000001</v>
      </c>
      <c r="AK334" s="81"/>
      <c r="AL334" s="81">
        <v>1.07</v>
      </c>
      <c r="AM334" s="81"/>
      <c r="AN334" s="81"/>
      <c r="AO334" s="81"/>
      <c r="AP334" s="81"/>
      <c r="AQ334" s="81"/>
      <c r="AR334" s="81"/>
      <c r="AS334" s="81"/>
      <c r="AT334" s="81"/>
      <c r="AU334" s="81"/>
      <c r="AV334" s="81"/>
      <c r="AW334" s="81"/>
      <c r="AX334" s="81"/>
      <c r="AY334" s="81">
        <v>1.07</v>
      </c>
      <c r="AZ334" s="81"/>
      <c r="BA334" s="81"/>
      <c r="BB334" s="81"/>
      <c r="BC334" s="81"/>
      <c r="BD334" s="81"/>
      <c r="BE334" s="81"/>
      <c r="BF334" s="81"/>
      <c r="BG334" s="81"/>
      <c r="BH334" s="81"/>
      <c r="BI334" s="72"/>
      <c r="BJ334" s="72" t="s">
        <v>853</v>
      </c>
      <c r="BK334" s="72" t="s">
        <v>726</v>
      </c>
      <c r="BL334" s="72"/>
      <c r="BM334" s="72"/>
      <c r="BN334" s="72"/>
      <c r="BO334" s="72"/>
      <c r="BP334" s="72"/>
      <c r="BQ334" s="72" t="s">
        <v>854</v>
      </c>
      <c r="BR334" s="72" t="s">
        <v>858</v>
      </c>
      <c r="BS334" s="72">
        <v>1</v>
      </c>
      <c r="BT334" s="84" t="s">
        <v>855</v>
      </c>
      <c r="BU334" s="72" t="s">
        <v>856</v>
      </c>
      <c r="BV334" s="72" t="s">
        <v>857</v>
      </c>
    </row>
    <row r="335" spans="6:74" s="71" customFormat="1" x14ac:dyDescent="0.25">
      <c r="F335" s="75" t="s">
        <v>850</v>
      </c>
      <c r="G335" s="75" t="s">
        <v>721</v>
      </c>
      <c r="H335" s="72">
        <v>72</v>
      </c>
      <c r="I335" s="72">
        <v>1150</v>
      </c>
      <c r="J335" s="72">
        <v>9.1</v>
      </c>
      <c r="K335" s="75" t="s">
        <v>851</v>
      </c>
      <c r="L335" s="75">
        <v>65</v>
      </c>
      <c r="M335" s="75">
        <v>25</v>
      </c>
      <c r="N335" s="75">
        <v>10</v>
      </c>
      <c r="O335" s="75">
        <v>0</v>
      </c>
      <c r="P335" s="75">
        <v>15</v>
      </c>
      <c r="Q335" s="68"/>
      <c r="R335" s="75" t="s">
        <v>723</v>
      </c>
      <c r="S335" s="75" t="s">
        <v>716</v>
      </c>
      <c r="T335" s="72"/>
      <c r="U335" s="72"/>
      <c r="V335" s="72"/>
      <c r="W335" s="72"/>
      <c r="X335" s="72">
        <v>1</v>
      </c>
      <c r="Y335" s="72" t="s">
        <v>852</v>
      </c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>
        <v>1.0900000000000001</v>
      </c>
      <c r="AK335" s="81"/>
      <c r="AL335" s="81">
        <v>1.08</v>
      </c>
      <c r="AM335" s="81"/>
      <c r="AN335" s="81"/>
      <c r="AO335" s="81"/>
      <c r="AP335" s="81"/>
      <c r="AQ335" s="81"/>
      <c r="AR335" s="81"/>
      <c r="AS335" s="81"/>
      <c r="AT335" s="81"/>
      <c r="AU335" s="81"/>
      <c r="AV335" s="81"/>
      <c r="AW335" s="81"/>
      <c r="AX335" s="81"/>
      <c r="AY335" s="81">
        <v>1.08</v>
      </c>
      <c r="AZ335" s="81"/>
      <c r="BA335" s="81"/>
      <c r="BB335" s="81"/>
      <c r="BC335" s="81"/>
      <c r="BD335" s="81"/>
      <c r="BE335" s="81"/>
      <c r="BF335" s="81"/>
      <c r="BG335" s="81"/>
      <c r="BH335" s="81"/>
      <c r="BI335" s="72"/>
      <c r="BJ335" s="72" t="s">
        <v>853</v>
      </c>
      <c r="BK335" s="72" t="s">
        <v>726</v>
      </c>
      <c r="BL335" s="72"/>
      <c r="BM335" s="72"/>
      <c r="BN335" s="72"/>
      <c r="BO335" s="72"/>
      <c r="BP335" s="72"/>
      <c r="BQ335" s="72" t="s">
        <v>854</v>
      </c>
      <c r="BR335" s="72" t="s">
        <v>859</v>
      </c>
      <c r="BS335" s="72">
        <v>1</v>
      </c>
      <c r="BT335" s="84" t="s">
        <v>855</v>
      </c>
      <c r="BU335" s="72" t="s">
        <v>856</v>
      </c>
      <c r="BV335" s="72" t="s">
        <v>857</v>
      </c>
    </row>
    <row r="336" spans="6:74" s="68" customFormat="1" x14ac:dyDescent="0.25">
      <c r="F336" s="68" t="s">
        <v>861</v>
      </c>
      <c r="G336" s="68" t="s">
        <v>721</v>
      </c>
      <c r="H336" s="68">
        <v>294</v>
      </c>
      <c r="I336" s="68">
        <v>1148.0999999999999</v>
      </c>
      <c r="J336" s="73">
        <v>12.8</v>
      </c>
      <c r="K336" s="68" t="s">
        <v>862</v>
      </c>
      <c r="L336" s="74">
        <v>65</v>
      </c>
      <c r="M336" s="76">
        <v>25</v>
      </c>
      <c r="N336" s="74">
        <v>10</v>
      </c>
      <c r="O336" s="77">
        <v>0</v>
      </c>
      <c r="P336" s="68">
        <v>7.5</v>
      </c>
      <c r="Q336" s="68">
        <v>3.75</v>
      </c>
      <c r="R336" s="68" t="s">
        <v>723</v>
      </c>
      <c r="S336" s="68" t="s">
        <v>716</v>
      </c>
      <c r="X336" s="68">
        <v>2</v>
      </c>
      <c r="Y336" s="74" t="s">
        <v>841</v>
      </c>
      <c r="Z336" s="70">
        <v>18.292632000000001</v>
      </c>
      <c r="AA336" s="70">
        <v>19.778328000000002</v>
      </c>
      <c r="AB336" s="70"/>
      <c r="AC336" s="70"/>
      <c r="AD336" s="70"/>
      <c r="AE336" s="70"/>
      <c r="AF336" s="70"/>
      <c r="AG336" s="70"/>
      <c r="AH336" s="70"/>
      <c r="AI336" s="70"/>
      <c r="AJ336" s="70">
        <v>1.2659199999999999</v>
      </c>
      <c r="AK336" s="70"/>
      <c r="AL336" s="70">
        <v>1.2380800000000001</v>
      </c>
      <c r="AM336" s="70">
        <v>2.7839999999999865E-2</v>
      </c>
      <c r="AN336" s="70"/>
      <c r="AO336" s="70"/>
      <c r="AP336" s="70"/>
      <c r="AQ336" s="70"/>
      <c r="AR336" s="70"/>
      <c r="AS336" s="70"/>
      <c r="AT336" s="70"/>
      <c r="AU336" s="70">
        <v>19.7</v>
      </c>
      <c r="AV336" s="70"/>
      <c r="AW336" s="70"/>
      <c r="AX336" s="70">
        <v>21.3</v>
      </c>
      <c r="AY336" s="70"/>
      <c r="AZ336" s="70">
        <v>0</v>
      </c>
      <c r="BA336" s="70"/>
      <c r="BB336" s="70"/>
      <c r="BC336" s="70"/>
      <c r="BD336" s="70"/>
      <c r="BE336" s="70"/>
      <c r="BF336" s="70"/>
      <c r="BG336" s="70"/>
      <c r="BH336" s="70">
        <v>1.6000000000000014</v>
      </c>
      <c r="BJ336" s="68" t="s">
        <v>725</v>
      </c>
      <c r="BK336" s="68">
        <v>2.75</v>
      </c>
      <c r="BL336" s="68">
        <v>6.4</v>
      </c>
      <c r="BQ336" s="68" t="s">
        <v>727</v>
      </c>
      <c r="BR336" s="68" t="s">
        <v>749</v>
      </c>
      <c r="BS336" s="70">
        <v>1</v>
      </c>
      <c r="BT336" s="68" t="s">
        <v>863</v>
      </c>
      <c r="BU336" s="68" t="s">
        <v>400</v>
      </c>
      <c r="BV336" s="68" t="s">
        <v>864</v>
      </c>
    </row>
    <row r="337" spans="6:74" s="68" customFormat="1" x14ac:dyDescent="0.25">
      <c r="F337" s="68" t="s">
        <v>861</v>
      </c>
      <c r="G337" s="68" t="s">
        <v>721</v>
      </c>
      <c r="H337" s="68">
        <v>294</v>
      </c>
      <c r="I337" s="68">
        <v>1148.0999999999999</v>
      </c>
      <c r="J337" s="73">
        <v>12.8</v>
      </c>
      <c r="K337" s="68" t="s">
        <v>862</v>
      </c>
      <c r="L337" s="74">
        <v>65</v>
      </c>
      <c r="M337" s="76">
        <v>25</v>
      </c>
      <c r="N337" s="74">
        <v>10</v>
      </c>
      <c r="O337" s="77">
        <v>0</v>
      </c>
      <c r="P337" s="68">
        <v>7.5</v>
      </c>
      <c r="Q337" s="68">
        <v>3.75</v>
      </c>
      <c r="R337" s="68" t="s">
        <v>723</v>
      </c>
      <c r="S337" s="68" t="s">
        <v>716</v>
      </c>
      <c r="X337" s="68">
        <v>2</v>
      </c>
      <c r="Y337" s="74" t="s">
        <v>841</v>
      </c>
      <c r="Z337" s="70">
        <v>21.039138749999999</v>
      </c>
      <c r="AA337" s="70">
        <v>21.352487625000002</v>
      </c>
      <c r="AB337" s="70"/>
      <c r="AC337" s="70"/>
      <c r="AD337" s="70"/>
      <c r="AE337" s="70"/>
      <c r="AF337" s="70"/>
      <c r="AG337" s="70"/>
      <c r="AH337" s="70"/>
      <c r="AI337" s="70"/>
      <c r="AJ337" s="70">
        <v>1.1998</v>
      </c>
      <c r="AK337" s="70"/>
      <c r="AL337" s="70">
        <v>1.19371</v>
      </c>
      <c r="AM337" s="70">
        <v>6.0899999999999288E-3</v>
      </c>
      <c r="AN337" s="70"/>
      <c r="AO337" s="70"/>
      <c r="AP337" s="70"/>
      <c r="AQ337" s="70"/>
      <c r="AR337" s="70"/>
      <c r="AS337" s="70"/>
      <c r="AT337" s="70"/>
      <c r="AU337" s="70">
        <v>23.5</v>
      </c>
      <c r="AV337" s="70"/>
      <c r="AW337" s="70"/>
      <c r="AX337" s="70">
        <v>23.85</v>
      </c>
      <c r="AY337" s="70"/>
      <c r="AZ337" s="70">
        <v>0</v>
      </c>
      <c r="BA337" s="70"/>
      <c r="BB337" s="70"/>
      <c r="BC337" s="70"/>
      <c r="BD337" s="70"/>
      <c r="BE337" s="70"/>
      <c r="BF337" s="70"/>
      <c r="BG337" s="70"/>
      <c r="BH337" s="70">
        <v>0.35000000000000142</v>
      </c>
      <c r="BJ337" s="68" t="s">
        <v>725</v>
      </c>
      <c r="BK337" s="68">
        <v>6.7</v>
      </c>
      <c r="BL337" s="68">
        <v>8</v>
      </c>
      <c r="BQ337" s="68" t="s">
        <v>727</v>
      </c>
      <c r="BR337" s="68" t="s">
        <v>749</v>
      </c>
      <c r="BS337" s="70">
        <v>1</v>
      </c>
      <c r="BT337" s="68" t="s">
        <v>865</v>
      </c>
      <c r="BU337" s="68" t="s">
        <v>400</v>
      </c>
      <c r="BV337" s="68" t="s">
        <v>864</v>
      </c>
    </row>
    <row r="338" spans="6:74" s="68" customFormat="1" x14ac:dyDescent="0.25">
      <c r="F338" s="68" t="s">
        <v>861</v>
      </c>
      <c r="G338" s="68" t="s">
        <v>721</v>
      </c>
      <c r="H338" s="68">
        <v>294</v>
      </c>
      <c r="I338" s="68">
        <v>1148.0999999999999</v>
      </c>
      <c r="J338" s="73">
        <v>12.8</v>
      </c>
      <c r="K338" s="68" t="s">
        <v>862</v>
      </c>
      <c r="L338" s="74">
        <v>65</v>
      </c>
      <c r="M338" s="76">
        <v>25</v>
      </c>
      <c r="N338" s="74">
        <v>10</v>
      </c>
      <c r="O338" s="77">
        <v>0</v>
      </c>
      <c r="P338" s="68">
        <v>7.5</v>
      </c>
      <c r="Q338" s="68">
        <v>3.75</v>
      </c>
      <c r="R338" s="68" t="s">
        <v>723</v>
      </c>
      <c r="S338" s="68" t="s">
        <v>716</v>
      </c>
      <c r="X338" s="68">
        <v>2</v>
      </c>
      <c r="Y338" s="74" t="s">
        <v>841</v>
      </c>
      <c r="Z338" s="70">
        <v>16.202175</v>
      </c>
      <c r="AA338" s="70">
        <v>16.547953124999999</v>
      </c>
      <c r="AB338" s="70"/>
      <c r="AC338" s="70"/>
      <c r="AD338" s="70"/>
      <c r="AE338" s="70"/>
      <c r="AF338" s="70"/>
      <c r="AG338" s="70"/>
      <c r="AH338" s="70"/>
      <c r="AI338" s="70"/>
      <c r="AJ338" s="70">
        <v>1.32334</v>
      </c>
      <c r="AK338" s="70"/>
      <c r="AL338" s="70">
        <v>1.31725</v>
      </c>
      <c r="AM338" s="70">
        <v>6.0899999999999288E-3</v>
      </c>
      <c r="AN338" s="70"/>
      <c r="AO338" s="70"/>
      <c r="AP338" s="70"/>
      <c r="AQ338" s="70"/>
      <c r="AR338" s="70"/>
      <c r="AS338" s="70"/>
      <c r="AT338" s="70"/>
      <c r="AU338" s="70">
        <v>16.399999999999999</v>
      </c>
      <c r="AV338" s="70"/>
      <c r="AW338" s="70"/>
      <c r="AX338" s="70">
        <v>16.75</v>
      </c>
      <c r="AY338" s="70"/>
      <c r="AZ338" s="70">
        <v>0</v>
      </c>
      <c r="BA338" s="70"/>
      <c r="BB338" s="70"/>
      <c r="BC338" s="70"/>
      <c r="BD338" s="70"/>
      <c r="BE338" s="70"/>
      <c r="BF338" s="70"/>
      <c r="BG338" s="70"/>
      <c r="BH338" s="70">
        <v>0.35000000000000142</v>
      </c>
      <c r="BJ338" s="68" t="s">
        <v>725</v>
      </c>
      <c r="BK338" s="68">
        <v>4</v>
      </c>
      <c r="BL338" s="68">
        <v>7.1</v>
      </c>
      <c r="BQ338" s="68" t="s">
        <v>727</v>
      </c>
      <c r="BR338" s="68" t="s">
        <v>749</v>
      </c>
      <c r="BS338" s="70">
        <v>1</v>
      </c>
      <c r="BT338" s="68" t="s">
        <v>863</v>
      </c>
      <c r="BU338" s="68" t="s">
        <v>787</v>
      </c>
      <c r="BV338" s="68" t="s">
        <v>864</v>
      </c>
    </row>
    <row r="339" spans="6:74" s="68" customFormat="1" x14ac:dyDescent="0.25">
      <c r="F339" s="68" t="s">
        <v>861</v>
      </c>
      <c r="G339" s="68" t="s">
        <v>721</v>
      </c>
      <c r="H339" s="68">
        <v>294</v>
      </c>
      <c r="I339" s="68">
        <v>1148.0999999999999</v>
      </c>
      <c r="J339" s="73">
        <v>12.8</v>
      </c>
      <c r="K339" s="68" t="s">
        <v>862</v>
      </c>
      <c r="L339" s="74">
        <v>65</v>
      </c>
      <c r="M339" s="76">
        <v>25</v>
      </c>
      <c r="N339" s="74">
        <v>10</v>
      </c>
      <c r="O339" s="77">
        <v>0</v>
      </c>
      <c r="P339" s="68">
        <v>7.5</v>
      </c>
      <c r="Q339" s="68">
        <v>3.75</v>
      </c>
      <c r="R339" s="68" t="s">
        <v>723</v>
      </c>
      <c r="S339" s="68" t="s">
        <v>716</v>
      </c>
      <c r="X339" s="68">
        <v>2</v>
      </c>
      <c r="Y339" s="74" t="s">
        <v>841</v>
      </c>
      <c r="Z339" s="70">
        <v>16.405871250000001</v>
      </c>
      <c r="AA339" s="70">
        <v>17.042517</v>
      </c>
      <c r="AB339" s="70"/>
      <c r="AC339" s="70"/>
      <c r="AD339" s="70"/>
      <c r="AE339" s="70"/>
      <c r="AF339" s="70"/>
      <c r="AG339" s="70"/>
      <c r="AH339" s="70"/>
      <c r="AI339" s="70"/>
      <c r="AJ339" s="70">
        <v>1.31725</v>
      </c>
      <c r="AK339" s="70"/>
      <c r="AL339" s="70">
        <v>1.3059400000000001</v>
      </c>
      <c r="AM339" s="70">
        <v>1.1309999999999931E-2</v>
      </c>
      <c r="AN339" s="70"/>
      <c r="AO339" s="70"/>
      <c r="AP339" s="70"/>
      <c r="AQ339" s="70"/>
      <c r="AR339" s="70"/>
      <c r="AS339" s="70"/>
      <c r="AT339" s="70"/>
      <c r="AU339" s="70">
        <v>16.75</v>
      </c>
      <c r="AV339" s="70"/>
      <c r="AW339" s="70"/>
      <c r="AX339" s="70">
        <v>17.399999999999999</v>
      </c>
      <c r="AY339" s="70"/>
      <c r="AZ339" s="70">
        <v>0</v>
      </c>
      <c r="BA339" s="70"/>
      <c r="BB339" s="70"/>
      <c r="BC339" s="70"/>
      <c r="BD339" s="70"/>
      <c r="BE339" s="70"/>
      <c r="BF339" s="70"/>
      <c r="BG339" s="70"/>
      <c r="BH339" s="70">
        <v>0.64999999999999858</v>
      </c>
      <c r="BJ339" s="68" t="s">
        <v>725</v>
      </c>
      <c r="BK339" s="68">
        <v>6.6</v>
      </c>
      <c r="BL339" s="68">
        <v>7.7</v>
      </c>
      <c r="BQ339" s="68" t="s">
        <v>727</v>
      </c>
      <c r="BR339" s="68" t="s">
        <v>749</v>
      </c>
      <c r="BS339" s="70">
        <v>1</v>
      </c>
      <c r="BT339" s="68" t="s">
        <v>865</v>
      </c>
      <c r="BU339" s="68" t="s">
        <v>787</v>
      </c>
      <c r="BV339" s="68" t="s">
        <v>864</v>
      </c>
    </row>
    <row r="340" spans="6:74" s="68" customFormat="1" x14ac:dyDescent="0.25">
      <c r="F340" s="68" t="s">
        <v>861</v>
      </c>
      <c r="G340" s="68" t="s">
        <v>721</v>
      </c>
      <c r="H340" s="68">
        <v>294</v>
      </c>
      <c r="I340" s="68">
        <v>1148.0999999999999</v>
      </c>
      <c r="J340" s="73">
        <v>12.8</v>
      </c>
      <c r="K340" s="68" t="s">
        <v>862</v>
      </c>
      <c r="L340" s="74">
        <v>65</v>
      </c>
      <c r="M340" s="76">
        <v>25</v>
      </c>
      <c r="N340" s="74">
        <v>10</v>
      </c>
      <c r="O340" s="77">
        <v>0</v>
      </c>
      <c r="P340" s="68">
        <v>7.5</v>
      </c>
      <c r="Q340" s="68">
        <v>3.75</v>
      </c>
      <c r="R340" s="68" t="s">
        <v>723</v>
      </c>
      <c r="S340" s="68" t="s">
        <v>716</v>
      </c>
      <c r="X340" s="68">
        <v>2</v>
      </c>
      <c r="Y340" s="74" t="s">
        <v>841</v>
      </c>
      <c r="Z340" s="70">
        <v>18.601134000000002</v>
      </c>
      <c r="AA340" s="70">
        <v>18.978822000000001</v>
      </c>
      <c r="AB340" s="70"/>
      <c r="AC340" s="70"/>
      <c r="AD340" s="70"/>
      <c r="AE340" s="70"/>
      <c r="AF340" s="70"/>
      <c r="AG340" s="70"/>
      <c r="AH340" s="70"/>
      <c r="AI340" s="70"/>
      <c r="AJ340" s="70">
        <v>1.2659199999999999</v>
      </c>
      <c r="AK340" s="70"/>
      <c r="AL340" s="70">
        <v>1.2589600000000001</v>
      </c>
      <c r="AM340" s="70">
        <v>6.9599999999998552E-3</v>
      </c>
      <c r="AN340" s="70"/>
      <c r="AO340" s="70"/>
      <c r="AP340" s="70"/>
      <c r="AQ340" s="70"/>
      <c r="AR340" s="70"/>
      <c r="AS340" s="70"/>
      <c r="AT340" s="70"/>
      <c r="AU340" s="70">
        <v>19.7</v>
      </c>
      <c r="AV340" s="70"/>
      <c r="AW340" s="70"/>
      <c r="AX340" s="70">
        <v>20.100000000000001</v>
      </c>
      <c r="AY340" s="70"/>
      <c r="AZ340" s="70">
        <v>0</v>
      </c>
      <c r="BA340" s="70"/>
      <c r="BB340" s="70"/>
      <c r="BC340" s="70"/>
      <c r="BD340" s="70"/>
      <c r="BE340" s="70"/>
      <c r="BF340" s="70"/>
      <c r="BG340" s="70"/>
      <c r="BH340" s="70">
        <v>0.40000000000000213</v>
      </c>
      <c r="BJ340" s="68" t="s">
        <v>725</v>
      </c>
      <c r="BK340" s="68">
        <v>2.75</v>
      </c>
      <c r="BL340" s="68">
        <v>2.85</v>
      </c>
      <c r="BQ340" s="68" t="s">
        <v>727</v>
      </c>
      <c r="BR340" s="68" t="s">
        <v>728</v>
      </c>
      <c r="BS340" s="70">
        <v>1</v>
      </c>
      <c r="BT340" s="68" t="s">
        <v>863</v>
      </c>
      <c r="BU340" s="68" t="s">
        <v>400</v>
      </c>
      <c r="BV340" s="68" t="s">
        <v>864</v>
      </c>
    </row>
    <row r="341" spans="6:74" s="68" customFormat="1" x14ac:dyDescent="0.25">
      <c r="F341" s="68" t="s">
        <v>861</v>
      </c>
      <c r="G341" s="68" t="s">
        <v>721</v>
      </c>
      <c r="H341" s="68">
        <v>294</v>
      </c>
      <c r="I341" s="68">
        <v>1148.0999999999999</v>
      </c>
      <c r="J341" s="73">
        <v>12.8</v>
      </c>
      <c r="K341" s="68" t="s">
        <v>862</v>
      </c>
      <c r="L341" s="74">
        <v>65</v>
      </c>
      <c r="M341" s="76">
        <v>25</v>
      </c>
      <c r="N341" s="74">
        <v>10</v>
      </c>
      <c r="O341" s="77">
        <v>0</v>
      </c>
      <c r="P341" s="68">
        <v>7.5</v>
      </c>
      <c r="Q341" s="68">
        <v>3.75</v>
      </c>
      <c r="R341" s="68" t="s">
        <v>723</v>
      </c>
      <c r="S341" s="68" t="s">
        <v>716</v>
      </c>
      <c r="X341" s="68">
        <v>2</v>
      </c>
      <c r="Y341" s="74" t="s">
        <v>841</v>
      </c>
      <c r="Z341" s="70">
        <v>21.468483749999997</v>
      </c>
      <c r="AA341" s="70">
        <v>20.509253624999999</v>
      </c>
      <c r="AB341" s="70"/>
      <c r="AC341" s="70"/>
      <c r="AD341" s="70"/>
      <c r="AE341" s="70"/>
      <c r="AF341" s="70"/>
      <c r="AG341" s="70"/>
      <c r="AH341" s="70"/>
      <c r="AI341" s="70"/>
      <c r="AJ341" s="70">
        <v>1.1998</v>
      </c>
      <c r="AK341" s="70"/>
      <c r="AL341" s="70">
        <v>1.21807</v>
      </c>
      <c r="AM341" s="70">
        <v>1.8270000000000008E-2</v>
      </c>
      <c r="AN341" s="70"/>
      <c r="AO341" s="70"/>
      <c r="AP341" s="70"/>
      <c r="AQ341" s="70"/>
      <c r="AR341" s="70"/>
      <c r="AS341" s="70"/>
      <c r="AT341" s="70"/>
      <c r="AU341" s="70">
        <v>23.5</v>
      </c>
      <c r="AV341" s="70"/>
      <c r="AW341" s="70"/>
      <c r="AX341" s="70">
        <v>22.45</v>
      </c>
      <c r="AY341" s="70"/>
      <c r="AZ341" s="70">
        <v>0</v>
      </c>
      <c r="BA341" s="70"/>
      <c r="BB341" s="70"/>
      <c r="BC341" s="70"/>
      <c r="BD341" s="70"/>
      <c r="BE341" s="70"/>
      <c r="BF341" s="70"/>
      <c r="BG341" s="70"/>
      <c r="BH341" s="70">
        <v>-1.0500000000000007</v>
      </c>
      <c r="BJ341" s="68" t="s">
        <v>725</v>
      </c>
      <c r="BK341" s="68">
        <v>6.7</v>
      </c>
      <c r="BL341" s="68">
        <v>6.6</v>
      </c>
      <c r="BQ341" s="68" t="s">
        <v>727</v>
      </c>
      <c r="BR341" s="68" t="s">
        <v>728</v>
      </c>
      <c r="BS341" s="70">
        <v>1</v>
      </c>
      <c r="BT341" s="68" t="s">
        <v>865</v>
      </c>
      <c r="BU341" s="68" t="s">
        <v>400</v>
      </c>
      <c r="BV341" s="68" t="s">
        <v>864</v>
      </c>
    </row>
    <row r="342" spans="6:74" s="68" customFormat="1" x14ac:dyDescent="0.25">
      <c r="F342" s="68" t="s">
        <v>861</v>
      </c>
      <c r="G342" s="68" t="s">
        <v>721</v>
      </c>
      <c r="H342" s="68">
        <v>294</v>
      </c>
      <c r="I342" s="68">
        <v>1148.0999999999999</v>
      </c>
      <c r="J342" s="73">
        <v>12.8</v>
      </c>
      <c r="K342" s="68" t="s">
        <v>862</v>
      </c>
      <c r="L342" s="74">
        <v>65</v>
      </c>
      <c r="M342" s="76">
        <v>25</v>
      </c>
      <c r="N342" s="74">
        <v>10</v>
      </c>
      <c r="O342" s="77">
        <v>0</v>
      </c>
      <c r="P342" s="68">
        <v>7.5</v>
      </c>
      <c r="Q342" s="68">
        <v>3.75</v>
      </c>
      <c r="R342" s="68" t="s">
        <v>723</v>
      </c>
      <c r="S342" s="68" t="s">
        <v>716</v>
      </c>
      <c r="X342" s="68">
        <v>2</v>
      </c>
      <c r="Y342" s="74" t="s">
        <v>841</v>
      </c>
      <c r="Z342" s="70">
        <v>16.266380999999999</v>
      </c>
      <c r="AA342" s="70">
        <v>16.315973625000002</v>
      </c>
      <c r="AB342" s="70"/>
      <c r="AC342" s="70"/>
      <c r="AD342" s="70"/>
      <c r="AE342" s="70"/>
      <c r="AF342" s="70"/>
      <c r="AG342" s="70"/>
      <c r="AH342" s="70"/>
      <c r="AI342" s="70"/>
      <c r="AJ342" s="70">
        <v>1.32334</v>
      </c>
      <c r="AK342" s="70"/>
      <c r="AL342" s="70">
        <v>1.32247</v>
      </c>
      <c r="AM342" s="70">
        <v>8.6999999999992639E-4</v>
      </c>
      <c r="AN342" s="70"/>
      <c r="AO342" s="70"/>
      <c r="AP342" s="70"/>
      <c r="AQ342" s="70"/>
      <c r="AR342" s="70"/>
      <c r="AS342" s="70"/>
      <c r="AT342" s="70"/>
      <c r="AU342" s="70">
        <v>16.399999999999999</v>
      </c>
      <c r="AV342" s="70"/>
      <c r="AW342" s="70"/>
      <c r="AX342" s="70">
        <v>16.45</v>
      </c>
      <c r="AY342" s="70"/>
      <c r="AZ342" s="70">
        <v>0</v>
      </c>
      <c r="BA342" s="70"/>
      <c r="BB342" s="70"/>
      <c r="BC342" s="70"/>
      <c r="BD342" s="70"/>
      <c r="BE342" s="70"/>
      <c r="BF342" s="70"/>
      <c r="BG342" s="70"/>
      <c r="BH342" s="70">
        <v>5.0000000000000711E-2</v>
      </c>
      <c r="BJ342" s="68" t="s">
        <v>725</v>
      </c>
      <c r="BK342" s="68">
        <v>4</v>
      </c>
      <c r="BL342" s="68">
        <v>3.5</v>
      </c>
      <c r="BQ342" s="68" t="s">
        <v>727</v>
      </c>
      <c r="BR342" s="68" t="s">
        <v>728</v>
      </c>
      <c r="BS342" s="70">
        <v>1</v>
      </c>
      <c r="BT342" s="68" t="s">
        <v>863</v>
      </c>
      <c r="BU342" s="68" t="s">
        <v>787</v>
      </c>
      <c r="BV342" s="68" t="s">
        <v>864</v>
      </c>
    </row>
    <row r="343" spans="6:74" s="68" customFormat="1" x14ac:dyDescent="0.25">
      <c r="F343" s="68" t="s">
        <v>861</v>
      </c>
      <c r="G343" s="68" t="s">
        <v>721</v>
      </c>
      <c r="H343" s="68">
        <v>294</v>
      </c>
      <c r="I343" s="68">
        <v>1148.0999999999999</v>
      </c>
      <c r="J343" s="73">
        <v>12.8</v>
      </c>
      <c r="K343" s="68" t="s">
        <v>862</v>
      </c>
      <c r="L343" s="74">
        <v>65</v>
      </c>
      <c r="M343" s="76">
        <v>25</v>
      </c>
      <c r="N343" s="74">
        <v>10</v>
      </c>
      <c r="O343" s="77">
        <v>0</v>
      </c>
      <c r="P343" s="68">
        <v>7.5</v>
      </c>
      <c r="Q343" s="68">
        <v>3.75</v>
      </c>
      <c r="R343" s="68" t="s">
        <v>723</v>
      </c>
      <c r="S343" s="68" t="s">
        <v>716</v>
      </c>
      <c r="X343" s="68">
        <v>2</v>
      </c>
      <c r="Y343" s="74" t="s">
        <v>841</v>
      </c>
      <c r="Z343" s="70">
        <v>16.700964374999998</v>
      </c>
      <c r="AA343" s="70">
        <v>16.003013625000001</v>
      </c>
      <c r="AB343" s="70"/>
      <c r="AC343" s="70"/>
      <c r="AD343" s="70"/>
      <c r="AE343" s="70"/>
      <c r="AF343" s="70"/>
      <c r="AG343" s="70"/>
      <c r="AH343" s="70"/>
      <c r="AI343" s="70"/>
      <c r="AJ343" s="70">
        <v>1.31725</v>
      </c>
      <c r="AK343" s="70"/>
      <c r="AL343" s="70">
        <v>1.3294299999999999</v>
      </c>
      <c r="AM343" s="70">
        <v>1.2179999999999858E-2</v>
      </c>
      <c r="AN343" s="70"/>
      <c r="AO343" s="70"/>
      <c r="AP343" s="70"/>
      <c r="AQ343" s="70"/>
      <c r="AR343" s="70"/>
      <c r="AS343" s="70"/>
      <c r="AT343" s="70"/>
      <c r="AU343" s="70">
        <v>16.75</v>
      </c>
      <c r="AV343" s="70"/>
      <c r="AW343" s="70"/>
      <c r="AX343" s="70">
        <v>16.05</v>
      </c>
      <c r="AY343" s="70"/>
      <c r="AZ343" s="70">
        <v>0</v>
      </c>
      <c r="BA343" s="70"/>
      <c r="BB343" s="70"/>
      <c r="BC343" s="70"/>
      <c r="BD343" s="70"/>
      <c r="BE343" s="70"/>
      <c r="BF343" s="70"/>
      <c r="BG343" s="70"/>
      <c r="BH343" s="70">
        <v>-0.69999999999999929</v>
      </c>
      <c r="BJ343" s="68" t="s">
        <v>725</v>
      </c>
      <c r="BK343" s="68">
        <v>6.6</v>
      </c>
      <c r="BL343" s="68">
        <v>6.9</v>
      </c>
      <c r="BQ343" s="68" t="s">
        <v>727</v>
      </c>
      <c r="BR343" s="68" t="s">
        <v>728</v>
      </c>
      <c r="BS343" s="70">
        <v>1</v>
      </c>
      <c r="BT343" s="68" t="s">
        <v>865</v>
      </c>
      <c r="BU343" s="68" t="s">
        <v>787</v>
      </c>
      <c r="BV343" s="68" t="s">
        <v>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Expliantion</vt:lpstr>
      <vt:lpstr>Units convertion</vt:lpstr>
      <vt:lpstr>RsUnits</vt:lpstr>
      <vt:lpstr>SoilClassfication</vt:lpstr>
      <vt:lpstr>ReadMe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2018-05-13T02:52:51Z</dcterms:modified>
</cp:coreProperties>
</file>