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DB785E25-3744-4BC3-800C-98496310144E}" xr6:coauthVersionLast="47" xr6:coauthVersionMax="47" xr10:uidLastSave="{00000000-0000-0000-0000-000000000000}"/>
  <bookViews>
    <workbookView xWindow="-110" yWindow="-110" windowWidth="21820" windowHeight="13900" xr2:uid="{726F9CF3-62F2-4507-AFAF-A96ABC52F15B}"/>
  </bookViews>
  <sheets>
    <sheet name="Sheet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H20" i="1" s="1"/>
  <c r="D20" i="1"/>
  <c r="I20" i="1" s="1"/>
  <c r="G19" i="1"/>
  <c r="H19" i="1" s="1"/>
  <c r="D19" i="1"/>
  <c r="I19" i="1" s="1"/>
  <c r="G18" i="1"/>
  <c r="H18" i="1" s="1"/>
  <c r="D18" i="1"/>
  <c r="I18" i="1" s="1"/>
  <c r="C13" i="1"/>
  <c r="J12" i="1"/>
  <c r="J11" i="1"/>
  <c r="X7" i="1"/>
  <c r="S7" i="1"/>
  <c r="M7" i="1"/>
  <c r="L7" i="1"/>
  <c r="J7" i="1"/>
  <c r="E7" i="1"/>
  <c r="D7" i="1"/>
  <c r="C7" i="1"/>
  <c r="S6" i="1"/>
  <c r="G6" i="1"/>
  <c r="V6" i="1" s="1"/>
  <c r="F6" i="1"/>
  <c r="S5" i="1"/>
  <c r="N5" i="1"/>
  <c r="G5" i="1"/>
  <c r="V5" i="1" s="1"/>
  <c r="F5" i="1"/>
  <c r="F7" i="1" s="1"/>
  <c r="V7" i="1" l="1"/>
  <c r="W5" i="1"/>
  <c r="W6" i="1"/>
  <c r="G7" i="1"/>
  <c r="H5" i="1" s="1"/>
  <c r="Q5" i="1" l="1"/>
  <c r="Y5" i="1"/>
  <c r="O5" i="1"/>
  <c r="H6" i="1"/>
  <c r="W7" i="1"/>
  <c r="V8" i="1"/>
  <c r="Z5" i="1"/>
  <c r="Q6" i="1" l="1"/>
  <c r="T6" i="1" s="1"/>
  <c r="U6" i="1" s="1"/>
  <c r="Y6" i="1"/>
  <c r="Z6" i="1" s="1"/>
  <c r="O6" i="1"/>
  <c r="R6" i="1" s="1"/>
  <c r="R5" i="1"/>
  <c r="O7" i="1"/>
  <c r="L8" i="1" s="1"/>
  <c r="Z7" i="1"/>
  <c r="Q7" i="1"/>
  <c r="T5" i="1"/>
  <c r="T7" i="1" l="1"/>
  <c r="U5" i="1"/>
  <c r="U7" i="1" s="1"/>
  <c r="R7" i="1"/>
  <c r="AA7" i="1" s="1"/>
  <c r="AA5" i="1"/>
  <c r="D11" i="1"/>
  <c r="D12" i="1"/>
  <c r="AA6" i="1"/>
  <c r="E12" i="1" l="1"/>
  <c r="H12" i="1"/>
  <c r="H11" i="1"/>
  <c r="D13" i="1"/>
  <c r="E11" i="1"/>
</calcChain>
</file>

<file path=xl/sharedStrings.xml><?xml version="1.0" encoding="utf-8"?>
<sst xmlns="http://schemas.openxmlformats.org/spreadsheetml/2006/main" count="76" uniqueCount="48">
  <si>
    <t>VOSS Water cost calculation</t>
  </si>
  <si>
    <t>Shipment Details</t>
  </si>
  <si>
    <t>Actual numbers</t>
  </si>
  <si>
    <t>VAT</t>
  </si>
  <si>
    <t>Estimated numbers</t>
  </si>
  <si>
    <t>Estimation error</t>
  </si>
  <si>
    <t>Pallets</t>
  </si>
  <si>
    <t>Cases/Pallet</t>
  </si>
  <si>
    <t>Bottles/Case</t>
  </si>
  <si>
    <t>Total bottles</t>
  </si>
  <si>
    <t>Total Cases</t>
  </si>
  <si>
    <t>%ge</t>
  </si>
  <si>
    <t>Cost UAE</t>
  </si>
  <si>
    <t>Total Value UAE</t>
  </si>
  <si>
    <t>Case cost</t>
  </si>
  <si>
    <t>Total value as per customs (SAR)</t>
  </si>
  <si>
    <t>Customs duty (Actual)</t>
  </si>
  <si>
    <t>Other customs fees</t>
  </si>
  <si>
    <t>fees distribution</t>
  </si>
  <si>
    <t>Clearance</t>
  </si>
  <si>
    <t>Clearance distribution</t>
  </si>
  <si>
    <t>Landing cost excluding VAT</t>
  </si>
  <si>
    <t>Invoice VAT</t>
  </si>
  <si>
    <t>Clearance VAT</t>
  </si>
  <si>
    <t>Total VAT Actual (SAR)</t>
  </si>
  <si>
    <t>Total Value</t>
  </si>
  <si>
    <t>Customs Duty</t>
  </si>
  <si>
    <t>AA5000199</t>
  </si>
  <si>
    <t>24x375 ml Voss Water GB - Still</t>
  </si>
  <si>
    <t>AA5000201</t>
  </si>
  <si>
    <t>12x800 ml Voss Water GB - Still</t>
  </si>
  <si>
    <t>Total</t>
  </si>
  <si>
    <t>Bottles</t>
  </si>
  <si>
    <t>Landing cost</t>
  </si>
  <si>
    <t>Bottle cost (Actual)</t>
  </si>
  <si>
    <t>Bottle cost (Estimated)</t>
  </si>
  <si>
    <t>Actual</t>
  </si>
  <si>
    <t>Retail price</t>
  </si>
  <si>
    <t>Warehouse Markup</t>
  </si>
  <si>
    <t>Franchisee Cost</t>
  </si>
  <si>
    <t>Franchisee Markup</t>
  </si>
  <si>
    <t>SKU</t>
  </si>
  <si>
    <t>Landing Cost</t>
  </si>
  <si>
    <t>B4 VAT</t>
  </si>
  <si>
    <t>W/ VAT</t>
  </si>
  <si>
    <t>Our calculation</t>
  </si>
  <si>
    <t>Accounting calculation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</si>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</sst>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3" fillId="0" borderId="1" xfId="1" applyNumberFormat="1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0" borderId="5" xfId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43" fontId="0" fillId="0" borderId="1" xfId="0" applyNumberFormat="1" applyBorder="1"/>
    <xf numFmtId="10" fontId="0" fillId="0" borderId="1" xfId="2" applyNumberFormat="1" applyFont="1" applyBorder="1"/>
    <xf numFmtId="0" fontId="3" fillId="0" borderId="2" xfId="0" applyFont="1" applyBorder="1" applyAlignment="1">
      <alignment horizontal="center" vertical="center"/>
    </xf>
    <xf numFmtId="43" fontId="3" fillId="0" borderId="6" xfId="1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43" fontId="3" fillId="0" borderId="0" xfId="1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165" fontId="0" fillId="4" borderId="0" xfId="0" applyNumberFormat="1" applyFill="1"/>
    <xf numFmtId="0" fontId="2" fillId="5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3" fontId="0" fillId="0" borderId="1" xfId="1" applyFont="1" applyBorder="1"/>
    <xf numFmtId="9" fontId="0" fillId="0" borderId="6" xfId="2" applyFont="1" applyBorder="1"/>
    <xf numFmtId="0" fontId="0" fillId="0" borderId="6" xfId="0" applyBorder="1"/>
    <xf numFmtId="166" fontId="0" fillId="0" borderId="6" xfId="2" applyNumberFormat="1" applyFont="1" applyBorder="1"/>
    <xf numFmtId="9" fontId="0" fillId="0" borderId="1" xfId="2" applyFont="1" applyBorder="1"/>
    <xf numFmtId="166" fontId="0" fillId="4" borderId="1" xfId="2" applyNumberFormat="1" applyFont="1" applyFill="1" applyBorder="1"/>
    <xf numFmtId="166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B98A-BC63-4756-BDB8-F4B3EE646257}">
  <dimension ref="A1:AA26"/>
  <sheetViews>
    <sheetView showGridLines="0" tabSelected="1" workbookViewId="0">
      <selection activeCell="J21" sqref="J21"/>
    </sheetView>
  </sheetViews>
  <sheetFormatPr defaultRowHeight="14.5" x14ac:dyDescent="0.35"/>
  <cols>
    <col min="1" max="1" width="10.1796875" bestFit="1" customWidth="1"/>
    <col min="2" max="2" width="26.81640625" bestFit="1" customWidth="1"/>
    <col min="3" max="4" width="11.81640625" bestFit="1" customWidth="1"/>
    <col min="5" max="5" width="11.26953125" bestFit="1" customWidth="1"/>
    <col min="6" max="6" width="11.1796875" bestFit="1" customWidth="1"/>
    <col min="7" max="7" width="11.36328125" customWidth="1"/>
    <col min="8" max="8" width="10.1796875" customWidth="1"/>
    <col min="9" max="9" width="11.36328125" customWidth="1"/>
    <col min="10" max="10" width="10.453125" customWidth="1"/>
    <col min="11" max="11" width="8.54296875" bestFit="1" customWidth="1"/>
    <col min="12" max="12" width="16" customWidth="1"/>
    <col min="13" max="15" width="11.6328125" customWidth="1"/>
    <col min="16" max="16" width="9" bestFit="1" customWidth="1"/>
    <col min="17" max="18" width="12.36328125" customWidth="1"/>
    <col min="19" max="19" width="7.90625" customWidth="1"/>
    <col min="20" max="20" width="9.36328125" customWidth="1"/>
    <col min="21" max="21" width="9.90625" customWidth="1"/>
    <col min="22" max="22" width="8.54296875" customWidth="1"/>
    <col min="23" max="23" width="10.08984375" customWidth="1"/>
    <col min="24" max="24" width="9" bestFit="1" customWidth="1"/>
    <col min="25" max="25" width="11.36328125" customWidth="1"/>
    <col min="26" max="26" width="10.08984375" bestFit="1" customWidth="1"/>
    <col min="27" max="27" width="10" customWidth="1"/>
  </cols>
  <sheetData>
    <row r="1" spans="1:27" x14ac:dyDescent="0.35">
      <c r="B1" t="s">
        <v>0</v>
      </c>
    </row>
    <row r="3" spans="1:27" x14ac:dyDescent="0.35">
      <c r="C3" s="1" t="s">
        <v>1</v>
      </c>
      <c r="D3" s="1"/>
      <c r="E3" s="1"/>
      <c r="F3" s="1"/>
      <c r="G3" s="1"/>
      <c r="H3" s="1"/>
      <c r="I3" s="1"/>
      <c r="J3" s="1"/>
      <c r="K3" s="1"/>
      <c r="L3" s="2" t="s">
        <v>2</v>
      </c>
      <c r="M3" s="3"/>
      <c r="N3" s="3"/>
      <c r="O3" s="3"/>
      <c r="P3" s="3"/>
      <c r="Q3" s="3"/>
      <c r="R3" s="4"/>
      <c r="S3" s="5" t="s">
        <v>3</v>
      </c>
      <c r="T3" s="6"/>
      <c r="U3" s="7"/>
      <c r="V3" s="1" t="s">
        <v>4</v>
      </c>
      <c r="W3" s="1"/>
      <c r="X3" s="1"/>
      <c r="Y3" s="1"/>
      <c r="Z3" s="1"/>
      <c r="AA3" s="8" t="s">
        <v>5</v>
      </c>
    </row>
    <row r="4" spans="1:27" s="9" customFormat="1" ht="28.5" customHeight="1" x14ac:dyDescent="0.35"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0" t="s">
        <v>25</v>
      </c>
      <c r="W4" s="10" t="s">
        <v>26</v>
      </c>
      <c r="X4" s="10" t="s">
        <v>19</v>
      </c>
      <c r="Y4" s="10" t="s">
        <v>20</v>
      </c>
      <c r="Z4" s="10" t="s">
        <v>21</v>
      </c>
      <c r="AA4" s="8"/>
    </row>
    <row r="5" spans="1:27" x14ac:dyDescent="0.35">
      <c r="A5" s="11" t="s">
        <v>27</v>
      </c>
      <c r="B5" s="12" t="s">
        <v>28</v>
      </c>
      <c r="C5" s="13">
        <v>9</v>
      </c>
      <c r="D5" s="14">
        <v>65</v>
      </c>
      <c r="E5" s="14">
        <v>24</v>
      </c>
      <c r="F5" s="14">
        <f>C5*D5*E5</f>
        <v>14040</v>
      </c>
      <c r="G5" s="14">
        <f>C5*D5</f>
        <v>585</v>
      </c>
      <c r="H5" s="15">
        <f>G5/G7</f>
        <v>0.7414448669201521</v>
      </c>
      <c r="I5" s="16">
        <v>95.62</v>
      </c>
      <c r="J5" s="16">
        <v>55937.7</v>
      </c>
      <c r="K5" s="17">
        <v>97.53</v>
      </c>
      <c r="L5" s="16">
        <v>57109.04</v>
      </c>
      <c r="M5" s="16">
        <v>8566.36</v>
      </c>
      <c r="N5" s="18">
        <f>139+120</f>
        <v>259</v>
      </c>
      <c r="O5" s="16">
        <f>N5*H5</f>
        <v>192.03422053231938</v>
      </c>
      <c r="P5" s="18">
        <v>400</v>
      </c>
      <c r="Q5" s="16">
        <f>P5*H5</f>
        <v>296.57794676806083</v>
      </c>
      <c r="R5" s="16">
        <f>L5+M5+O5+Q5</f>
        <v>66164.012167300374</v>
      </c>
      <c r="S5" s="19">
        <f>0.15*L5</f>
        <v>8566.3559999999998</v>
      </c>
      <c r="T5" s="19">
        <f>0.15*Q5</f>
        <v>44.486692015209123</v>
      </c>
      <c r="U5" s="19">
        <f>S5+T5</f>
        <v>8610.8426920152087</v>
      </c>
      <c r="V5" s="19">
        <f>G5*K5</f>
        <v>57055.05</v>
      </c>
      <c r="W5" s="19">
        <f>V5*0.15</f>
        <v>8558.2574999999997</v>
      </c>
      <c r="X5" s="20">
        <v>600</v>
      </c>
      <c r="Y5" s="19">
        <f>X5*H5</f>
        <v>444.86692015209127</v>
      </c>
      <c r="Z5" s="21">
        <f>V5+W5+Y5</f>
        <v>66058.174420152092</v>
      </c>
      <c r="AA5" s="22">
        <f>(R5-Z5)/Z5</f>
        <v>1.6021900102040105E-3</v>
      </c>
    </row>
    <row r="6" spans="1:27" x14ac:dyDescent="0.35">
      <c r="A6" s="11" t="s">
        <v>29</v>
      </c>
      <c r="B6" s="23" t="s">
        <v>30</v>
      </c>
      <c r="C6" s="13">
        <v>3</v>
      </c>
      <c r="D6" s="14">
        <v>68</v>
      </c>
      <c r="E6" s="14">
        <v>12</v>
      </c>
      <c r="F6" s="14">
        <f>C6*D6*E6</f>
        <v>2448</v>
      </c>
      <c r="G6" s="14">
        <f>C6*D6</f>
        <v>204</v>
      </c>
      <c r="H6" s="15">
        <f>G6/G7</f>
        <v>0.2585551330798479</v>
      </c>
      <c r="I6" s="16">
        <v>87.1</v>
      </c>
      <c r="J6" s="16">
        <v>17768.400000000001</v>
      </c>
      <c r="K6" s="17">
        <v>88.84</v>
      </c>
      <c r="L6" s="16">
        <v>18140.47</v>
      </c>
      <c r="M6" s="16">
        <v>2721.07</v>
      </c>
      <c r="N6" s="24"/>
      <c r="O6" s="16">
        <f>N5*H6</f>
        <v>66.965779467680605</v>
      </c>
      <c r="P6" s="24"/>
      <c r="Q6" s="16">
        <f>P5*H6</f>
        <v>103.42205323193916</v>
      </c>
      <c r="R6" s="16">
        <f>L6+M6+O6+Q6</f>
        <v>21031.927832699621</v>
      </c>
      <c r="S6" s="19">
        <f>0.15*L6</f>
        <v>2721.0705000000003</v>
      </c>
      <c r="T6" s="19">
        <f>0.15*Q6</f>
        <v>15.513307984790874</v>
      </c>
      <c r="U6" s="19">
        <f>S6+T6</f>
        <v>2736.5838079847913</v>
      </c>
      <c r="V6" s="19">
        <f>G6*K6</f>
        <v>18123.36</v>
      </c>
      <c r="W6" s="19">
        <f>V6*0.15</f>
        <v>2718.5039999999999</v>
      </c>
      <c r="X6" s="20"/>
      <c r="Y6" s="19">
        <f>X5*H6</f>
        <v>155.13307984790873</v>
      </c>
      <c r="Z6" s="21">
        <f>V6+W6+Y6</f>
        <v>20996.997079847912</v>
      </c>
      <c r="AA6" s="22">
        <f>(R6-Z6)/Z6</f>
        <v>1.6636070729006489E-3</v>
      </c>
    </row>
    <row r="7" spans="1:27" x14ac:dyDescent="0.35">
      <c r="B7" s="25" t="s">
        <v>31</v>
      </c>
      <c r="C7" s="26">
        <f>SUM(C5:C6)</f>
        <v>12</v>
      </c>
      <c r="D7" s="26">
        <f>SUM(D5:D6)</f>
        <v>133</v>
      </c>
      <c r="E7" s="26">
        <f>SUM(E5:E6)</f>
        <v>36</v>
      </c>
      <c r="F7" s="26">
        <f>SUM(F5:F6)</f>
        <v>16488</v>
      </c>
      <c r="G7" s="26">
        <f>SUM(G5:G6)</f>
        <v>789</v>
      </c>
      <c r="J7" s="16">
        <f>SUM(J5:J6)</f>
        <v>73706.100000000006</v>
      </c>
      <c r="L7" s="16">
        <f>SUM(L5:L6)</f>
        <v>75249.510000000009</v>
      </c>
      <c r="M7" s="16">
        <f>SUM(M5:M6)</f>
        <v>11287.43</v>
      </c>
      <c r="N7" s="27"/>
      <c r="O7" s="16">
        <f>SUM(O5:O6)</f>
        <v>259</v>
      </c>
      <c r="Q7" s="16">
        <f>SUM(Q5:Q6)</f>
        <v>400</v>
      </c>
      <c r="R7" s="16">
        <f>SUM(R5:R6)</f>
        <v>87195.94</v>
      </c>
      <c r="S7" s="19">
        <f>SUM(S5:S6)</f>
        <v>11287.4265</v>
      </c>
      <c r="T7" s="19">
        <f>SUM(T5:T6)</f>
        <v>60</v>
      </c>
      <c r="U7" s="19">
        <f>SUM(U5:U6)</f>
        <v>11347.4265</v>
      </c>
      <c r="V7" s="26">
        <f>SUM(V5:V6)</f>
        <v>75178.41</v>
      </c>
      <c r="W7" s="26">
        <f>SUM(W5:W6)</f>
        <v>11276.761500000001</v>
      </c>
      <c r="X7" s="26">
        <f>SUM(X5:X6)</f>
        <v>600</v>
      </c>
      <c r="Z7" s="19">
        <f>SUM(Z5:Z6)</f>
        <v>87055.171499999997</v>
      </c>
      <c r="AA7" s="22">
        <f>(R7-Z7)/Z7</f>
        <v>1.6170033046228115E-3</v>
      </c>
    </row>
    <row r="8" spans="1:27" x14ac:dyDescent="0.35">
      <c r="L8" s="28">
        <f>SUM(L7:Q7)</f>
        <v>87195.94</v>
      </c>
      <c r="M8" s="28"/>
      <c r="N8" s="28"/>
      <c r="O8" s="28"/>
      <c r="P8" s="28"/>
      <c r="Q8" s="28"/>
      <c r="V8" s="29">
        <f>SUM(V7:X7)</f>
        <v>87055.171499999997</v>
      </c>
      <c r="W8" s="29"/>
      <c r="X8" s="29"/>
    </row>
    <row r="10" spans="1:27" ht="29" x14ac:dyDescent="0.35">
      <c r="A10" s="9"/>
      <c r="B10" s="9"/>
      <c r="C10" s="10" t="s">
        <v>32</v>
      </c>
      <c r="D10" s="10" t="s">
        <v>33</v>
      </c>
      <c r="E10" s="10" t="s">
        <v>34</v>
      </c>
      <c r="F10" s="10" t="s">
        <v>35</v>
      </c>
    </row>
    <row r="11" spans="1:27" x14ac:dyDescent="0.35">
      <c r="A11" s="11" t="s">
        <v>27</v>
      </c>
      <c r="B11" s="12" t="s">
        <v>28</v>
      </c>
      <c r="C11" s="30">
        <v>14040</v>
      </c>
      <c r="D11" s="30">
        <f>R5</f>
        <v>66164.012167300374</v>
      </c>
      <c r="E11" s="31">
        <f>D11/C11</f>
        <v>4.7125364791524484</v>
      </c>
      <c r="F11" s="32">
        <v>4.7053637820512817</v>
      </c>
      <c r="H11">
        <f>D11/G5</f>
        <v>113.10087549965876</v>
      </c>
      <c r="I11">
        <v>112.8289</v>
      </c>
      <c r="J11" s="33">
        <f>I11/E5</f>
        <v>4.7012041666666669</v>
      </c>
    </row>
    <row r="12" spans="1:27" x14ac:dyDescent="0.35">
      <c r="A12" s="11" t="s">
        <v>29</v>
      </c>
      <c r="B12" s="23" t="s">
        <v>30</v>
      </c>
      <c r="C12" s="30">
        <v>2448</v>
      </c>
      <c r="D12" s="30">
        <f>R6</f>
        <v>21031.927832699621</v>
      </c>
      <c r="E12" s="31">
        <f>D12/C12</f>
        <v>8.5914737878674927</v>
      </c>
      <c r="F12" s="32">
        <v>8.5751078431372552</v>
      </c>
      <c r="H12">
        <f>D12/G6</f>
        <v>103.09768545440991</v>
      </c>
      <c r="I12">
        <v>103.8776</v>
      </c>
      <c r="J12" s="33">
        <f>I12/E6</f>
        <v>8.6564666666666668</v>
      </c>
    </row>
    <row r="13" spans="1:27" x14ac:dyDescent="0.35">
      <c r="B13" s="25" t="s">
        <v>31</v>
      </c>
      <c r="C13" s="26">
        <f>SUM(C11:C12)</f>
        <v>16488</v>
      </c>
      <c r="D13" s="26">
        <f>SUM(D11:D12)</f>
        <v>87195.94</v>
      </c>
    </row>
    <row r="16" spans="1:27" x14ac:dyDescent="0.35">
      <c r="A16" s="34" t="s">
        <v>36</v>
      </c>
      <c r="B16" s="34"/>
      <c r="D16" s="35" t="s">
        <v>37</v>
      </c>
      <c r="E16" s="36"/>
      <c r="F16" s="37" t="s">
        <v>38</v>
      </c>
      <c r="G16" s="35" t="s">
        <v>39</v>
      </c>
      <c r="H16" s="36"/>
      <c r="I16" s="38" t="s">
        <v>40</v>
      </c>
    </row>
    <row r="17" spans="1:10" x14ac:dyDescent="0.35">
      <c r="A17" s="39" t="s">
        <v>41</v>
      </c>
      <c r="B17" s="40"/>
      <c r="C17" s="25" t="s">
        <v>42</v>
      </c>
      <c r="D17" s="25" t="s">
        <v>43</v>
      </c>
      <c r="E17" s="25" t="s">
        <v>44</v>
      </c>
      <c r="F17" s="41"/>
      <c r="G17" s="25" t="s">
        <v>43</v>
      </c>
      <c r="H17" s="25" t="s">
        <v>44</v>
      </c>
      <c r="I17" s="42"/>
    </row>
    <row r="18" spans="1:10" x14ac:dyDescent="0.35">
      <c r="A18" s="25" t="s">
        <v>27</v>
      </c>
      <c r="B18" s="25" t="s">
        <v>28</v>
      </c>
      <c r="C18" s="43">
        <v>4.71</v>
      </c>
      <c r="D18" s="25">
        <f>E18/1.15</f>
        <v>6.9565217391304355</v>
      </c>
      <c r="E18" s="25">
        <v>8</v>
      </c>
      <c r="F18" s="44">
        <v>0.1</v>
      </c>
      <c r="G18" s="45">
        <f>C18*(1+F18)</f>
        <v>5.181</v>
      </c>
      <c r="H18" s="45">
        <f>G18*1.15</f>
        <v>5.9581499999999998</v>
      </c>
      <c r="I18" s="46">
        <f>(D18-G18)/G18</f>
        <v>0.34269865646215703</v>
      </c>
    </row>
    <row r="19" spans="1:10" x14ac:dyDescent="0.35">
      <c r="A19" s="25" t="s">
        <v>29</v>
      </c>
      <c r="B19" s="25" t="s">
        <v>30</v>
      </c>
      <c r="C19" s="43">
        <v>8.58</v>
      </c>
      <c r="D19" s="25">
        <f>E19/1.15</f>
        <v>13.043478260869566</v>
      </c>
      <c r="E19" s="25">
        <v>15</v>
      </c>
      <c r="F19" s="47">
        <v>0.1</v>
      </c>
      <c r="G19" s="25">
        <f>C19*(1+F19)</f>
        <v>9.4380000000000006</v>
      </c>
      <c r="H19" s="45">
        <f>G19*1.15</f>
        <v>10.8537</v>
      </c>
      <c r="I19" s="48">
        <f>(D19-G19)/G19</f>
        <v>0.38201719229387215</v>
      </c>
      <c r="J19" t="s">
        <v>45</v>
      </c>
    </row>
    <row r="20" spans="1:10" x14ac:dyDescent="0.35">
      <c r="C20" s="43">
        <v>8.66</v>
      </c>
      <c r="D20" s="25">
        <f>E20/1.15</f>
        <v>13.043478260869566</v>
      </c>
      <c r="E20" s="25">
        <v>15</v>
      </c>
      <c r="F20" s="47">
        <v>0.1</v>
      </c>
      <c r="G20" s="25">
        <f>C20*(1+F20)</f>
        <v>9.5260000000000016</v>
      </c>
      <c r="H20" s="45">
        <f>G20*1.15</f>
        <v>10.9549</v>
      </c>
      <c r="I20" s="48">
        <f>(D20-G20)/G20</f>
        <v>0.36925028982464458</v>
      </c>
      <c r="J20" t="s">
        <v>46</v>
      </c>
    </row>
    <row r="23" spans="1:10" x14ac:dyDescent="0.35">
      <c r="A23" s="34" t="s">
        <v>47</v>
      </c>
      <c r="B23" s="34"/>
      <c r="D23" s="35" t="s">
        <v>37</v>
      </c>
      <c r="E23" s="36"/>
      <c r="F23" s="38" t="s">
        <v>38</v>
      </c>
      <c r="G23" s="35" t="s">
        <v>39</v>
      </c>
      <c r="H23" s="36"/>
      <c r="I23" s="38" t="s">
        <v>40</v>
      </c>
    </row>
    <row r="24" spans="1:10" x14ac:dyDescent="0.35">
      <c r="A24" s="5" t="s">
        <v>41</v>
      </c>
      <c r="B24" s="7"/>
      <c r="C24" s="25" t="s">
        <v>42</v>
      </c>
      <c r="D24" s="25" t="s">
        <v>43</v>
      </c>
      <c r="E24" s="25" t="s">
        <v>44</v>
      </c>
      <c r="F24" s="42"/>
      <c r="G24" s="25" t="s">
        <v>43</v>
      </c>
      <c r="H24" s="25" t="s">
        <v>44</v>
      </c>
      <c r="I24" s="42"/>
    </row>
    <row r="25" spans="1:10" x14ac:dyDescent="0.35">
      <c r="A25" s="25" t="s">
        <v>27</v>
      </c>
      <c r="B25" s="25" t="s">
        <v>28</v>
      </c>
      <c r="C25" s="25">
        <v>4.7053637820512817</v>
      </c>
      <c r="D25" s="25">
        <v>6.9565217391304355</v>
      </c>
      <c r="E25" s="25">
        <v>8</v>
      </c>
      <c r="F25" s="47">
        <v>0.1</v>
      </c>
      <c r="G25" s="25">
        <v>5.1759001602564103</v>
      </c>
      <c r="H25" s="25">
        <v>5.9522851842948716</v>
      </c>
      <c r="I25" s="49">
        <v>0.34402162401560205</v>
      </c>
    </row>
    <row r="26" spans="1:10" x14ac:dyDescent="0.35">
      <c r="A26" s="25" t="s">
        <v>29</v>
      </c>
      <c r="B26" s="25" t="s">
        <v>30</v>
      </c>
      <c r="C26" s="25">
        <v>8.5751078431372552</v>
      </c>
      <c r="D26" s="25">
        <v>13.043478260869566</v>
      </c>
      <c r="E26" s="25">
        <v>15</v>
      </c>
      <c r="F26" s="47">
        <v>0.1</v>
      </c>
      <c r="G26" s="25">
        <v>9.4326186274509816</v>
      </c>
      <c r="H26" s="25">
        <v>10.847511421568628</v>
      </c>
      <c r="I26" s="49">
        <v>0.38280564242364196</v>
      </c>
    </row>
  </sheetData>
  <mergeCells count="21">
    <mergeCell ref="A23:B23"/>
    <mergeCell ref="D23:E23"/>
    <mergeCell ref="F23:F24"/>
    <mergeCell ref="G23:H23"/>
    <mergeCell ref="I23:I24"/>
    <mergeCell ref="A24:B24"/>
    <mergeCell ref="L8:Q8"/>
    <mergeCell ref="V8:X8"/>
    <mergeCell ref="A16:B16"/>
    <mergeCell ref="D16:E16"/>
    <mergeCell ref="F16:F17"/>
    <mergeCell ref="G16:H16"/>
    <mergeCell ref="I16:I17"/>
    <mergeCell ref="C3:K3"/>
    <mergeCell ref="L3:R3"/>
    <mergeCell ref="S3:U3"/>
    <mergeCell ref="V3:Z3"/>
    <mergeCell ref="AA3:AA4"/>
    <mergeCell ref="N5:N6"/>
    <mergeCell ref="P5:P6"/>
    <mergeCell ref="X5:X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Yousef</dc:creator>
  <cp:lastModifiedBy>Hasan Yousef</cp:lastModifiedBy>
  <dcterms:created xsi:type="dcterms:W3CDTF">2022-06-25T11:24:20Z</dcterms:created>
  <dcterms:modified xsi:type="dcterms:W3CDTF">2022-06-25T11:24:35Z</dcterms:modified>
</cp:coreProperties>
</file>