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ployment\DigitalAssistance\documents\"/>
    </mc:Choice>
  </mc:AlternateContent>
  <xr:revisionPtr revIDLastSave="0" documentId="13_ncr:1_{030927A4-042E-4A12-81F0-E07BF57B007B}" xr6:coauthVersionLast="47" xr6:coauthVersionMax="47" xr10:uidLastSave="{00000000-0000-0000-0000-000000000000}"/>
  <bookViews>
    <workbookView xWindow="-110" yWindow="-110" windowWidth="21820" windowHeight="13900" activeTab="1" xr2:uid="{A7BB56F9-24BE-47EA-B5B9-264F7F3DCF90}"/>
  </bookViews>
  <sheets>
    <sheet name="English" sheetId="1" r:id="rId1"/>
    <sheet name="موردين أو أسر منتجه برقم ضريبي " sheetId="2" r:id="rId2"/>
    <sheet name="أسر منتجه - الضريبة صفر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2" l="1"/>
  <c r="G5" i="2"/>
  <c r="K18" i="3" l="1"/>
  <c r="K16" i="3"/>
  <c r="G13" i="3"/>
  <c r="J22" i="3" s="1"/>
  <c r="K18" i="2"/>
  <c r="K16" i="2"/>
  <c r="D31" i="1"/>
  <c r="C31" i="1"/>
  <c r="D30" i="1"/>
  <c r="C30" i="1"/>
  <c r="D29" i="1"/>
  <c r="C29" i="1"/>
  <c r="N11" i="1"/>
  <c r="G20" i="1" s="1"/>
  <c r="J20" i="1" s="1"/>
  <c r="H16" i="1"/>
  <c r="H18" i="1"/>
  <c r="D20" i="1"/>
  <c r="C20" i="1"/>
  <c r="D15" i="1"/>
  <c r="C15" i="1"/>
  <c r="D7" i="1"/>
  <c r="D10" i="1" s="1"/>
  <c r="C7" i="1"/>
  <c r="C10" i="1" s="1"/>
  <c r="K20" i="2" l="1"/>
  <c r="K20" i="3"/>
  <c r="J25" i="3" s="1"/>
  <c r="M22" i="3"/>
  <c r="G23" i="1"/>
  <c r="J23" i="1"/>
  <c r="N12" i="1" s="1"/>
  <c r="C19" i="1"/>
  <c r="D19" i="1"/>
  <c r="C24" i="1"/>
  <c r="C25" i="1" s="1"/>
  <c r="D24" i="1"/>
  <c r="D25" i="1" s="1"/>
  <c r="C9" i="1"/>
  <c r="D9" i="1"/>
  <c r="M25" i="3" l="1"/>
  <c r="G11" i="3" s="1"/>
  <c r="G12" i="3" s="1"/>
  <c r="J22" i="2" l="1"/>
  <c r="J25" i="2" s="1"/>
  <c r="M22" i="2" l="1"/>
  <c r="M25" i="2" s="1"/>
  <c r="G12" i="2" s="1"/>
  <c r="G13" i="2" l="1"/>
  <c r="G14" i="2"/>
  <c r="G16" i="2" s="1"/>
</calcChain>
</file>

<file path=xl/sharedStrings.xml><?xml version="1.0" encoding="utf-8"?>
<sst xmlns="http://schemas.openxmlformats.org/spreadsheetml/2006/main" count="95" uniqueCount="71">
  <si>
    <t>SKU</t>
  </si>
  <si>
    <t>250 gm</t>
  </si>
  <si>
    <t>500 gm</t>
  </si>
  <si>
    <t>Shelf price / tag price / selling price with VAT</t>
  </si>
  <si>
    <t>Selling price before VAT (Devide by 1+VAT; VAT is 15%, so devide by 1.15)</t>
  </si>
  <si>
    <t>VAT value in the selling price</t>
  </si>
  <si>
    <t>VAT cross check (VAT * selling price before VAT)</t>
  </si>
  <si>
    <t>Margin = Markup / (1+Markup)</t>
  </si>
  <si>
    <t>Markup = Margin / (1+Margin)</t>
  </si>
  <si>
    <t>Gross Profit  = Revenue - COGS</t>
  </si>
  <si>
    <t>COGS = Cost Of Goods Sold = cost before VAT</t>
  </si>
  <si>
    <t>Either Margin or Markup is set by the company</t>
  </si>
  <si>
    <t>Selling figures</t>
  </si>
  <si>
    <t>Trader's Markup = Gross Profit / COGS</t>
  </si>
  <si>
    <t>COGS = Gross Profit / Trader's Markup</t>
  </si>
  <si>
    <t>Revenue = Selling price before VAT</t>
  </si>
  <si>
    <t>Gross Profit = Revenue * Trader's Margin</t>
  </si>
  <si>
    <t>Trader's Margin = Gross Profit / Revenue</t>
  </si>
  <si>
    <t>COGS based on Traders Margin = Revenue * (1-Margin)</t>
  </si>
  <si>
    <t>Revenue</t>
  </si>
  <si>
    <t>1 - Buyer Margin</t>
  </si>
  <si>
    <t>Buyer COGS</t>
  </si>
  <si>
    <t>Buyer Gross Profit</t>
  </si>
  <si>
    <t>Shelf price</t>
  </si>
  <si>
    <t>Selling price</t>
  </si>
  <si>
    <t>Trader Margin</t>
  </si>
  <si>
    <t>CoGS</t>
  </si>
  <si>
    <t>Input Data</t>
  </si>
  <si>
    <t>Output Data</t>
  </si>
  <si>
    <t>Calculating Cost of Goods Sold based on trader margin/Markup and shelf price with VAT</t>
  </si>
  <si>
    <t>Trader Markup</t>
  </si>
  <si>
    <t>Give one input only</t>
  </si>
  <si>
    <t>Margin</t>
  </si>
  <si>
    <t>VAT percentage</t>
  </si>
  <si>
    <t>COGS after VAT</t>
  </si>
  <si>
    <t>VAT included</t>
  </si>
  <si>
    <t>VAT excluded</t>
  </si>
  <si>
    <t>Based on Margin/Markup</t>
  </si>
  <si>
    <t>COGS VAT Value = CoGS * VAT percentage</t>
  </si>
  <si>
    <t>CoGS with VAT = COGS VAT Value + CoGS vefore VAT</t>
  </si>
  <si>
    <t>CoGS with VAT = CoGS vefore VAT * (1 + VAT percentage)</t>
  </si>
  <si>
    <t>المعطيات</t>
  </si>
  <si>
    <t>التكلفة قبل الضريبة</t>
  </si>
  <si>
    <t>هامش الربح</t>
  </si>
  <si>
    <t>السعر النهائي للزبون  شامل الضريبة</t>
  </si>
  <si>
    <t xml:space="preserve">الربح من سعر البيع </t>
  </si>
  <si>
    <t>الربح من سعر التكلفة</t>
  </si>
  <si>
    <t>سعر الرف شامل الضريبة</t>
  </si>
  <si>
    <t>سعر الرف قبل الضريبة</t>
  </si>
  <si>
    <t>Buyer Margin</t>
  </si>
  <si>
    <t>نسبة الربح من سعر البيع</t>
  </si>
  <si>
    <t>نسبة التكلفة من سعر البيع</t>
  </si>
  <si>
    <t>تكلفة الصنف</t>
  </si>
  <si>
    <t>ربحية الصنف</t>
  </si>
  <si>
    <t>نتائج الحسابات</t>
  </si>
  <si>
    <t>1. أدخل سعر المنتج النهائي على الرف للزبون شامل ضريبة المبيعات</t>
  </si>
  <si>
    <t>1. سعر شراء التاجر للمنتج من المورد قبل الضريبة</t>
  </si>
  <si>
    <t>التكلفة بعد الضريبة</t>
  </si>
  <si>
    <t>ضريبة المبيعات على التاجر</t>
  </si>
  <si>
    <t>2. سعر شراء التاجر للمنتج من المورد بعد الضريبة</t>
  </si>
  <si>
    <t>3. هامش ربح التاجر النهائي</t>
  </si>
  <si>
    <t>نسبة ضريبة المبيعات على التاجر</t>
  </si>
  <si>
    <t>3. أدخل نسبة ربح التاجر، أدخل أحد الرقمين و ليس كلاهما</t>
  </si>
  <si>
    <t>2. أدخل نسبة ضريبة المبيعات على التاجر و التي سيتحملها الزبون النهائي</t>
  </si>
  <si>
    <t>ضريبة مبيعات التاجر</t>
  </si>
  <si>
    <t>4. ضريبة المبيعات على المورد و التي سيتحملها التاجر</t>
  </si>
  <si>
    <t>السعر النهائي للزبون  قبل الضريبة</t>
  </si>
  <si>
    <t>الربحية</t>
  </si>
  <si>
    <t>هامش الربح Margin</t>
  </si>
  <si>
    <t>هامش الربح Markup</t>
  </si>
  <si>
    <t>3. الربحيه و هامش ربح التاجر النهائي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</si>
</sst>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43" fontId="0" fillId="0" borderId="1" xfId="1" applyFon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0" xfId="0" applyNumberFormat="1" applyBorder="1" applyAlignment="1">
      <alignment horizontal="right" vertical="center"/>
    </xf>
    <xf numFmtId="9" fontId="0" fillId="4" borderId="1" xfId="2" applyFont="1" applyFill="1" applyBorder="1" applyAlignment="1">
      <alignment horizontal="right" vertical="center"/>
    </xf>
    <xf numFmtId="43" fontId="0" fillId="2" borderId="1" xfId="0" applyNumberForma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9" fontId="0" fillId="2" borderId="1" xfId="0" applyNumberFormat="1" applyFill="1" applyBorder="1" applyAlignment="1"/>
    <xf numFmtId="0" fontId="0" fillId="4" borderId="1" xfId="0" applyFill="1" applyBorder="1" applyAlignment="1"/>
    <xf numFmtId="9" fontId="0" fillId="4" borderId="1" xfId="2" applyFont="1" applyFill="1" applyBorder="1" applyAlignment="1"/>
    <xf numFmtId="9" fontId="0" fillId="2" borderId="1" xfId="0" applyNumberFormat="1" applyFill="1" applyBorder="1" applyAlignment="1">
      <alignment horizontal="right" vertical="center"/>
    </xf>
    <xf numFmtId="43" fontId="0" fillId="2" borderId="1" xfId="1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 readingOrder="2"/>
    </xf>
    <xf numFmtId="43" fontId="2" fillId="6" borderId="1" xfId="1" applyFont="1" applyFill="1" applyBorder="1" applyAlignment="1"/>
    <xf numFmtId="43" fontId="2" fillId="6" borderId="1" xfId="1" applyNumberFormat="1" applyFont="1" applyFill="1" applyBorder="1" applyAlignment="1"/>
    <xf numFmtId="43" fontId="0" fillId="2" borderId="1" xfId="1" applyFont="1" applyFill="1" applyBorder="1"/>
    <xf numFmtId="43" fontId="0" fillId="4" borderId="1" xfId="1" applyFont="1" applyFill="1" applyBorder="1" applyAlignment="1"/>
    <xf numFmtId="0" fontId="0" fillId="0" borderId="1" xfId="0" applyBorder="1" applyAlignment="1">
      <alignment horizontal="right" vertical="center" readingOrder="2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0" xfId="2" applyFont="1" applyFill="1" applyAlignment="1">
      <alignment horizontal="center"/>
    </xf>
    <xf numFmtId="0" fontId="0" fillId="4" borderId="0" xfId="0" applyFill="1" applyAlignment="1">
      <alignment horizontal="center"/>
    </xf>
    <xf numFmtId="9" fontId="0" fillId="3" borderId="1" xfId="2" applyFont="1" applyFill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0" borderId="1" xfId="0" applyBorder="1" applyAlignment="1">
      <alignment horizontal="right" vertical="center" readingOrder="2"/>
    </xf>
    <xf numFmtId="43" fontId="0" fillId="4" borderId="1" xfId="2" applyNumberFormat="1" applyFont="1" applyFill="1" applyBorder="1" applyAlignment="1"/>
    <xf numFmtId="0" fontId="0" fillId="0" borderId="5" xfId="0" applyBorder="1" applyAlignment="1">
      <alignment horizontal="right" vertical="center" readingOrder="2"/>
    </xf>
    <xf numFmtId="0" fontId="0" fillId="0" borderId="6" xfId="0" applyBorder="1" applyAlignment="1">
      <alignment horizontal="right" vertical="center" readingOrder="2"/>
    </xf>
    <xf numFmtId="0" fontId="0" fillId="0" borderId="2" xfId="0" applyBorder="1" applyAlignment="1">
      <alignment horizontal="right" vertical="center" readingOrder="2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7</xdr:row>
      <xdr:rowOff>177800</xdr:rowOff>
    </xdr:from>
    <xdr:to>
      <xdr:col>8</xdr:col>
      <xdr:colOff>361950</xdr:colOff>
      <xdr:row>9</xdr:row>
      <xdr:rowOff>12700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20CD7AB-99DC-5349-B25C-0AB8EC8D8EA8}"/>
            </a:ext>
          </a:extLst>
        </xdr:cNvPr>
        <xdr:cNvCxnSpPr/>
      </xdr:nvCxnSpPr>
      <xdr:spPr>
        <a:xfrm flipH="1">
          <a:off x="8915400" y="361950"/>
          <a:ext cx="8509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393700</xdr:colOff>
      <xdr:row>7</xdr:row>
      <xdr:rowOff>177800</xdr:rowOff>
    </xdr:from>
    <xdr:to>
      <xdr:col>9</xdr:col>
      <xdr:colOff>596900</xdr:colOff>
      <xdr:row>8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40DBDD1-C96A-4989-956C-FDC2A095C893}"/>
            </a:ext>
          </a:extLst>
        </xdr:cNvPr>
        <xdr:cNvCxnSpPr/>
      </xdr:nvCxnSpPr>
      <xdr:spPr>
        <a:xfrm>
          <a:off x="9798050" y="361950"/>
          <a:ext cx="81280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165100</xdr:rowOff>
    </xdr:from>
    <xdr:to>
      <xdr:col>7</xdr:col>
      <xdr:colOff>6350</xdr:colOff>
      <xdr:row>12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63322EF-7EE9-4427-AA1A-40B4A39727F2}"/>
            </a:ext>
          </a:extLst>
        </xdr:cNvPr>
        <xdr:cNvCxnSpPr/>
      </xdr:nvCxnSpPr>
      <xdr:spPr>
        <a:xfrm>
          <a:off x="8794750" y="717550"/>
          <a:ext cx="6350" cy="387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603250</xdr:colOff>
      <xdr:row>9</xdr:row>
      <xdr:rowOff>177800</xdr:rowOff>
    </xdr:from>
    <xdr:to>
      <xdr:col>10</xdr:col>
      <xdr:colOff>0</xdr:colOff>
      <xdr:row>12</xdr:row>
      <xdr:rowOff>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041C20A-B8FE-44AB-B14D-EF34A51D2E11}"/>
            </a:ext>
          </a:extLst>
        </xdr:cNvPr>
        <xdr:cNvCxnSpPr/>
      </xdr:nvCxnSpPr>
      <xdr:spPr>
        <a:xfrm flipH="1">
          <a:off x="10617200" y="730250"/>
          <a:ext cx="6350" cy="374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120650</xdr:colOff>
      <xdr:row>17</xdr:row>
      <xdr:rowOff>177800</xdr:rowOff>
    </xdr:from>
    <xdr:to>
      <xdr:col>8</xdr:col>
      <xdr:colOff>361950</xdr:colOff>
      <xdr:row>19</xdr:row>
      <xdr:rowOff>12700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BCF19E7-C96C-4FF4-8295-720D72378F59}"/>
            </a:ext>
          </a:extLst>
        </xdr:cNvPr>
        <xdr:cNvCxnSpPr/>
      </xdr:nvCxnSpPr>
      <xdr:spPr>
        <a:xfrm flipH="1">
          <a:off x="8915400" y="361950"/>
          <a:ext cx="8509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393700</xdr:colOff>
      <xdr:row>17</xdr:row>
      <xdr:rowOff>177800</xdr:rowOff>
    </xdr:from>
    <xdr:to>
      <xdr:col>9</xdr:col>
      <xdr:colOff>596900</xdr:colOff>
      <xdr:row>18</xdr:row>
      <xdr:rowOff>171450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AAF11E4E-3FCB-4897-B9BC-44A355887675}"/>
            </a:ext>
          </a:extLst>
        </xdr:cNvPr>
        <xdr:cNvCxnSpPr/>
      </xdr:nvCxnSpPr>
      <xdr:spPr>
        <a:xfrm>
          <a:off x="9798050" y="361950"/>
          <a:ext cx="81280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165100</xdr:rowOff>
    </xdr:from>
    <xdr:to>
      <xdr:col>7</xdr:col>
      <xdr:colOff>6350</xdr:colOff>
      <xdr:row>22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4A8E4ED5-3FC9-4400-99CB-A91F5BA0C64E}"/>
            </a:ext>
          </a:extLst>
        </xdr:cNvPr>
        <xdr:cNvCxnSpPr/>
      </xdr:nvCxnSpPr>
      <xdr:spPr>
        <a:xfrm>
          <a:off x="8794750" y="717550"/>
          <a:ext cx="6350" cy="387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603250</xdr:colOff>
      <xdr:row>19</xdr:row>
      <xdr:rowOff>177800</xdr:rowOff>
    </xdr:from>
    <xdr:to>
      <xdr:col>10</xdr:col>
      <xdr:colOff>0</xdr:colOff>
      <xdr:row>22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ECCC0F56-B922-46DD-868F-BB294A92E80F}"/>
            </a:ext>
          </a:extLst>
        </xdr:cNvPr>
        <xdr:cNvCxnSpPr/>
      </xdr:nvCxnSpPr>
      <xdr:spPr>
        <a:xfrm flipH="1">
          <a:off x="10617200" y="730250"/>
          <a:ext cx="6350" cy="374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23</xdr:row>
      <xdr:rowOff>19050</xdr:rowOff>
    </xdr:from>
    <xdr:to>
      <xdr:col>9</xdr:col>
      <xdr:colOff>603250</xdr:colOff>
      <xdr:row>24</xdr:row>
      <xdr:rowOff>95250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B1CB8E97-8897-6C32-718D-5F4B9C1BE410}"/>
            </a:ext>
          </a:extLst>
        </xdr:cNvPr>
        <xdr:cNvCxnSpPr/>
      </xdr:nvCxnSpPr>
      <xdr:spPr>
        <a:xfrm rot="10800000" flipV="1">
          <a:off x="6369050" y="4254500"/>
          <a:ext cx="3638550" cy="260350"/>
        </a:xfrm>
        <a:prstGeom prst="bentConnector3">
          <a:avLst>
            <a:gd name="adj1" fmla="val -43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622300</xdr:colOff>
      <xdr:row>22</xdr:row>
      <xdr:rowOff>95250</xdr:rowOff>
    </xdr:from>
    <xdr:to>
      <xdr:col>6</xdr:col>
      <xdr:colOff>12700</xdr:colOff>
      <xdr:row>23</xdr:row>
      <xdr:rowOff>107950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357C208A-B6D2-42F4-BCB1-FA5EFBE92367}"/>
            </a:ext>
          </a:extLst>
        </xdr:cNvPr>
        <xdr:cNvCxnSpPr/>
      </xdr:nvCxnSpPr>
      <xdr:spPr>
        <a:xfrm rot="10800000" flipV="1">
          <a:off x="6350000" y="4146550"/>
          <a:ext cx="1238250" cy="1968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</xdr:colOff>
      <xdr:row>15</xdr:row>
      <xdr:rowOff>63500</xdr:rowOff>
    </xdr:from>
    <xdr:to>
      <xdr:col>6</xdr:col>
      <xdr:colOff>6350</xdr:colOff>
      <xdr:row>19</xdr:row>
      <xdr:rowOff>114300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209BAB16-9B37-404A-9218-7B2A983873EC}"/>
            </a:ext>
          </a:extLst>
        </xdr:cNvPr>
        <xdr:cNvCxnSpPr/>
      </xdr:nvCxnSpPr>
      <xdr:spPr>
        <a:xfrm rot="10800000">
          <a:off x="6362700" y="2825750"/>
          <a:ext cx="1219200" cy="787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16</xdr:row>
      <xdr:rowOff>12700</xdr:rowOff>
    </xdr:from>
    <xdr:to>
      <xdr:col>8</xdr:col>
      <xdr:colOff>349250</xdr:colOff>
      <xdr:row>17</xdr:row>
      <xdr:rowOff>12700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99CDEFC1-6382-47FE-878F-BCF90B01784B}"/>
            </a:ext>
          </a:extLst>
        </xdr:cNvPr>
        <xdr:cNvCxnSpPr/>
      </xdr:nvCxnSpPr>
      <xdr:spPr>
        <a:xfrm>
          <a:off x="9137650" y="2406650"/>
          <a:ext cx="6350" cy="184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5</xdr:row>
      <xdr:rowOff>165100</xdr:rowOff>
    </xdr:from>
    <xdr:to>
      <xdr:col>8</xdr:col>
      <xdr:colOff>342900</xdr:colOff>
      <xdr:row>7</xdr:row>
      <xdr:rowOff>6350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D24326CB-56E7-408B-9475-B5A787EBB9A0}"/>
            </a:ext>
          </a:extLst>
        </xdr:cNvPr>
        <xdr:cNvCxnSpPr/>
      </xdr:nvCxnSpPr>
      <xdr:spPr>
        <a:xfrm>
          <a:off x="9137650" y="349250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101600</xdr:rowOff>
    </xdr:from>
    <xdr:to>
      <xdr:col>6</xdr:col>
      <xdr:colOff>596900</xdr:colOff>
      <xdr:row>15</xdr:row>
      <xdr:rowOff>6350</xdr:rowOff>
    </xdr:to>
    <xdr:cxnSp macro="">
      <xdr:nvCxnSpPr>
        <xdr:cNvPr id="64" name="Connector: Elbow 63">
          <a:extLst>
            <a:ext uri="{FF2B5EF4-FFF2-40B4-BE49-F238E27FC236}">
              <a16:creationId xmlns:a16="http://schemas.microsoft.com/office/drawing/2014/main" id="{31F7D798-3D3F-D80B-CD51-D4BAA8F7D89D}"/>
            </a:ext>
          </a:extLst>
        </xdr:cNvPr>
        <xdr:cNvCxnSpPr/>
      </xdr:nvCxnSpPr>
      <xdr:spPr>
        <a:xfrm>
          <a:off x="6356350" y="1022350"/>
          <a:ext cx="1816100" cy="174625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120650</xdr:colOff>
      <xdr:row>6</xdr:row>
      <xdr:rowOff>177800</xdr:rowOff>
    </xdr:from>
    <xdr:to>
      <xdr:col>11</xdr:col>
      <xdr:colOff>361950</xdr:colOff>
      <xdr:row>8</xdr:row>
      <xdr:rowOff>12700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7F308C5-73DC-4FAA-8061-08249CF1FA62}"/>
            </a:ext>
          </a:extLst>
        </xdr:cNvPr>
        <xdr:cNvCxnSpPr/>
      </xdr:nvCxnSpPr>
      <xdr:spPr>
        <a:xfrm>
          <a:off x="9986556100" y="1466850"/>
          <a:ext cx="8509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393700</xdr:colOff>
      <xdr:row>6</xdr:row>
      <xdr:rowOff>177800</xdr:rowOff>
    </xdr:from>
    <xdr:to>
      <xdr:col>12</xdr:col>
      <xdr:colOff>596900</xdr:colOff>
      <xdr:row>7</xdr:row>
      <xdr:rowOff>171450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7B158DB-0F36-436E-BFC4-2D8D11CA3F0A}"/>
            </a:ext>
          </a:extLst>
        </xdr:cNvPr>
        <xdr:cNvCxnSpPr/>
      </xdr:nvCxnSpPr>
      <xdr:spPr>
        <a:xfrm flipH="1">
          <a:off x="9985711550" y="1466850"/>
          <a:ext cx="81280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165100</xdr:rowOff>
    </xdr:from>
    <xdr:to>
      <xdr:col>10</xdr:col>
      <xdr:colOff>6350</xdr:colOff>
      <xdr:row>11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91DB0AC-12EB-4166-85CF-052D15E3184B}"/>
            </a:ext>
          </a:extLst>
        </xdr:cNvPr>
        <xdr:cNvCxnSpPr/>
      </xdr:nvCxnSpPr>
      <xdr:spPr>
        <a:xfrm flipH="1">
          <a:off x="9987521300" y="1822450"/>
          <a:ext cx="6350" cy="387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177800</xdr:rowOff>
    </xdr:from>
    <xdr:to>
      <xdr:col>13</xdr:col>
      <xdr:colOff>6350</xdr:colOff>
      <xdr:row>10</xdr:row>
      <xdr:rowOff>158750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BCC5D71-8194-4166-9A41-2E8F7E4B2F41}"/>
            </a:ext>
          </a:extLst>
        </xdr:cNvPr>
        <xdr:cNvCxnSpPr/>
      </xdr:nvCxnSpPr>
      <xdr:spPr>
        <a:xfrm flipH="1">
          <a:off x="9985616300" y="1835150"/>
          <a:ext cx="6350" cy="349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120650</xdr:colOff>
      <xdr:row>19</xdr:row>
      <xdr:rowOff>177800</xdr:rowOff>
    </xdr:from>
    <xdr:to>
      <xdr:col>11</xdr:col>
      <xdr:colOff>361950</xdr:colOff>
      <xdr:row>21</xdr:row>
      <xdr:rowOff>12700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CECEB07-3529-4EF1-A634-6070FF7935D4}"/>
            </a:ext>
          </a:extLst>
        </xdr:cNvPr>
        <xdr:cNvCxnSpPr/>
      </xdr:nvCxnSpPr>
      <xdr:spPr>
        <a:xfrm>
          <a:off x="9986556100" y="3308350"/>
          <a:ext cx="8509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393700</xdr:colOff>
      <xdr:row>19</xdr:row>
      <xdr:rowOff>177800</xdr:rowOff>
    </xdr:from>
    <xdr:to>
      <xdr:col>12</xdr:col>
      <xdr:colOff>596900</xdr:colOff>
      <xdr:row>20</xdr:row>
      <xdr:rowOff>171450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3F15C48-A5D0-4297-BBDB-87A5BC90036F}"/>
            </a:ext>
          </a:extLst>
        </xdr:cNvPr>
        <xdr:cNvCxnSpPr/>
      </xdr:nvCxnSpPr>
      <xdr:spPr>
        <a:xfrm flipH="1">
          <a:off x="9985711550" y="3308350"/>
          <a:ext cx="81280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21</xdr:row>
      <xdr:rowOff>165100</xdr:rowOff>
    </xdr:from>
    <xdr:to>
      <xdr:col>10</xdr:col>
      <xdr:colOff>6350</xdr:colOff>
      <xdr:row>24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6368836-E1A8-4E7F-A06E-BD5BD6BC9CCD}"/>
            </a:ext>
          </a:extLst>
        </xdr:cNvPr>
        <xdr:cNvCxnSpPr/>
      </xdr:nvCxnSpPr>
      <xdr:spPr>
        <a:xfrm flipH="1">
          <a:off x="9987521300" y="3663950"/>
          <a:ext cx="6350" cy="387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673100</xdr:colOff>
      <xdr:row>21</xdr:row>
      <xdr:rowOff>177800</xdr:rowOff>
    </xdr:from>
    <xdr:to>
      <xdr:col>13</xdr:col>
      <xdr:colOff>0</xdr:colOff>
      <xdr:row>24</xdr:row>
      <xdr:rowOff>19050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615A834-CAF2-4FC8-8E29-6B7F6BCC95CA}"/>
            </a:ext>
          </a:extLst>
        </xdr:cNvPr>
        <xdr:cNvCxnSpPr/>
      </xdr:nvCxnSpPr>
      <xdr:spPr>
        <a:xfrm>
          <a:off x="9985622650" y="3676650"/>
          <a:ext cx="1270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349250</xdr:colOff>
      <xdr:row>17</xdr:row>
      <xdr:rowOff>165100</xdr:rowOff>
    </xdr:from>
    <xdr:to>
      <xdr:col>11</xdr:col>
      <xdr:colOff>355600</xdr:colOff>
      <xdr:row>19</xdr:row>
      <xdr:rowOff>12700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20065A1-1E12-4C0E-9A69-2139BEBA11CB}"/>
            </a:ext>
          </a:extLst>
        </xdr:cNvPr>
        <xdr:cNvCxnSpPr/>
      </xdr:nvCxnSpPr>
      <xdr:spPr>
        <a:xfrm>
          <a:off x="9981685650" y="3295650"/>
          <a:ext cx="635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342900</xdr:colOff>
      <xdr:row>4</xdr:row>
      <xdr:rowOff>171450</xdr:rowOff>
    </xdr:from>
    <xdr:to>
      <xdr:col>11</xdr:col>
      <xdr:colOff>355600</xdr:colOff>
      <xdr:row>6</xdr:row>
      <xdr:rowOff>6350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ADE4EAA-324E-49D4-A8A7-A2869E69A7A1}"/>
            </a:ext>
          </a:extLst>
        </xdr:cNvPr>
        <xdr:cNvCxnSpPr/>
      </xdr:nvCxnSpPr>
      <xdr:spPr>
        <a:xfrm>
          <a:off x="9981685650" y="908050"/>
          <a:ext cx="127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342900</xdr:colOff>
      <xdr:row>2</xdr:row>
      <xdr:rowOff>158750</xdr:rowOff>
    </xdr:from>
    <xdr:to>
      <xdr:col>11</xdr:col>
      <xdr:colOff>342900</xdr:colOff>
      <xdr:row>4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5342948-F49E-4A14-8520-9D135EB56284}"/>
            </a:ext>
          </a:extLst>
        </xdr:cNvPr>
        <xdr:cNvCxnSpPr/>
      </xdr:nvCxnSpPr>
      <xdr:spPr>
        <a:xfrm flipH="1">
          <a:off x="9981698350" y="527050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</xdr:colOff>
      <xdr:row>11</xdr:row>
      <xdr:rowOff>12700</xdr:rowOff>
    </xdr:from>
    <xdr:to>
      <xdr:col>7</xdr:col>
      <xdr:colOff>425450</xdr:colOff>
      <xdr:row>12</xdr:row>
      <xdr:rowOff>0</xdr:rowOff>
    </xdr:to>
    <xdr:sp macro="" textlink="">
      <xdr:nvSpPr>
        <xdr:cNvPr id="36" name="Arrow: Right 35">
          <a:extLst>
            <a:ext uri="{FF2B5EF4-FFF2-40B4-BE49-F238E27FC236}">
              <a16:creationId xmlns:a16="http://schemas.microsoft.com/office/drawing/2014/main" id="{A6C327A6-6478-478C-039E-4E53DE95D4B2}"/>
            </a:ext>
          </a:extLst>
        </xdr:cNvPr>
        <xdr:cNvSpPr/>
      </xdr:nvSpPr>
      <xdr:spPr>
        <a:xfrm>
          <a:off x="9983724000" y="2038350"/>
          <a:ext cx="419100" cy="171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12700</xdr:colOff>
      <xdr:row>24</xdr:row>
      <xdr:rowOff>19050</xdr:rowOff>
    </xdr:from>
    <xdr:to>
      <xdr:col>14</xdr:col>
      <xdr:colOff>431800</xdr:colOff>
      <xdr:row>25</xdr:row>
      <xdr:rowOff>6350</xdr:rowOff>
    </xdr:to>
    <xdr:sp macro="" textlink="">
      <xdr:nvSpPr>
        <xdr:cNvPr id="37" name="Arrow: Right 36">
          <a:extLst>
            <a:ext uri="{FF2B5EF4-FFF2-40B4-BE49-F238E27FC236}">
              <a16:creationId xmlns:a16="http://schemas.microsoft.com/office/drawing/2014/main" id="{AB195A8C-412D-4592-B6DA-B1738707C7D4}"/>
            </a:ext>
          </a:extLst>
        </xdr:cNvPr>
        <xdr:cNvSpPr/>
      </xdr:nvSpPr>
      <xdr:spPr>
        <a:xfrm>
          <a:off x="9979704450" y="4438650"/>
          <a:ext cx="419100" cy="171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0</xdr:colOff>
      <xdr:row>11</xdr:row>
      <xdr:rowOff>0</xdr:rowOff>
    </xdr:from>
    <xdr:to>
      <xdr:col>14</xdr:col>
      <xdr:colOff>419100</xdr:colOff>
      <xdr:row>11</xdr:row>
      <xdr:rowOff>171450</xdr:rowOff>
    </xdr:to>
    <xdr:sp macro="" textlink="">
      <xdr:nvSpPr>
        <xdr:cNvPr id="38" name="Arrow: Right 37">
          <a:extLst>
            <a:ext uri="{FF2B5EF4-FFF2-40B4-BE49-F238E27FC236}">
              <a16:creationId xmlns:a16="http://schemas.microsoft.com/office/drawing/2014/main" id="{DE28CCE8-148F-47E0-9D87-0E9589F29D35}"/>
            </a:ext>
          </a:extLst>
        </xdr:cNvPr>
        <xdr:cNvSpPr/>
      </xdr:nvSpPr>
      <xdr:spPr>
        <a:xfrm>
          <a:off x="9979717150" y="2025650"/>
          <a:ext cx="419100" cy="171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120650</xdr:colOff>
      <xdr:row>6</xdr:row>
      <xdr:rowOff>177800</xdr:rowOff>
    </xdr:from>
    <xdr:to>
      <xdr:col>11</xdr:col>
      <xdr:colOff>361950</xdr:colOff>
      <xdr:row>8</xdr:row>
      <xdr:rowOff>12700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F3D4997-F819-4CC0-B1FC-7AA9D245392E}"/>
            </a:ext>
          </a:extLst>
        </xdr:cNvPr>
        <xdr:cNvCxnSpPr/>
      </xdr:nvCxnSpPr>
      <xdr:spPr>
        <a:xfrm>
          <a:off x="9981679300" y="1282700"/>
          <a:ext cx="8509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393700</xdr:colOff>
      <xdr:row>6</xdr:row>
      <xdr:rowOff>177800</xdr:rowOff>
    </xdr:from>
    <xdr:to>
      <xdr:col>12</xdr:col>
      <xdr:colOff>596900</xdr:colOff>
      <xdr:row>7</xdr:row>
      <xdr:rowOff>171450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926552E-F95F-4293-A577-6E705129D83D}"/>
            </a:ext>
          </a:extLst>
        </xdr:cNvPr>
        <xdr:cNvCxnSpPr/>
      </xdr:nvCxnSpPr>
      <xdr:spPr>
        <a:xfrm flipH="1">
          <a:off x="9980834750" y="1282700"/>
          <a:ext cx="81280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165100</xdr:rowOff>
    </xdr:from>
    <xdr:to>
      <xdr:col>10</xdr:col>
      <xdr:colOff>6350</xdr:colOff>
      <xdr:row>11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2093BB9-34C5-4425-8701-13117A85002B}"/>
            </a:ext>
          </a:extLst>
        </xdr:cNvPr>
        <xdr:cNvCxnSpPr/>
      </xdr:nvCxnSpPr>
      <xdr:spPr>
        <a:xfrm flipH="1">
          <a:off x="9982644500" y="1638300"/>
          <a:ext cx="6350" cy="387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177800</xdr:rowOff>
    </xdr:from>
    <xdr:to>
      <xdr:col>13</xdr:col>
      <xdr:colOff>6350</xdr:colOff>
      <xdr:row>10</xdr:row>
      <xdr:rowOff>158750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CB55F3E-22B4-406E-8111-77459D83365A}"/>
            </a:ext>
          </a:extLst>
        </xdr:cNvPr>
        <xdr:cNvCxnSpPr/>
      </xdr:nvCxnSpPr>
      <xdr:spPr>
        <a:xfrm flipH="1">
          <a:off x="9980739500" y="1651000"/>
          <a:ext cx="6350" cy="349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120650</xdr:colOff>
      <xdr:row>19</xdr:row>
      <xdr:rowOff>177800</xdr:rowOff>
    </xdr:from>
    <xdr:to>
      <xdr:col>11</xdr:col>
      <xdr:colOff>361950</xdr:colOff>
      <xdr:row>21</xdr:row>
      <xdr:rowOff>12700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55CE851-CA0C-4B2D-AF35-69DECF9A07BF}"/>
            </a:ext>
          </a:extLst>
        </xdr:cNvPr>
        <xdr:cNvCxnSpPr/>
      </xdr:nvCxnSpPr>
      <xdr:spPr>
        <a:xfrm>
          <a:off x="9981679300" y="3676650"/>
          <a:ext cx="8509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393700</xdr:colOff>
      <xdr:row>19</xdr:row>
      <xdr:rowOff>177800</xdr:rowOff>
    </xdr:from>
    <xdr:to>
      <xdr:col>12</xdr:col>
      <xdr:colOff>596900</xdr:colOff>
      <xdr:row>20</xdr:row>
      <xdr:rowOff>171450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CE91C07-1244-4807-AA54-B4A9FB7F7923}"/>
            </a:ext>
          </a:extLst>
        </xdr:cNvPr>
        <xdr:cNvCxnSpPr/>
      </xdr:nvCxnSpPr>
      <xdr:spPr>
        <a:xfrm flipH="1">
          <a:off x="9980834750" y="3676650"/>
          <a:ext cx="81280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21</xdr:row>
      <xdr:rowOff>165100</xdr:rowOff>
    </xdr:from>
    <xdr:to>
      <xdr:col>10</xdr:col>
      <xdr:colOff>6350</xdr:colOff>
      <xdr:row>24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BC80BCC-1B44-4396-B6CC-51AF6587DC3E}"/>
            </a:ext>
          </a:extLst>
        </xdr:cNvPr>
        <xdr:cNvCxnSpPr/>
      </xdr:nvCxnSpPr>
      <xdr:spPr>
        <a:xfrm flipH="1">
          <a:off x="9982644500" y="4032250"/>
          <a:ext cx="6350" cy="387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673100</xdr:colOff>
      <xdr:row>21</xdr:row>
      <xdr:rowOff>177800</xdr:rowOff>
    </xdr:from>
    <xdr:to>
      <xdr:col>13</xdr:col>
      <xdr:colOff>0</xdr:colOff>
      <xdr:row>24</xdr:row>
      <xdr:rowOff>19050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457D898-9B81-4A3B-9791-7F6F99F2F09F}"/>
            </a:ext>
          </a:extLst>
        </xdr:cNvPr>
        <xdr:cNvCxnSpPr/>
      </xdr:nvCxnSpPr>
      <xdr:spPr>
        <a:xfrm>
          <a:off x="9980745850" y="4044950"/>
          <a:ext cx="1270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349250</xdr:colOff>
      <xdr:row>17</xdr:row>
      <xdr:rowOff>165100</xdr:rowOff>
    </xdr:from>
    <xdr:to>
      <xdr:col>11</xdr:col>
      <xdr:colOff>355600</xdr:colOff>
      <xdr:row>19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3A1AAEB-5835-436F-8570-04F934A2E6D9}"/>
            </a:ext>
          </a:extLst>
        </xdr:cNvPr>
        <xdr:cNvCxnSpPr/>
      </xdr:nvCxnSpPr>
      <xdr:spPr>
        <a:xfrm>
          <a:off x="9981685650" y="3295650"/>
          <a:ext cx="635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342900</xdr:colOff>
      <xdr:row>4</xdr:row>
      <xdr:rowOff>171450</xdr:rowOff>
    </xdr:from>
    <xdr:to>
      <xdr:col>11</xdr:col>
      <xdr:colOff>355600</xdr:colOff>
      <xdr:row>6</xdr:row>
      <xdr:rowOff>6350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0FC6343-E2B7-4CC1-820A-46D3116C13B0}"/>
            </a:ext>
          </a:extLst>
        </xdr:cNvPr>
        <xdr:cNvCxnSpPr/>
      </xdr:nvCxnSpPr>
      <xdr:spPr>
        <a:xfrm>
          <a:off x="9981685650" y="908050"/>
          <a:ext cx="127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342900</xdr:colOff>
      <xdr:row>2</xdr:row>
      <xdr:rowOff>158750</xdr:rowOff>
    </xdr:from>
    <xdr:to>
      <xdr:col>11</xdr:col>
      <xdr:colOff>342900</xdr:colOff>
      <xdr:row>4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54E7C9E-7692-4F40-8E9C-228D7AA6C919}"/>
            </a:ext>
          </a:extLst>
        </xdr:cNvPr>
        <xdr:cNvCxnSpPr/>
      </xdr:nvCxnSpPr>
      <xdr:spPr>
        <a:xfrm flipH="1">
          <a:off x="9981698350" y="527050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</xdr:row>
      <xdr:rowOff>12700</xdr:rowOff>
    </xdr:from>
    <xdr:to>
      <xdr:col>7</xdr:col>
      <xdr:colOff>419100</xdr:colOff>
      <xdr:row>11</xdr:row>
      <xdr:rowOff>0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E87CE512-353D-425B-83BD-AC4806A25DB8}"/>
            </a:ext>
          </a:extLst>
        </xdr:cNvPr>
        <xdr:cNvSpPr/>
      </xdr:nvSpPr>
      <xdr:spPr>
        <a:xfrm>
          <a:off x="9983730350" y="1854200"/>
          <a:ext cx="419100" cy="171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12700</xdr:colOff>
      <xdr:row>24</xdr:row>
      <xdr:rowOff>19050</xdr:rowOff>
    </xdr:from>
    <xdr:to>
      <xdr:col>14</xdr:col>
      <xdr:colOff>431800</xdr:colOff>
      <xdr:row>25</xdr:row>
      <xdr:rowOff>6350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877792D4-E535-49A4-80E2-90008AA3CE51}"/>
            </a:ext>
          </a:extLst>
        </xdr:cNvPr>
        <xdr:cNvSpPr/>
      </xdr:nvSpPr>
      <xdr:spPr>
        <a:xfrm>
          <a:off x="9979704450" y="4438650"/>
          <a:ext cx="419100" cy="171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14</xdr:col>
      <xdr:colOff>0</xdr:colOff>
      <xdr:row>11</xdr:row>
      <xdr:rowOff>0</xdr:rowOff>
    </xdr:from>
    <xdr:to>
      <xdr:col>14</xdr:col>
      <xdr:colOff>419100</xdr:colOff>
      <xdr:row>11</xdr:row>
      <xdr:rowOff>171450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AC38E33B-66CD-4A7D-85E8-CADF814707F0}"/>
            </a:ext>
          </a:extLst>
        </xdr:cNvPr>
        <xdr:cNvSpPr/>
      </xdr:nvSpPr>
      <xdr:spPr>
        <a:xfrm>
          <a:off x="9979717150" y="2025650"/>
          <a:ext cx="419100" cy="171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B492-1CCB-4598-80A6-C1BF54E7FB2D}">
  <dimension ref="B2:P31"/>
  <sheetViews>
    <sheetView workbookViewId="0">
      <selection activeCell="G11" sqref="G11"/>
    </sheetView>
  </sheetViews>
  <sheetFormatPr defaultRowHeight="14.5" x14ac:dyDescent="0.35"/>
  <cols>
    <col min="1" max="1" width="1.54296875" customWidth="1"/>
    <col min="2" max="2" width="62.36328125" bestFit="1" customWidth="1"/>
    <col min="3" max="3" width="10.90625" style="13" customWidth="1"/>
    <col min="4" max="4" width="9" style="13" customWidth="1"/>
    <col min="13" max="13" width="13.453125" bestFit="1" customWidth="1"/>
    <col min="15" max="16" width="13.54296875" customWidth="1"/>
  </cols>
  <sheetData>
    <row r="2" spans="2:16" x14ac:dyDescent="0.35">
      <c r="B2" s="34" t="s">
        <v>29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4" spans="2:16" x14ac:dyDescent="0.35">
      <c r="B4" s="3" t="s">
        <v>0</v>
      </c>
      <c r="C4" s="12" t="s">
        <v>1</v>
      </c>
      <c r="D4" s="12" t="s">
        <v>2</v>
      </c>
    </row>
    <row r="5" spans="2:16" x14ac:dyDescent="0.35">
      <c r="B5" s="9" t="s">
        <v>12</v>
      </c>
      <c r="M5" s="33" t="s">
        <v>27</v>
      </c>
      <c r="N5" s="33"/>
    </row>
    <row r="6" spans="2:16" x14ac:dyDescent="0.35">
      <c r="B6" s="4" t="s">
        <v>3</v>
      </c>
      <c r="C6" s="14">
        <v>23.7</v>
      </c>
      <c r="D6" s="12">
        <v>49.45</v>
      </c>
      <c r="H6" s="37" t="s">
        <v>23</v>
      </c>
      <c r="I6" s="37"/>
      <c r="J6" s="37"/>
      <c r="M6" s="1" t="s">
        <v>24</v>
      </c>
      <c r="N6" s="2">
        <v>49.45</v>
      </c>
      <c r="O6" s="36" t="s">
        <v>35</v>
      </c>
      <c r="P6" s="36"/>
    </row>
    <row r="7" spans="2:16" x14ac:dyDescent="0.35">
      <c r="B7" s="4" t="s">
        <v>15</v>
      </c>
      <c r="C7" s="42">
        <f>C6/(1+0.15)</f>
        <v>20.608695652173914</v>
      </c>
      <c r="D7" s="42">
        <f>D6/(1+0.15)</f>
        <v>43.000000000000007</v>
      </c>
      <c r="M7" s="1" t="s">
        <v>25</v>
      </c>
      <c r="N7" s="20"/>
      <c r="O7" s="35" t="s">
        <v>31</v>
      </c>
      <c r="P7" s="35"/>
    </row>
    <row r="8" spans="2:16" x14ac:dyDescent="0.35">
      <c r="B8" s="4" t="s">
        <v>4</v>
      </c>
      <c r="C8" s="42"/>
      <c r="D8" s="42"/>
      <c r="H8" s="37" t="s">
        <v>19</v>
      </c>
      <c r="I8" s="37"/>
      <c r="J8" s="37"/>
      <c r="M8" s="1" t="s">
        <v>30</v>
      </c>
      <c r="N8" s="20">
        <v>0.45</v>
      </c>
      <c r="O8" s="35"/>
      <c r="P8" s="35"/>
    </row>
    <row r="9" spans="2:16" x14ac:dyDescent="0.35">
      <c r="B9" s="4" t="s">
        <v>5</v>
      </c>
      <c r="C9" s="15">
        <f>C6-C7</f>
        <v>3.0913043478260853</v>
      </c>
      <c r="D9" s="15">
        <f>D6-D7</f>
        <v>6.4499999999999957</v>
      </c>
    </row>
    <row r="10" spans="2:16" x14ac:dyDescent="0.35">
      <c r="B10" s="4" t="s">
        <v>6</v>
      </c>
      <c r="C10" s="15">
        <f>C7*0.15</f>
        <v>3.0913043478260871</v>
      </c>
      <c r="D10" s="15">
        <f>D7*0.15</f>
        <v>6.4500000000000011</v>
      </c>
      <c r="G10" s="37" t="s">
        <v>49</v>
      </c>
      <c r="H10" s="37"/>
      <c r="J10" s="37" t="s">
        <v>20</v>
      </c>
      <c r="K10" s="37"/>
      <c r="M10" s="33" t="s">
        <v>28</v>
      </c>
      <c r="N10" s="33"/>
    </row>
    <row r="11" spans="2:16" s="10" customFormat="1" x14ac:dyDescent="0.35">
      <c r="B11" s="11"/>
      <c r="C11" s="16"/>
      <c r="D11" s="16"/>
      <c r="G11"/>
      <c r="H11"/>
      <c r="I11"/>
      <c r="J11"/>
      <c r="K11"/>
      <c r="L11"/>
      <c r="M11" s="1" t="s">
        <v>32</v>
      </c>
      <c r="N11" s="22">
        <f>IF(ISBLANK(N7),IF(ISBLANK(N8),"Provide Margin or Markup",N8/(1+N8)),N7)</f>
        <v>0.31034482758620691</v>
      </c>
      <c r="O11" s="31" t="s">
        <v>37</v>
      </c>
      <c r="P11" s="32"/>
    </row>
    <row r="12" spans="2:16" x14ac:dyDescent="0.35">
      <c r="B12" s="8" t="s">
        <v>11</v>
      </c>
      <c r="M12" s="1" t="s">
        <v>26</v>
      </c>
      <c r="N12" s="21">
        <f>J23</f>
        <v>29.65517241379311</v>
      </c>
      <c r="O12" s="31" t="s">
        <v>36</v>
      </c>
      <c r="P12" s="32"/>
    </row>
    <row r="13" spans="2:16" ht="14.5" customHeight="1" x14ac:dyDescent="0.35">
      <c r="B13" s="6" t="s">
        <v>13</v>
      </c>
      <c r="C13" s="41">
        <v>0.45</v>
      </c>
      <c r="D13" s="41">
        <v>0.45</v>
      </c>
      <c r="G13" s="40" t="s">
        <v>22</v>
      </c>
      <c r="H13" s="40"/>
      <c r="J13" s="40" t="s">
        <v>21</v>
      </c>
      <c r="K13" s="40"/>
    </row>
    <row r="14" spans="2:16" x14ac:dyDescent="0.35">
      <c r="B14" s="6" t="s">
        <v>8</v>
      </c>
      <c r="C14" s="41"/>
      <c r="D14" s="41"/>
    </row>
    <row r="15" spans="2:16" x14ac:dyDescent="0.35">
      <c r="B15" s="7" t="s">
        <v>17</v>
      </c>
      <c r="C15" s="17">
        <f>C13/(1+C13)</f>
        <v>0.31034482758620691</v>
      </c>
      <c r="D15" s="17">
        <f>D13/(1+D13)</f>
        <v>0.31034482758620691</v>
      </c>
    </row>
    <row r="16" spans="2:16" x14ac:dyDescent="0.35">
      <c r="B16" s="7" t="s">
        <v>7</v>
      </c>
      <c r="C16" s="17">
        <v>0.31034482758620691</v>
      </c>
      <c r="D16" s="17">
        <v>0.31034482758620691</v>
      </c>
      <c r="H16" s="37">
        <f>N6</f>
        <v>49.45</v>
      </c>
      <c r="I16" s="37"/>
      <c r="J16" s="37"/>
    </row>
    <row r="18" spans="2:12" x14ac:dyDescent="0.35">
      <c r="B18" s="9" t="s">
        <v>10</v>
      </c>
      <c r="H18" s="37">
        <f>H16/1.15</f>
        <v>43.000000000000007</v>
      </c>
      <c r="I18" s="37"/>
      <c r="J18" s="37"/>
    </row>
    <row r="19" spans="2:12" x14ac:dyDescent="0.35">
      <c r="B19" s="5" t="s">
        <v>18</v>
      </c>
      <c r="C19" s="18">
        <f>C7*(1-C15)</f>
        <v>14.21289355322339</v>
      </c>
      <c r="D19" s="18">
        <f>D7*(1-D15)</f>
        <v>29.65517241379311</v>
      </c>
    </row>
    <row r="20" spans="2:12" x14ac:dyDescent="0.35">
      <c r="B20" s="5" t="s">
        <v>16</v>
      </c>
      <c r="C20" s="18">
        <f>C3*C11</f>
        <v>0</v>
      </c>
      <c r="D20" s="18">
        <f>D3*D11</f>
        <v>0</v>
      </c>
      <c r="G20" s="38">
        <f>N11</f>
        <v>0.31034482758620691</v>
      </c>
      <c r="H20" s="38"/>
      <c r="J20" s="39">
        <f>1-G20</f>
        <v>0.68965517241379315</v>
      </c>
      <c r="K20" s="39"/>
    </row>
    <row r="22" spans="2:12" x14ac:dyDescent="0.35">
      <c r="B22" s="9" t="s">
        <v>10</v>
      </c>
      <c r="F22" s="10"/>
    </row>
    <row r="23" spans="2:12" x14ac:dyDescent="0.35">
      <c r="B23" s="5" t="s">
        <v>9</v>
      </c>
      <c r="C23" s="19"/>
      <c r="D23" s="19"/>
      <c r="G23" s="40">
        <f>G20*H18</f>
        <v>13.344827586206899</v>
      </c>
      <c r="H23" s="40"/>
      <c r="J23" s="40">
        <f>J20*H18</f>
        <v>29.65517241379311</v>
      </c>
      <c r="K23" s="40"/>
      <c r="L23" s="10"/>
    </row>
    <row r="24" spans="2:12" x14ac:dyDescent="0.35">
      <c r="B24" s="5" t="s">
        <v>16</v>
      </c>
      <c r="C24" s="18">
        <f>C7*C15</f>
        <v>6.3958020989505249</v>
      </c>
      <c r="D24" s="18">
        <f>D7*D15</f>
        <v>13.344827586206899</v>
      </c>
      <c r="J24" s="10"/>
      <c r="K24" s="10"/>
    </row>
    <row r="25" spans="2:12" x14ac:dyDescent="0.35">
      <c r="B25" s="5" t="s">
        <v>14</v>
      </c>
      <c r="C25" s="18">
        <f>C24/C13</f>
        <v>14.212893553223388</v>
      </c>
      <c r="D25" s="18">
        <f>D24/D13</f>
        <v>29.655172413793107</v>
      </c>
    </row>
    <row r="27" spans="2:12" x14ac:dyDescent="0.35">
      <c r="B27" s="9" t="s">
        <v>34</v>
      </c>
    </row>
    <row r="28" spans="2:12" x14ac:dyDescent="0.35">
      <c r="B28" s="5" t="s">
        <v>33</v>
      </c>
      <c r="C28" s="23">
        <v>0.15</v>
      </c>
      <c r="D28" s="23">
        <v>0.15</v>
      </c>
    </row>
    <row r="29" spans="2:12" x14ac:dyDescent="0.35">
      <c r="B29" s="5" t="s">
        <v>38</v>
      </c>
      <c r="C29" s="24">
        <f>C28*C25</f>
        <v>2.1319340329835081</v>
      </c>
      <c r="D29" s="24">
        <f>D28*D25</f>
        <v>4.4482758620689662</v>
      </c>
    </row>
    <row r="30" spans="2:12" x14ac:dyDescent="0.35">
      <c r="B30" s="5" t="s">
        <v>39</v>
      </c>
      <c r="C30" s="24">
        <f>C29+C25</f>
        <v>16.344827586206897</v>
      </c>
      <c r="D30" s="24">
        <f>D29+D25</f>
        <v>34.103448275862071</v>
      </c>
    </row>
    <row r="31" spans="2:12" x14ac:dyDescent="0.35">
      <c r="B31" s="5" t="s">
        <v>40</v>
      </c>
      <c r="C31" s="24">
        <f>C25*(1+0.15)</f>
        <v>16.344827586206897</v>
      </c>
      <c r="D31" s="24">
        <f>D25*(1+0.15)</f>
        <v>34.103448275862071</v>
      </c>
    </row>
  </sheetData>
  <mergeCells count="23">
    <mergeCell ref="G13:H13"/>
    <mergeCell ref="J13:K13"/>
    <mergeCell ref="H8:J8"/>
    <mergeCell ref="D13:D14"/>
    <mergeCell ref="C13:C14"/>
    <mergeCell ref="C7:C8"/>
    <mergeCell ref="D7:D8"/>
    <mergeCell ref="H16:J16"/>
    <mergeCell ref="H18:J18"/>
    <mergeCell ref="G20:H20"/>
    <mergeCell ref="J20:K20"/>
    <mergeCell ref="J23:K23"/>
    <mergeCell ref="G23:H23"/>
    <mergeCell ref="O12:P12"/>
    <mergeCell ref="O11:P11"/>
    <mergeCell ref="M5:N5"/>
    <mergeCell ref="M10:N10"/>
    <mergeCell ref="B2:N2"/>
    <mergeCell ref="O7:P8"/>
    <mergeCell ref="O6:P6"/>
    <mergeCell ref="H6:J6"/>
    <mergeCell ref="J10:K10"/>
    <mergeCell ref="G10:H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37ED-C5EE-41DE-83B7-9D8C436391C9}">
  <dimension ref="E3:P26"/>
  <sheetViews>
    <sheetView showGridLines="0" rightToLeft="1" tabSelected="1" workbookViewId="0">
      <selection activeCell="G8" sqref="G8"/>
    </sheetView>
  </sheetViews>
  <sheetFormatPr defaultRowHeight="14.5" x14ac:dyDescent="0.35"/>
  <cols>
    <col min="1" max="1" width="1.54296875" customWidth="1"/>
    <col min="2" max="4" width="6.1796875" customWidth="1"/>
    <col min="5" max="5" width="47.90625" bestFit="1" customWidth="1"/>
    <col min="6" max="6" width="23.54296875" bestFit="1" customWidth="1"/>
    <col min="7" max="7" width="7.81640625" customWidth="1"/>
    <col min="8" max="9" width="6.1796875" customWidth="1"/>
    <col min="10" max="10" width="9.08984375" customWidth="1"/>
    <col min="13" max="13" width="9.81640625" customWidth="1"/>
    <col min="17" max="17" width="22.81640625" customWidth="1"/>
  </cols>
  <sheetData>
    <row r="3" spans="5:15" x14ac:dyDescent="0.35">
      <c r="F3" s="43" t="s">
        <v>41</v>
      </c>
      <c r="G3" s="44"/>
      <c r="K3" s="37" t="s">
        <v>47</v>
      </c>
      <c r="L3" s="37"/>
      <c r="M3" s="37"/>
    </row>
    <row r="4" spans="5:15" x14ac:dyDescent="0.35">
      <c r="E4" s="47" t="s">
        <v>55</v>
      </c>
      <c r="F4" s="1" t="s">
        <v>44</v>
      </c>
      <c r="G4" s="28">
        <v>89</v>
      </c>
    </row>
    <row r="5" spans="5:15" x14ac:dyDescent="0.35">
      <c r="E5" s="49"/>
      <c r="F5" s="1" t="s">
        <v>66</v>
      </c>
      <c r="G5" s="26">
        <f>G4/1.15</f>
        <v>77.391304347826093</v>
      </c>
      <c r="K5" s="37" t="s">
        <v>61</v>
      </c>
      <c r="L5" s="37"/>
      <c r="M5" s="37"/>
    </row>
    <row r="6" spans="5:15" x14ac:dyDescent="0.35">
      <c r="E6" s="25" t="s">
        <v>63</v>
      </c>
      <c r="F6" s="1" t="s">
        <v>64</v>
      </c>
      <c r="G6" s="20">
        <v>0.15</v>
      </c>
    </row>
    <row r="7" spans="5:15" x14ac:dyDescent="0.35">
      <c r="E7" s="47" t="s">
        <v>62</v>
      </c>
      <c r="F7" s="1" t="s">
        <v>45</v>
      </c>
      <c r="G7" s="20"/>
      <c r="K7" s="37" t="s">
        <v>48</v>
      </c>
      <c r="L7" s="37"/>
      <c r="M7" s="37"/>
    </row>
    <row r="8" spans="5:15" x14ac:dyDescent="0.35">
      <c r="E8" s="49"/>
      <c r="F8" s="1" t="s">
        <v>46</v>
      </c>
      <c r="G8" s="20">
        <v>0.45</v>
      </c>
    </row>
    <row r="9" spans="5:15" x14ac:dyDescent="0.35">
      <c r="E9" s="30" t="s">
        <v>65</v>
      </c>
      <c r="F9" s="1" t="s">
        <v>58</v>
      </c>
      <c r="G9" s="20">
        <v>0.15</v>
      </c>
      <c r="J9" s="37" t="s">
        <v>50</v>
      </c>
      <c r="K9" s="37"/>
      <c r="M9" s="37" t="s">
        <v>51</v>
      </c>
      <c r="N9" s="37"/>
    </row>
    <row r="10" spans="5:15" s="10" customFormat="1" x14ac:dyDescent="0.35">
      <c r="J10"/>
      <c r="K10"/>
      <c r="L10"/>
      <c r="M10"/>
      <c r="N10"/>
      <c r="O10"/>
    </row>
    <row r="11" spans="5:15" x14ac:dyDescent="0.35">
      <c r="E11" s="10"/>
      <c r="F11" s="43" t="s">
        <v>54</v>
      </c>
      <c r="G11" s="44"/>
    </row>
    <row r="12" spans="5:15" ht="14.5" customHeight="1" x14ac:dyDescent="0.35">
      <c r="E12" s="25" t="s">
        <v>56</v>
      </c>
      <c r="F12" s="1" t="s">
        <v>42</v>
      </c>
      <c r="G12" s="26">
        <f>M25</f>
        <v>53.373313343328341</v>
      </c>
      <c r="J12" s="40" t="s">
        <v>53</v>
      </c>
      <c r="K12" s="40"/>
      <c r="M12" s="40" t="s">
        <v>52</v>
      </c>
      <c r="N12" s="40"/>
    </row>
    <row r="13" spans="5:15" x14ac:dyDescent="0.35">
      <c r="E13" s="25" t="s">
        <v>59</v>
      </c>
      <c r="F13" s="1" t="s">
        <v>57</v>
      </c>
      <c r="G13" s="29">
        <f>G12*(1+G9)</f>
        <v>61.379310344827587</v>
      </c>
    </row>
    <row r="14" spans="5:15" x14ac:dyDescent="0.35">
      <c r="E14" s="47" t="s">
        <v>70</v>
      </c>
      <c r="F14" s="1" t="s">
        <v>67</v>
      </c>
      <c r="G14" s="46">
        <f>G5-G12</f>
        <v>24.017991004497752</v>
      </c>
    </row>
    <row r="15" spans="5:15" x14ac:dyDescent="0.35">
      <c r="E15" s="48"/>
      <c r="F15" s="1" t="s">
        <v>68</v>
      </c>
      <c r="G15" s="22">
        <f>IF(ISBLANK(G7),IF(ISBLANK(G8),"Provide Margin or Markup",G8/(1+G8)),G7)</f>
        <v>0.31034482758620691</v>
      </c>
    </row>
    <row r="16" spans="5:15" x14ac:dyDescent="0.35">
      <c r="E16" s="49"/>
      <c r="F16" s="1" t="s">
        <v>69</v>
      </c>
      <c r="G16" s="22">
        <f>G14/G12</f>
        <v>0.44999999999999996</v>
      </c>
      <c r="K16" s="37">
        <f>G4</f>
        <v>89</v>
      </c>
      <c r="L16" s="37"/>
      <c r="M16" s="37"/>
    </row>
    <row r="18" spans="10:16" x14ac:dyDescent="0.35">
      <c r="K18" s="38">
        <f>G6</f>
        <v>0.15</v>
      </c>
      <c r="L18" s="37"/>
      <c r="M18" s="37"/>
    </row>
    <row r="20" spans="10:16" x14ac:dyDescent="0.35">
      <c r="K20" s="37">
        <f>K16/(1+K18)</f>
        <v>77.391304347826093</v>
      </c>
      <c r="L20" s="37"/>
      <c r="M20" s="37"/>
    </row>
    <row r="22" spans="10:16" x14ac:dyDescent="0.35">
      <c r="J22" s="38">
        <f>G15</f>
        <v>0.31034482758620691</v>
      </c>
      <c r="K22" s="38"/>
      <c r="M22" s="39">
        <f>1-J22</f>
        <v>0.68965517241379315</v>
      </c>
      <c r="N22" s="39"/>
    </row>
    <row r="25" spans="10:16" x14ac:dyDescent="0.35">
      <c r="J25" s="40">
        <f>J22*K20</f>
        <v>24.017991004497755</v>
      </c>
      <c r="K25" s="40"/>
      <c r="M25" s="40">
        <f>M22*K20</f>
        <v>53.373313343328341</v>
      </c>
      <c r="N25" s="40"/>
      <c r="O25" s="10"/>
      <c r="P25" s="10"/>
    </row>
    <row r="26" spans="10:16" x14ac:dyDescent="0.35">
      <c r="M26" s="10"/>
      <c r="N26" s="10"/>
    </row>
  </sheetData>
  <mergeCells count="19">
    <mergeCell ref="E14:E16"/>
    <mergeCell ref="E7:E8"/>
    <mergeCell ref="E4:E5"/>
    <mergeCell ref="F3:G3"/>
    <mergeCell ref="F11:G11"/>
    <mergeCell ref="K16:M16"/>
    <mergeCell ref="K3:M3"/>
    <mergeCell ref="J9:K9"/>
    <mergeCell ref="M9:N9"/>
    <mergeCell ref="J12:K12"/>
    <mergeCell ref="M12:N12"/>
    <mergeCell ref="K5:M5"/>
    <mergeCell ref="K7:M7"/>
    <mergeCell ref="K18:M18"/>
    <mergeCell ref="K20:M20"/>
    <mergeCell ref="J22:K22"/>
    <mergeCell ref="M22:N22"/>
    <mergeCell ref="J25:K25"/>
    <mergeCell ref="M25:N2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C29A-D88A-48F6-A957-2FE64D53EBFF}">
  <dimension ref="E3:P26"/>
  <sheetViews>
    <sheetView rightToLeft="1" workbookViewId="0">
      <selection activeCell="E13" sqref="E13:G13"/>
    </sheetView>
  </sheetViews>
  <sheetFormatPr defaultRowHeight="14.5" x14ac:dyDescent="0.35"/>
  <cols>
    <col min="1" max="1" width="1.54296875" customWidth="1"/>
    <col min="2" max="4" width="6.1796875" customWidth="1"/>
    <col min="5" max="5" width="47.90625" bestFit="1" customWidth="1"/>
    <col min="6" max="6" width="23.54296875" bestFit="1" customWidth="1"/>
    <col min="7" max="7" width="7.81640625" customWidth="1"/>
    <col min="8" max="9" width="6.1796875" customWidth="1"/>
    <col min="10" max="10" width="9.08984375" customWidth="1"/>
    <col min="13" max="13" width="9.81640625" customWidth="1"/>
    <col min="17" max="17" width="22.81640625" customWidth="1"/>
  </cols>
  <sheetData>
    <row r="3" spans="5:15" x14ac:dyDescent="0.35">
      <c r="F3" s="43" t="s">
        <v>41</v>
      </c>
      <c r="G3" s="44"/>
      <c r="K3" s="37" t="s">
        <v>47</v>
      </c>
      <c r="L3" s="37"/>
      <c r="M3" s="37"/>
    </row>
    <row r="4" spans="5:15" x14ac:dyDescent="0.35">
      <c r="E4" s="25" t="s">
        <v>55</v>
      </c>
      <c r="F4" s="1" t="s">
        <v>44</v>
      </c>
      <c r="G4" s="2">
        <v>35</v>
      </c>
    </row>
    <row r="5" spans="5:15" x14ac:dyDescent="0.35">
      <c r="E5" s="25" t="s">
        <v>63</v>
      </c>
      <c r="F5" s="1" t="s">
        <v>64</v>
      </c>
      <c r="G5" s="20">
        <v>0.15</v>
      </c>
      <c r="K5" s="37" t="s">
        <v>61</v>
      </c>
      <c r="L5" s="37"/>
      <c r="M5" s="37"/>
    </row>
    <row r="6" spans="5:15" x14ac:dyDescent="0.35">
      <c r="E6" s="45" t="s">
        <v>62</v>
      </c>
      <c r="F6" s="1" t="s">
        <v>45</v>
      </c>
      <c r="G6" s="20">
        <v>0.25</v>
      </c>
    </row>
    <row r="7" spans="5:15" x14ac:dyDescent="0.35">
      <c r="E7" s="45"/>
      <c r="F7" s="1" t="s">
        <v>46</v>
      </c>
      <c r="G7" s="20">
        <v>0.45</v>
      </c>
      <c r="K7" s="37" t="s">
        <v>48</v>
      </c>
      <c r="L7" s="37"/>
      <c r="M7" s="37"/>
    </row>
    <row r="8" spans="5:15" x14ac:dyDescent="0.35">
      <c r="E8" s="25" t="s">
        <v>65</v>
      </c>
      <c r="F8" s="1" t="s">
        <v>58</v>
      </c>
      <c r="G8" s="20">
        <v>0</v>
      </c>
    </row>
    <row r="9" spans="5:15" x14ac:dyDescent="0.35">
      <c r="J9" s="37" t="s">
        <v>50</v>
      </c>
      <c r="K9" s="37"/>
      <c r="M9" s="37" t="s">
        <v>51</v>
      </c>
      <c r="N9" s="37"/>
    </row>
    <row r="10" spans="5:15" s="10" customFormat="1" x14ac:dyDescent="0.35">
      <c r="F10" s="43" t="s">
        <v>54</v>
      </c>
      <c r="G10" s="44"/>
      <c r="J10"/>
      <c r="K10"/>
      <c r="L10"/>
      <c r="M10"/>
      <c r="N10"/>
      <c r="O10"/>
    </row>
    <row r="11" spans="5:15" x14ac:dyDescent="0.35">
      <c r="E11" s="25" t="s">
        <v>56</v>
      </c>
      <c r="F11" s="1" t="s">
        <v>42</v>
      </c>
      <c r="G11" s="27">
        <f>M25</f>
        <v>22.826086956521742</v>
      </c>
    </row>
    <row r="12" spans="5:15" ht="14.5" customHeight="1" x14ac:dyDescent="0.35">
      <c r="E12" s="25" t="s">
        <v>59</v>
      </c>
      <c r="F12" s="1" t="s">
        <v>57</v>
      </c>
      <c r="G12" s="29">
        <f>G11*(1+G8)</f>
        <v>22.826086956521742</v>
      </c>
      <c r="J12" s="40" t="s">
        <v>53</v>
      </c>
      <c r="K12" s="40"/>
      <c r="M12" s="40" t="s">
        <v>52</v>
      </c>
      <c r="N12" s="40"/>
    </row>
    <row r="13" spans="5:15" x14ac:dyDescent="0.35">
      <c r="E13" s="25" t="s">
        <v>60</v>
      </c>
      <c r="F13" s="1" t="s">
        <v>43</v>
      </c>
      <c r="G13" s="22">
        <f>IF(ISBLANK(G6),IF(ISBLANK(G7),"Provide Margin or Markup",G7/(1+G7)),G6)</f>
        <v>0.25</v>
      </c>
    </row>
    <row r="16" spans="5:15" x14ac:dyDescent="0.35">
      <c r="K16" s="37">
        <f>G4</f>
        <v>35</v>
      </c>
      <c r="L16" s="37"/>
      <c r="M16" s="37"/>
    </row>
    <row r="18" spans="10:16" x14ac:dyDescent="0.35">
      <c r="K18" s="38">
        <f>G5</f>
        <v>0.15</v>
      </c>
      <c r="L18" s="37"/>
      <c r="M18" s="37"/>
    </row>
    <row r="20" spans="10:16" x14ac:dyDescent="0.35">
      <c r="K20" s="37">
        <f>K16/(1+K18)</f>
        <v>30.434782608695656</v>
      </c>
      <c r="L20" s="37"/>
      <c r="M20" s="37"/>
    </row>
    <row r="22" spans="10:16" x14ac:dyDescent="0.35">
      <c r="J22" s="38">
        <f>G13</f>
        <v>0.25</v>
      </c>
      <c r="K22" s="38"/>
      <c r="M22" s="39">
        <f>1-J22</f>
        <v>0.75</v>
      </c>
      <c r="N22" s="39"/>
    </row>
    <row r="25" spans="10:16" x14ac:dyDescent="0.35">
      <c r="J25" s="40">
        <f>J22*K20</f>
        <v>7.608695652173914</v>
      </c>
      <c r="K25" s="40"/>
      <c r="M25" s="40">
        <f>M22*K20</f>
        <v>22.826086956521742</v>
      </c>
      <c r="N25" s="40"/>
      <c r="O25" s="10"/>
      <c r="P25" s="10"/>
    </row>
    <row r="26" spans="10:16" x14ac:dyDescent="0.35">
      <c r="M26" s="10"/>
      <c r="N26" s="10"/>
    </row>
  </sheetData>
  <mergeCells count="17">
    <mergeCell ref="E6:E7"/>
    <mergeCell ref="K7:M7"/>
    <mergeCell ref="J22:K22"/>
    <mergeCell ref="M22:N22"/>
    <mergeCell ref="J25:K25"/>
    <mergeCell ref="M25:N25"/>
    <mergeCell ref="F10:G10"/>
    <mergeCell ref="J12:K12"/>
    <mergeCell ref="M12:N12"/>
    <mergeCell ref="K16:M16"/>
    <mergeCell ref="K18:M18"/>
    <mergeCell ref="K20:M20"/>
    <mergeCell ref="J9:K9"/>
    <mergeCell ref="M9:N9"/>
    <mergeCell ref="F3:G3"/>
    <mergeCell ref="K3:M3"/>
    <mergeCell ref="K5:M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English</vt:lpstr>
      <vt:lpstr>موردين أو أسر منتجه برقم ضريبي </vt:lpstr>
      <vt:lpstr>أسر منتجه - الضريبة صفر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Yousef</dc:creator>
  <cp:lastModifiedBy>Hasan Yousef</cp:lastModifiedBy>
  <dcterms:created xsi:type="dcterms:W3CDTF">2022-07-05T13:15:02Z</dcterms:created>
  <dcterms:modified xsi:type="dcterms:W3CDTF">2022-08-11T16:00:51Z</dcterms:modified>
</cp:coreProperties>
</file>