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ull 1" sheetId="1" r:id="rId4"/>
  </sheets>
  <definedNames/>
  <calcPr/>
</workbook>
</file>

<file path=xl/sharedStrings.xml><?xml version="1.0" encoding="utf-8"?>
<sst xmlns="http://schemas.openxmlformats.org/spreadsheetml/2006/main" count="90" uniqueCount="47">
  <si>
    <t>Autors:</t>
  </si>
  <si>
    <t>A = Afluència estudiants</t>
  </si>
  <si>
    <t>Nivell 1 = 9 segons</t>
  </si>
  <si>
    <t>Nivell 2 = 6 segons</t>
  </si>
  <si>
    <t>Gemma Bachs</t>
  </si>
  <si>
    <t>B = Temps de servei</t>
  </si>
  <si>
    <t>Nivell 1 = 40 segons</t>
  </si>
  <si>
    <t>Nivell 2 = 35 segons</t>
  </si>
  <si>
    <t>Iker Diaz</t>
  </si>
  <si>
    <t>C = Preferencia de la màquina</t>
  </si>
  <si>
    <t>Nivell 1 = 60% snacks</t>
  </si>
  <si>
    <t>Nivell 2 =  70% snacks</t>
  </si>
  <si>
    <t>Hajweria Hussain</t>
  </si>
  <si>
    <t>-</t>
  </si>
  <si>
    <t>+</t>
  </si>
  <si>
    <t>Variable resposta: El màxim de la suma de les dues cues.</t>
  </si>
  <si>
    <t>Dsseny de la matriu 2^k</t>
  </si>
  <si>
    <t>VALORS</t>
  </si>
  <si>
    <t>Mitjana</t>
  </si>
  <si>
    <t>Variança</t>
  </si>
  <si>
    <t>Desviació Standard</t>
  </si>
  <si>
    <t>Marge d'Error</t>
  </si>
  <si>
    <t>Límit inferior</t>
  </si>
  <si>
    <t>Límit superior</t>
  </si>
  <si>
    <t>5% de Tolerància</t>
  </si>
  <si>
    <t>Accepta?</t>
  </si>
  <si>
    <t>Resposta</t>
  </si>
  <si>
    <t>Auxiliars</t>
  </si>
  <si>
    <t>Efectes</t>
  </si>
  <si>
    <t>Escenari</t>
  </si>
  <si>
    <t>Factor A</t>
  </si>
  <si>
    <t>Factor B</t>
  </si>
  <si>
    <t>Factor C</t>
  </si>
  <si>
    <t>Afluència (s)</t>
  </si>
  <si>
    <t>Servei (s)</t>
  </si>
  <si>
    <t>Preferència (%)</t>
  </si>
  <si>
    <t>Mean</t>
  </si>
  <si>
    <t>A</t>
  </si>
  <si>
    <t>B</t>
  </si>
  <si>
    <t>AB</t>
  </si>
  <si>
    <t>C</t>
  </si>
  <si>
    <t>AC</t>
  </si>
  <si>
    <t>BC</t>
  </si>
  <si>
    <t>ABC</t>
  </si>
  <si>
    <t>Rèplica</t>
  </si>
  <si>
    <t xml:space="preserve">Escenari </t>
  </si>
  <si>
    <t>Nombre de rèpliques necessitades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</si>
</sst>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sz val="14.0"/>
      <color theme="1"/>
      <name val="Calibri"/>
    </font>
    <font>
      <color theme="1"/>
      <name val="Arial"/>
    </font>
    <font>
      <b/>
      <color theme="1"/>
      <name val="Arial"/>
    </font>
    <font>
      <b/>
      <color theme="1"/>
      <name val="Arial"/>
      <scheme val="minor"/>
    </font>
    <font>
      <color theme="1"/>
      <name val="Arial"/>
      <scheme val="minor"/>
    </font>
  </fonts>
  <fills count="8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EFEFEF"/>
        <bgColor rgb="FFEFEFEF"/>
      </patternFill>
    </fill>
    <fill>
      <patternFill patternType="solid">
        <fgColor rgb="FFF4CCCC"/>
        <bgColor rgb="FFF4CCCC"/>
      </patternFill>
    </fill>
    <fill>
      <patternFill patternType="solid">
        <fgColor rgb="FFF9CB9C"/>
        <bgColor rgb="FFF9CB9C"/>
      </patternFill>
    </fill>
    <fill>
      <patternFill patternType="solid">
        <fgColor rgb="FFA4C2F4"/>
        <bgColor rgb="FFA4C2F4"/>
      </patternFill>
    </fill>
  </fills>
  <borders count="4">
    <border/>
    <border>
      <left style="medium">
        <color rgb="FF38761D"/>
      </left>
      <top style="medium">
        <color rgb="FF38761D"/>
      </top>
      <bottom style="medium">
        <color rgb="FF38761D"/>
      </bottom>
    </border>
    <border>
      <top style="medium">
        <color rgb="FF38761D"/>
      </top>
      <bottom style="medium">
        <color rgb="FF38761D"/>
      </bottom>
    </border>
    <border>
      <right style="medium">
        <color rgb="FF38761D"/>
      </right>
      <top style="medium">
        <color rgb="FF38761D"/>
      </top>
      <bottom style="medium">
        <color rgb="FF38761D"/>
      </bottom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 vertical="bottom"/>
    </xf>
    <xf quotePrefix="1" borderId="0" fillId="0" fontId="2" numFmtId="0" xfId="0" applyAlignment="1" applyFont="1">
      <alignment readingOrder="0" vertical="bottom"/>
    </xf>
    <xf borderId="0" fillId="2" fontId="3" numFmtId="0" xfId="0" applyAlignment="1" applyFill="1" applyFont="1">
      <alignment vertical="bottom"/>
    </xf>
    <xf borderId="0" fillId="2" fontId="2" numFmtId="0" xfId="0" applyAlignment="1" applyFont="1">
      <alignment vertical="bottom"/>
    </xf>
    <xf borderId="0" fillId="3" fontId="3" numFmtId="0" xfId="0" applyAlignment="1" applyFill="1" applyFont="1">
      <alignment vertical="bottom"/>
    </xf>
    <xf borderId="0" fillId="3" fontId="2" numFmtId="0" xfId="0" applyAlignment="1" applyFont="1">
      <alignment vertical="bottom"/>
    </xf>
    <xf borderId="0" fillId="4" fontId="3" numFmtId="0" xfId="0" applyAlignment="1" applyFill="1" applyFont="1">
      <alignment readingOrder="0" vertical="bottom"/>
    </xf>
    <xf borderId="0" fillId="4" fontId="3" numFmtId="0" xfId="0" applyAlignment="1" applyFont="1">
      <alignment vertical="bottom"/>
    </xf>
    <xf borderId="0" fillId="5" fontId="3" numFmtId="0" xfId="0" applyAlignment="1" applyFill="1" applyFont="1">
      <alignment vertical="bottom"/>
    </xf>
    <xf borderId="0" fillId="5" fontId="2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3" fontId="2" numFmtId="0" xfId="0" applyAlignment="1" applyFont="1">
      <alignment readingOrder="0" vertical="bottom"/>
    </xf>
    <xf borderId="0" fillId="4" fontId="2" numFmtId="0" xfId="0" applyAlignment="1" applyFont="1">
      <alignment vertical="bottom"/>
    </xf>
    <xf borderId="0" fillId="5" fontId="3" numFmtId="0" xfId="0" applyAlignment="1" applyFont="1">
      <alignment horizontal="right" vertical="bottom"/>
    </xf>
    <xf borderId="0" fillId="3" fontId="2" numFmtId="0" xfId="0" applyAlignment="1" applyFont="1">
      <alignment horizontal="right" readingOrder="0" vertical="bottom"/>
    </xf>
    <xf borderId="0" fillId="4" fontId="2" numFmtId="0" xfId="0" applyAlignment="1" applyFont="1">
      <alignment horizontal="right" vertical="bottom"/>
    </xf>
    <xf borderId="0" fillId="5" fontId="2" numFmtId="0" xfId="0" applyAlignment="1" applyFont="1">
      <alignment horizontal="right" vertical="bottom"/>
    </xf>
    <xf quotePrefix="1" borderId="0" fillId="2" fontId="2" numFmtId="0" xfId="0" applyAlignment="1" applyFont="1">
      <alignment vertical="bottom"/>
    </xf>
    <xf borderId="1" fillId="0" fontId="3" numFmtId="0" xfId="0" applyAlignment="1" applyBorder="1" applyFont="1">
      <alignment vertical="bottom"/>
    </xf>
    <xf borderId="2" fillId="2" fontId="2" numFmtId="0" xfId="0" applyAlignment="1" applyBorder="1" applyFont="1">
      <alignment vertical="bottom"/>
    </xf>
    <xf quotePrefix="1" borderId="2" fillId="2" fontId="2" numFmtId="0" xfId="0" applyAlignment="1" applyBorder="1" applyFont="1">
      <alignment vertical="bottom"/>
    </xf>
    <xf borderId="2" fillId="3" fontId="2" numFmtId="0" xfId="0" applyAlignment="1" applyBorder="1" applyFont="1">
      <alignment horizontal="right" readingOrder="0" vertical="bottom"/>
    </xf>
    <xf borderId="2" fillId="4" fontId="2" numFmtId="0" xfId="0" applyAlignment="1" applyBorder="1" applyFont="1">
      <alignment horizontal="right" vertical="bottom"/>
    </xf>
    <xf borderId="2" fillId="5" fontId="2" numFmtId="0" xfId="0" applyAlignment="1" applyBorder="1" applyFont="1">
      <alignment horizontal="right" vertical="bottom"/>
    </xf>
    <xf borderId="3" fillId="0" fontId="3" numFmtId="0" xfId="0" applyAlignment="1" applyBorder="1" applyFont="1">
      <alignment vertical="bottom"/>
    </xf>
    <xf borderId="0" fillId="6" fontId="4" numFmtId="0" xfId="0" applyAlignment="1" applyFill="1" applyFont="1">
      <alignment readingOrder="0"/>
    </xf>
    <xf borderId="0" fillId="6" fontId="5" numFmtId="0" xfId="0" applyAlignment="1" applyFont="1">
      <alignment readingOrder="0"/>
    </xf>
    <xf borderId="0" fillId="0" fontId="5" numFmtId="0" xfId="0" applyAlignment="1" applyFont="1">
      <alignment readingOrder="0"/>
    </xf>
    <xf borderId="0" fillId="2" fontId="4" numFmtId="0" xfId="0" applyAlignment="1" applyFont="1">
      <alignment readingOrder="0"/>
    </xf>
    <xf borderId="0" fillId="2" fontId="3" numFmtId="0" xfId="0" applyAlignment="1" applyFont="1">
      <alignment readingOrder="0" vertical="bottom"/>
    </xf>
    <xf borderId="0" fillId="7" fontId="5" numFmtId="0" xfId="0" applyAlignment="1" applyFill="1" applyFont="1">
      <alignment readingOrder="0"/>
    </xf>
    <xf borderId="0" fillId="7" fontId="5" numFmtId="0" xfId="0" applyFont="1"/>
    <xf borderId="0" fillId="2" fontId="5" numFmtId="0" xfId="0" applyAlignment="1" applyFont="1">
      <alignment readingOrder="0"/>
    </xf>
    <xf borderId="0" fillId="0" fontId="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63"/>
    <col customWidth="1" min="11" max="12" width="18.38"/>
    <col customWidth="1" min="15" max="15" width="16.25"/>
    <col customWidth="1" min="16" max="16" width="15.0"/>
  </cols>
  <sheetData>
    <row r="1">
      <c r="A1" s="1" t="s">
        <v>0</v>
      </c>
      <c r="B1" s="2"/>
      <c r="C1" s="3" t="s">
        <v>1</v>
      </c>
      <c r="D1" s="2"/>
      <c r="E1" s="3" t="s">
        <v>2</v>
      </c>
      <c r="F1" s="3"/>
      <c r="G1" s="3" t="s">
        <v>3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>
      <c r="A2" s="2" t="s">
        <v>4</v>
      </c>
      <c r="B2" s="2"/>
      <c r="C2" s="3" t="s">
        <v>5</v>
      </c>
      <c r="D2" s="2"/>
      <c r="E2" s="3" t="s">
        <v>6</v>
      </c>
      <c r="F2" s="2"/>
      <c r="G2" s="3" t="s">
        <v>7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>
      <c r="A3" s="2" t="s">
        <v>8</v>
      </c>
      <c r="B3" s="2"/>
      <c r="C3" s="3" t="s">
        <v>9</v>
      </c>
      <c r="D3" s="2"/>
      <c r="E3" s="3" t="s">
        <v>10</v>
      </c>
      <c r="F3" s="2"/>
      <c r="G3" s="3" t="s">
        <v>11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>
      <c r="A4" s="2" t="s">
        <v>12</v>
      </c>
      <c r="B4" s="2"/>
      <c r="C4" s="2"/>
      <c r="D4" s="2"/>
      <c r="E4" s="3" t="s">
        <v>13</v>
      </c>
      <c r="F4" s="2"/>
      <c r="G4" s="4" t="s">
        <v>14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>
      <c r="A5" s="2"/>
      <c r="B5" s="2"/>
      <c r="C5" s="3" t="s">
        <v>15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>
      <c r="A7" s="2"/>
      <c r="B7" s="2"/>
      <c r="C7" s="5" t="s">
        <v>16</v>
      </c>
      <c r="D7" s="6"/>
      <c r="E7" s="6"/>
      <c r="F7" s="7" t="s">
        <v>17</v>
      </c>
      <c r="G7" s="8"/>
      <c r="H7" s="8"/>
      <c r="I7" s="9" t="s">
        <v>18</v>
      </c>
      <c r="J7" s="9" t="s">
        <v>19</v>
      </c>
      <c r="K7" s="9" t="s">
        <v>20</v>
      </c>
      <c r="L7" s="9" t="s">
        <v>21</v>
      </c>
      <c r="M7" s="9" t="s">
        <v>22</v>
      </c>
      <c r="N7" s="9" t="s">
        <v>23</v>
      </c>
      <c r="O7" s="9" t="s">
        <v>24</v>
      </c>
      <c r="P7" s="9" t="s">
        <v>25</v>
      </c>
      <c r="Q7" s="10" t="s">
        <v>26</v>
      </c>
      <c r="R7" s="11" t="s">
        <v>27</v>
      </c>
      <c r="S7" s="12"/>
      <c r="T7" s="12"/>
      <c r="U7" s="10" t="s">
        <v>28</v>
      </c>
      <c r="V7" s="13" t="s">
        <v>29</v>
      </c>
    </row>
    <row r="8">
      <c r="A8" s="2"/>
      <c r="B8" s="13" t="s">
        <v>29</v>
      </c>
      <c r="C8" s="5" t="s">
        <v>30</v>
      </c>
      <c r="D8" s="5" t="s">
        <v>31</v>
      </c>
      <c r="E8" s="5" t="s">
        <v>32</v>
      </c>
      <c r="F8" s="14" t="s">
        <v>33</v>
      </c>
      <c r="G8" s="14" t="s">
        <v>34</v>
      </c>
      <c r="H8" s="14" t="s">
        <v>35</v>
      </c>
      <c r="I8" s="15"/>
      <c r="J8" s="15"/>
      <c r="K8" s="15"/>
      <c r="L8" s="15"/>
      <c r="M8" s="15"/>
      <c r="N8" s="15"/>
      <c r="O8" s="15"/>
      <c r="P8" s="15"/>
      <c r="Q8" s="15"/>
      <c r="R8" s="16">
        <v>1.0</v>
      </c>
      <c r="S8" s="16">
        <v>2.0</v>
      </c>
      <c r="T8" s="16">
        <v>3.0</v>
      </c>
      <c r="U8" s="15"/>
      <c r="V8" s="2"/>
    </row>
    <row r="9">
      <c r="A9" s="3">
        <v>1.0</v>
      </c>
      <c r="B9" s="13" t="s">
        <v>36</v>
      </c>
      <c r="C9" s="6" t="s">
        <v>13</v>
      </c>
      <c r="D9" s="6" t="s">
        <v>13</v>
      </c>
      <c r="E9" s="6" t="s">
        <v>13</v>
      </c>
      <c r="F9" s="17">
        <v>9.0</v>
      </c>
      <c r="G9" s="17">
        <v>40.0</v>
      </c>
      <c r="H9" s="17">
        <v>60.0</v>
      </c>
      <c r="I9" s="18">
        <f> AVERAGE(C23:L23)</f>
        <v>32.8</v>
      </c>
      <c r="J9" s="18">
        <f t="shared" ref="J9:J10" si="2">VAR(C23:L23)</f>
        <v>1.955555556</v>
      </c>
      <c r="K9" s="18">
        <f t="shared" ref="K9:K16" si="3">SQRT(J9)</f>
        <v>1.398411798</v>
      </c>
      <c r="L9" s="18">
        <f t="shared" ref="L9:L10" si="4">_xlfn.CONFIDENCE.T(0.05,K9,10 )</f>
        <v>1.000363537</v>
      </c>
      <c r="M9" s="18">
        <f t="shared" ref="M9:M16" si="5">I9-L9</f>
        <v>31.79963646</v>
      </c>
      <c r="N9" s="18">
        <f t="shared" ref="N9:N16" si="6">(I9+L9)</f>
        <v>33.80036354</v>
      </c>
      <c r="O9" s="18">
        <f t="shared" ref="O9:O16" si="7">(0.05*I9)</f>
        <v>1.64</v>
      </c>
      <c r="P9" s="18" t="str">
        <f t="shared" ref="P9:P16" si="8"> IF((L9 &lt;= O9), "Acceptable", "Fora de tolerància")</f>
        <v>Acceptable</v>
      </c>
      <c r="Q9" s="18">
        <f t="shared" ref="Q9:Q16" si="9"> I9</f>
        <v>32.8</v>
      </c>
      <c r="R9" s="19">
        <f> Q9 + Q10</f>
        <v>87.6</v>
      </c>
      <c r="S9" s="19">
        <f t="shared" ref="S9:T9" si="1">R9+R10</f>
        <v>161.2529412</v>
      </c>
      <c r="T9" s="19">
        <f t="shared" si="1"/>
        <v>323.7411765</v>
      </c>
      <c r="U9" s="18">
        <f> T9/8</f>
        <v>40.46764706</v>
      </c>
      <c r="V9" s="13" t="s">
        <v>36</v>
      </c>
    </row>
    <row r="10">
      <c r="A10" s="3">
        <v>2.0</v>
      </c>
      <c r="B10" s="13" t="s">
        <v>37</v>
      </c>
      <c r="C10" s="20" t="s">
        <v>14</v>
      </c>
      <c r="D10" s="6" t="s">
        <v>13</v>
      </c>
      <c r="E10" s="6" t="s">
        <v>13</v>
      </c>
      <c r="F10" s="17">
        <v>6.0</v>
      </c>
      <c r="G10" s="17">
        <v>40.0</v>
      </c>
      <c r="H10" s="17">
        <v>60.0</v>
      </c>
      <c r="I10" s="18">
        <f>AVERAGE(C24:L24)</f>
        <v>54.8</v>
      </c>
      <c r="J10" s="18">
        <f t="shared" si="2"/>
        <v>6.622222222</v>
      </c>
      <c r="K10" s="18">
        <f t="shared" si="3"/>
        <v>2.573367875</v>
      </c>
      <c r="L10" s="18">
        <f t="shared" si="4"/>
        <v>1.840876481</v>
      </c>
      <c r="M10" s="18">
        <f t="shared" si="5"/>
        <v>52.95912352</v>
      </c>
      <c r="N10" s="18">
        <f t="shared" si="6"/>
        <v>56.64087648</v>
      </c>
      <c r="O10" s="18">
        <f t="shared" si="7"/>
        <v>2.74</v>
      </c>
      <c r="P10" s="18" t="str">
        <f t="shared" si="8"/>
        <v>Acceptable</v>
      </c>
      <c r="Q10" s="18">
        <f t="shared" si="9"/>
        <v>54.8</v>
      </c>
      <c r="R10" s="19">
        <f> Q11 + Q12</f>
        <v>73.65294118</v>
      </c>
      <c r="S10" s="19">
        <f t="shared" ref="S10:T10" si="10">R11+R12</f>
        <v>162.4882353</v>
      </c>
      <c r="T10" s="19">
        <f t="shared" si="10"/>
        <v>88.05882353</v>
      </c>
      <c r="U10" s="18">
        <f t="shared" ref="U10:U16" si="12"> T10 / 4</f>
        <v>22.01470588</v>
      </c>
      <c r="V10" s="13" t="s">
        <v>37</v>
      </c>
    </row>
    <row r="11">
      <c r="A11" s="3">
        <v>3.0</v>
      </c>
      <c r="B11" s="13" t="s">
        <v>38</v>
      </c>
      <c r="C11" s="6" t="s">
        <v>13</v>
      </c>
      <c r="D11" s="20" t="s">
        <v>14</v>
      </c>
      <c r="E11" s="6" t="s">
        <v>13</v>
      </c>
      <c r="F11" s="17">
        <v>9.0</v>
      </c>
      <c r="G11" s="17">
        <v>35.0</v>
      </c>
      <c r="H11" s="17">
        <v>60.0</v>
      </c>
      <c r="I11" s="18">
        <f>AVERAGE(C25:S25)</f>
        <v>25.35294118</v>
      </c>
      <c r="J11" s="18">
        <f>VAR(C25:S25)</f>
        <v>4.867647059</v>
      </c>
      <c r="K11" s="18">
        <f t="shared" si="3"/>
        <v>2.206274475</v>
      </c>
      <c r="L11" s="18">
        <f>_xlfn.CONFIDENCE.T(0.05,K11,17 )</f>
        <v>1.134361662</v>
      </c>
      <c r="M11" s="18">
        <f t="shared" si="5"/>
        <v>24.21857951</v>
      </c>
      <c r="N11" s="18">
        <f t="shared" si="6"/>
        <v>26.48730284</v>
      </c>
      <c r="O11" s="18">
        <f t="shared" si="7"/>
        <v>1.267647059</v>
      </c>
      <c r="P11" s="18" t="str">
        <f t="shared" si="8"/>
        <v>Acceptable</v>
      </c>
      <c r="Q11" s="18">
        <f t="shared" si="9"/>
        <v>25.35294118</v>
      </c>
      <c r="R11" s="19">
        <f> Q13 + Q14</f>
        <v>89.3</v>
      </c>
      <c r="S11" s="19">
        <f t="shared" ref="S11:T11" si="11">R13+R14</f>
        <v>44.94705882</v>
      </c>
      <c r="T11" s="19">
        <f t="shared" si="11"/>
        <v>30.05882353</v>
      </c>
      <c r="U11" s="18">
        <f t="shared" si="12"/>
        <v>7.514705882</v>
      </c>
      <c r="V11" s="13" t="s">
        <v>38</v>
      </c>
    </row>
    <row r="12">
      <c r="A12" s="3">
        <v>4.0</v>
      </c>
      <c r="B12" s="13" t="s">
        <v>39</v>
      </c>
      <c r="C12" s="20" t="s">
        <v>14</v>
      </c>
      <c r="D12" s="20" t="s">
        <v>14</v>
      </c>
      <c r="E12" s="6" t="s">
        <v>13</v>
      </c>
      <c r="F12" s="17">
        <v>6.0</v>
      </c>
      <c r="G12" s="17">
        <v>35.0</v>
      </c>
      <c r="H12" s="17">
        <v>60.0</v>
      </c>
      <c r="I12" s="18">
        <f t="shared" ref="I12:I14" si="14">AVERAGE(C26:L26)</f>
        <v>48.3</v>
      </c>
      <c r="J12" s="18">
        <f t="shared" ref="J12:J14" si="15">VAR(C26:L26)</f>
        <v>2.455555556</v>
      </c>
      <c r="K12" s="18">
        <f t="shared" si="3"/>
        <v>1.567021236</v>
      </c>
      <c r="L12" s="18">
        <f t="shared" ref="L12:L14" si="16">_xlfn.CONFIDENCE.T(0.05,K12,10 )</f>
        <v>1.120979463</v>
      </c>
      <c r="M12" s="18">
        <f t="shared" si="5"/>
        <v>47.17902054</v>
      </c>
      <c r="N12" s="18">
        <f t="shared" si="6"/>
        <v>49.42097946</v>
      </c>
      <c r="O12" s="18">
        <f t="shared" si="7"/>
        <v>2.415</v>
      </c>
      <c r="P12" s="18" t="str">
        <f t="shared" si="8"/>
        <v>Acceptable</v>
      </c>
      <c r="Q12" s="18">
        <f t="shared" si="9"/>
        <v>48.3</v>
      </c>
      <c r="R12" s="19">
        <f> Q15 + Q16</f>
        <v>73.18823529</v>
      </c>
      <c r="S12" s="19">
        <f t="shared" ref="S12:T12" si="13">R15+R16</f>
        <v>43.11176471</v>
      </c>
      <c r="T12" s="19">
        <f t="shared" si="13"/>
        <v>-1.858823529</v>
      </c>
      <c r="U12" s="18">
        <f t="shared" si="12"/>
        <v>-0.4647058824</v>
      </c>
      <c r="V12" s="13" t="s">
        <v>39</v>
      </c>
    </row>
    <row r="13">
      <c r="A13" s="3">
        <v>5.0</v>
      </c>
      <c r="B13" s="13" t="s">
        <v>40</v>
      </c>
      <c r="C13" s="6" t="s">
        <v>13</v>
      </c>
      <c r="D13" s="6" t="s">
        <v>13</v>
      </c>
      <c r="E13" s="20" t="s">
        <v>14</v>
      </c>
      <c r="F13" s="17">
        <v>9.0</v>
      </c>
      <c r="G13" s="17">
        <v>40.0</v>
      </c>
      <c r="H13" s="17">
        <v>70.0</v>
      </c>
      <c r="I13" s="18">
        <f t="shared" si="14"/>
        <v>34.1</v>
      </c>
      <c r="J13" s="18">
        <f t="shared" si="15"/>
        <v>2.322222222</v>
      </c>
      <c r="K13" s="18">
        <f t="shared" si="3"/>
        <v>1.523883927</v>
      </c>
      <c r="L13" s="18">
        <f t="shared" si="16"/>
        <v>1.090120891</v>
      </c>
      <c r="M13" s="18">
        <f t="shared" si="5"/>
        <v>33.00987911</v>
      </c>
      <c r="N13" s="18">
        <f t="shared" si="6"/>
        <v>35.19012089</v>
      </c>
      <c r="O13" s="18">
        <f t="shared" si="7"/>
        <v>1.705</v>
      </c>
      <c r="P13" s="18" t="str">
        <f t="shared" si="8"/>
        <v>Acceptable</v>
      </c>
      <c r="Q13" s="18">
        <f t="shared" si="9"/>
        <v>34.1</v>
      </c>
      <c r="R13" s="19">
        <f> Q10 - Q9</f>
        <v>22</v>
      </c>
      <c r="S13" s="19">
        <f t="shared" ref="S13:T13" si="17">R9-R10</f>
        <v>13.94705882</v>
      </c>
      <c r="T13" s="19">
        <f t="shared" si="17"/>
        <v>-1.235294118</v>
      </c>
      <c r="U13" s="18">
        <f t="shared" si="12"/>
        <v>-0.3088235294</v>
      </c>
      <c r="V13" s="13" t="s">
        <v>40</v>
      </c>
    </row>
    <row r="14">
      <c r="A14" s="3">
        <v>6.0</v>
      </c>
      <c r="B14" s="13" t="s">
        <v>41</v>
      </c>
      <c r="C14" s="20" t="s">
        <v>14</v>
      </c>
      <c r="D14" s="6" t="s">
        <v>13</v>
      </c>
      <c r="E14" s="20" t="s">
        <v>14</v>
      </c>
      <c r="F14" s="17">
        <v>6.0</v>
      </c>
      <c r="G14" s="17">
        <v>40.0</v>
      </c>
      <c r="H14" s="17">
        <v>70.0</v>
      </c>
      <c r="I14" s="18">
        <f t="shared" si="14"/>
        <v>55.2</v>
      </c>
      <c r="J14" s="18">
        <f t="shared" si="15"/>
        <v>3.955555556</v>
      </c>
      <c r="K14" s="18">
        <f t="shared" si="3"/>
        <v>1.988857852</v>
      </c>
      <c r="L14" s="18">
        <f t="shared" si="16"/>
        <v>1.422743199</v>
      </c>
      <c r="M14" s="18">
        <f t="shared" si="5"/>
        <v>53.7772568</v>
      </c>
      <c r="N14" s="18">
        <f t="shared" si="6"/>
        <v>56.6227432</v>
      </c>
      <c r="O14" s="18">
        <f t="shared" si="7"/>
        <v>2.76</v>
      </c>
      <c r="P14" s="18" t="str">
        <f t="shared" si="8"/>
        <v>Acceptable</v>
      </c>
      <c r="Q14" s="18">
        <f t="shared" si="9"/>
        <v>55.2</v>
      </c>
      <c r="R14" s="19">
        <f> Q12 - Q11</f>
        <v>22.94705882</v>
      </c>
      <c r="S14" s="19">
        <f t="shared" ref="S14:T14" si="18">R11-R12</f>
        <v>16.11176471</v>
      </c>
      <c r="T14" s="19">
        <f t="shared" si="18"/>
        <v>1.835294118</v>
      </c>
      <c r="U14" s="18">
        <f t="shared" si="12"/>
        <v>0.4588235294</v>
      </c>
      <c r="V14" s="13" t="s">
        <v>41</v>
      </c>
    </row>
    <row r="15">
      <c r="A15" s="3">
        <v>7.0</v>
      </c>
      <c r="B15" s="21" t="s">
        <v>42</v>
      </c>
      <c r="C15" s="22" t="s">
        <v>13</v>
      </c>
      <c r="D15" s="23" t="s">
        <v>14</v>
      </c>
      <c r="E15" s="23" t="s">
        <v>14</v>
      </c>
      <c r="F15" s="24">
        <v>9.0</v>
      </c>
      <c r="G15" s="24">
        <v>35.0</v>
      </c>
      <c r="H15" s="24">
        <v>70.0</v>
      </c>
      <c r="I15" s="25">
        <f>AVERAGE(C29:S29)</f>
        <v>25.58823529</v>
      </c>
      <c r="J15" s="25">
        <f>VAR(C29:S29)</f>
        <v>5.882352941</v>
      </c>
      <c r="K15" s="25">
        <f t="shared" si="3"/>
        <v>2.42535625</v>
      </c>
      <c r="L15" s="25">
        <f>_xlfn.CONFIDENCE.T(0.05,K15,17 )</f>
        <v>1.247003117</v>
      </c>
      <c r="M15" s="25">
        <f t="shared" si="5"/>
        <v>24.34123218</v>
      </c>
      <c r="N15" s="25">
        <f t="shared" si="6"/>
        <v>26.83523841</v>
      </c>
      <c r="O15" s="25">
        <f t="shared" si="7"/>
        <v>1.279411765</v>
      </c>
      <c r="P15" s="25" t="str">
        <f t="shared" si="8"/>
        <v>Acceptable</v>
      </c>
      <c r="Q15" s="25">
        <f t="shared" si="9"/>
        <v>25.58823529</v>
      </c>
      <c r="R15" s="26">
        <f> Q14 - Q13</f>
        <v>21.1</v>
      </c>
      <c r="S15" s="26">
        <f t="shared" ref="S15:T15" si="19">R13-R14</f>
        <v>-0.9470588235</v>
      </c>
      <c r="T15" s="26">
        <f t="shared" si="19"/>
        <v>-2.164705882</v>
      </c>
      <c r="U15" s="25">
        <f t="shared" si="12"/>
        <v>-0.5411764706</v>
      </c>
      <c r="V15" s="27" t="s">
        <v>42</v>
      </c>
    </row>
    <row r="16">
      <c r="A16" s="3">
        <v>8.0</v>
      </c>
      <c r="B16" s="13" t="s">
        <v>43</v>
      </c>
      <c r="C16" s="20" t="s">
        <v>14</v>
      </c>
      <c r="D16" s="20" t="s">
        <v>14</v>
      </c>
      <c r="E16" s="20" t="s">
        <v>14</v>
      </c>
      <c r="F16" s="17">
        <v>6.0</v>
      </c>
      <c r="G16" s="17">
        <v>35.0</v>
      </c>
      <c r="H16" s="17">
        <v>70.0</v>
      </c>
      <c r="I16" s="18">
        <f>AVERAGE(C30:L30)</f>
        <v>47.6</v>
      </c>
      <c r="J16" s="18">
        <f>VAR(C30:L30)</f>
        <v>2.711111111</v>
      </c>
      <c r="K16" s="18">
        <f t="shared" si="3"/>
        <v>1.646545205</v>
      </c>
      <c r="L16" s="18">
        <f>_xlfn.CONFIDENCE.T(0.05,K16,10 )</f>
        <v>1.177867483</v>
      </c>
      <c r="M16" s="18">
        <f t="shared" si="5"/>
        <v>46.42213252</v>
      </c>
      <c r="N16" s="18">
        <f t="shared" si="6"/>
        <v>48.77786748</v>
      </c>
      <c r="O16" s="18">
        <f t="shared" si="7"/>
        <v>2.38</v>
      </c>
      <c r="P16" s="18" t="str">
        <f t="shared" si="8"/>
        <v>Acceptable</v>
      </c>
      <c r="Q16" s="18">
        <f t="shared" si="9"/>
        <v>47.6</v>
      </c>
      <c r="R16" s="19">
        <f> Q16 - Q15</f>
        <v>22.01176471</v>
      </c>
      <c r="S16" s="19">
        <f t="shared" ref="S16:T16" si="20">R15-R16</f>
        <v>-0.9117647059</v>
      </c>
      <c r="T16" s="19">
        <f t="shared" si="20"/>
        <v>-0.03529411765</v>
      </c>
      <c r="U16" s="18">
        <f t="shared" si="12"/>
        <v>-0.008823529412</v>
      </c>
      <c r="V16" s="13" t="s">
        <v>43</v>
      </c>
    </row>
    <row r="21">
      <c r="B21" s="28" t="s">
        <v>44</v>
      </c>
      <c r="C21" s="29">
        <v>1.0</v>
      </c>
      <c r="D21" s="29">
        <v>2.0</v>
      </c>
      <c r="E21" s="29">
        <v>3.0</v>
      </c>
      <c r="F21" s="29">
        <v>4.0</v>
      </c>
      <c r="G21" s="29">
        <v>5.0</v>
      </c>
      <c r="H21" s="29">
        <v>6.0</v>
      </c>
      <c r="I21" s="29">
        <v>7.0</v>
      </c>
      <c r="J21" s="29">
        <v>8.0</v>
      </c>
      <c r="K21" s="29">
        <v>9.0</v>
      </c>
      <c r="L21" s="29">
        <v>10.0</v>
      </c>
      <c r="M21" s="29">
        <v>11.0</v>
      </c>
      <c r="N21" s="29">
        <v>12.0</v>
      </c>
      <c r="O21" s="29">
        <v>13.0</v>
      </c>
      <c r="P21" s="29">
        <v>14.0</v>
      </c>
      <c r="Q21" s="29">
        <v>15.0</v>
      </c>
      <c r="R21" s="29">
        <v>16.0</v>
      </c>
      <c r="S21" s="29">
        <v>17.0</v>
      </c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0"/>
    </row>
    <row r="22">
      <c r="B22" s="31" t="s">
        <v>45</v>
      </c>
    </row>
    <row r="23">
      <c r="B23" s="5" t="s">
        <v>36</v>
      </c>
      <c r="C23" s="30">
        <v>33.0</v>
      </c>
      <c r="D23" s="30">
        <v>32.0</v>
      </c>
      <c r="E23" s="30">
        <v>34.0</v>
      </c>
      <c r="F23" s="30">
        <v>34.0</v>
      </c>
      <c r="G23" s="30">
        <v>35.0</v>
      </c>
      <c r="H23" s="30">
        <v>33.0</v>
      </c>
      <c r="I23" s="30">
        <v>30.0</v>
      </c>
      <c r="J23" s="30">
        <v>32.0</v>
      </c>
      <c r="K23" s="30">
        <v>33.0</v>
      </c>
      <c r="L23" s="30">
        <v>32.0</v>
      </c>
      <c r="M23" s="30"/>
      <c r="N23" s="30"/>
    </row>
    <row r="24">
      <c r="B24" s="32" t="s">
        <v>37</v>
      </c>
      <c r="C24" s="30">
        <v>54.0</v>
      </c>
      <c r="D24" s="30">
        <v>53.0</v>
      </c>
      <c r="E24" s="30">
        <v>53.0</v>
      </c>
      <c r="F24" s="30">
        <v>51.0</v>
      </c>
      <c r="G24" s="30">
        <v>59.0</v>
      </c>
      <c r="H24" s="30">
        <v>54.0</v>
      </c>
      <c r="I24" s="30">
        <v>53.0</v>
      </c>
      <c r="J24" s="30">
        <v>58.0</v>
      </c>
      <c r="K24" s="30">
        <v>56.0</v>
      </c>
      <c r="L24" s="30">
        <v>57.0</v>
      </c>
      <c r="M24" s="30"/>
      <c r="N24" s="30"/>
    </row>
    <row r="25">
      <c r="B25" s="5" t="s">
        <v>38</v>
      </c>
      <c r="C25" s="30">
        <v>28.0</v>
      </c>
      <c r="D25" s="30">
        <v>22.0</v>
      </c>
      <c r="E25" s="30">
        <v>24.0</v>
      </c>
      <c r="F25" s="30">
        <v>26.0</v>
      </c>
      <c r="G25" s="30">
        <v>29.0</v>
      </c>
      <c r="H25" s="30">
        <v>27.0</v>
      </c>
      <c r="I25" s="30">
        <v>25.0</v>
      </c>
      <c r="J25" s="30">
        <v>27.0</v>
      </c>
      <c r="K25" s="30">
        <v>23.0</v>
      </c>
      <c r="L25" s="30">
        <v>23.0</v>
      </c>
      <c r="M25" s="30">
        <v>24.0</v>
      </c>
      <c r="N25" s="30">
        <v>27.0</v>
      </c>
      <c r="O25" s="30">
        <v>22.0</v>
      </c>
      <c r="P25" s="30">
        <v>25.0</v>
      </c>
      <c r="Q25" s="30">
        <v>27.0</v>
      </c>
      <c r="R25" s="30">
        <v>28.0</v>
      </c>
      <c r="S25" s="30">
        <v>24.0</v>
      </c>
    </row>
    <row r="26">
      <c r="B26" s="5" t="s">
        <v>39</v>
      </c>
      <c r="C26" s="30">
        <v>48.0</v>
      </c>
      <c r="D26" s="30">
        <v>48.0</v>
      </c>
      <c r="E26" s="30">
        <v>47.0</v>
      </c>
      <c r="F26" s="30">
        <v>49.0</v>
      </c>
      <c r="G26" s="30">
        <v>52.0</v>
      </c>
      <c r="H26" s="30">
        <v>49.0</v>
      </c>
      <c r="I26" s="30">
        <v>48.0</v>
      </c>
      <c r="J26" s="30">
        <v>48.0</v>
      </c>
      <c r="K26" s="30">
        <v>46.0</v>
      </c>
      <c r="L26" s="30">
        <v>48.0</v>
      </c>
      <c r="M26" s="30"/>
      <c r="N26" s="30"/>
    </row>
    <row r="27">
      <c r="B27" s="5" t="s">
        <v>40</v>
      </c>
      <c r="C27" s="30">
        <v>33.0</v>
      </c>
      <c r="D27" s="30">
        <v>35.0</v>
      </c>
      <c r="E27" s="30">
        <v>36.0</v>
      </c>
      <c r="F27" s="30">
        <v>34.0</v>
      </c>
      <c r="G27" s="30">
        <v>32.0</v>
      </c>
      <c r="H27" s="30">
        <v>36.0</v>
      </c>
      <c r="I27" s="30">
        <v>35.0</v>
      </c>
      <c r="J27" s="30">
        <v>35.0</v>
      </c>
      <c r="K27" s="30">
        <v>33.0</v>
      </c>
      <c r="L27" s="30">
        <v>32.0</v>
      </c>
      <c r="M27" s="30"/>
      <c r="N27" s="30"/>
    </row>
    <row r="28">
      <c r="B28" s="5" t="s">
        <v>41</v>
      </c>
      <c r="C28" s="30">
        <v>54.0</v>
      </c>
      <c r="D28" s="30">
        <v>58.0</v>
      </c>
      <c r="E28" s="30">
        <v>54.0</v>
      </c>
      <c r="F28" s="30">
        <v>51.0</v>
      </c>
      <c r="G28" s="30">
        <v>56.0</v>
      </c>
      <c r="H28" s="30">
        <v>56.0</v>
      </c>
      <c r="I28" s="30">
        <v>56.0</v>
      </c>
      <c r="J28" s="30">
        <v>54.0</v>
      </c>
      <c r="K28" s="30">
        <v>56.0</v>
      </c>
      <c r="L28" s="30">
        <v>57.0</v>
      </c>
      <c r="M28" s="30"/>
      <c r="N28" s="30"/>
    </row>
    <row r="29">
      <c r="B29" s="5" t="s">
        <v>42</v>
      </c>
      <c r="C29" s="30">
        <v>24.0</v>
      </c>
      <c r="D29" s="30">
        <v>27.0</v>
      </c>
      <c r="E29" s="30">
        <v>29.0</v>
      </c>
      <c r="F29" s="30">
        <v>29.0</v>
      </c>
      <c r="G29" s="30">
        <v>22.0</v>
      </c>
      <c r="H29" s="30">
        <v>24.0</v>
      </c>
      <c r="I29" s="30">
        <v>27.0</v>
      </c>
      <c r="J29" s="30">
        <v>24.0</v>
      </c>
      <c r="K29" s="30">
        <v>26.0</v>
      </c>
      <c r="L29" s="30">
        <v>24.0</v>
      </c>
      <c r="M29" s="30">
        <v>24.0</v>
      </c>
      <c r="N29" s="30">
        <v>29.0</v>
      </c>
      <c r="O29" s="30">
        <v>28.0</v>
      </c>
      <c r="P29" s="30">
        <v>24.0</v>
      </c>
      <c r="Q29" s="30">
        <v>24.0</v>
      </c>
      <c r="R29" s="30">
        <v>28.0</v>
      </c>
      <c r="S29" s="30">
        <v>22.0</v>
      </c>
    </row>
    <row r="30">
      <c r="B30" s="5" t="s">
        <v>43</v>
      </c>
      <c r="C30" s="30">
        <v>47.0</v>
      </c>
      <c r="D30" s="30">
        <v>49.0</v>
      </c>
      <c r="E30" s="30">
        <v>45.0</v>
      </c>
      <c r="F30" s="30">
        <v>49.0</v>
      </c>
      <c r="G30" s="30">
        <v>47.0</v>
      </c>
      <c r="H30" s="30">
        <v>46.0</v>
      </c>
      <c r="I30" s="30">
        <v>49.0</v>
      </c>
      <c r="J30" s="30">
        <v>50.0</v>
      </c>
      <c r="K30" s="30">
        <v>46.0</v>
      </c>
      <c r="L30" s="30">
        <v>48.0</v>
      </c>
      <c r="M30" s="30"/>
      <c r="N30" s="30"/>
    </row>
    <row r="34">
      <c r="J34" s="33" t="s">
        <v>46</v>
      </c>
      <c r="K34" s="34"/>
      <c r="M34" s="30"/>
    </row>
    <row r="35">
      <c r="J35" s="35" t="s">
        <v>38</v>
      </c>
      <c r="K35" s="36">
        <f> 10 * ((1.692843412/1.27)*(1.692843412/ 1.27))</f>
        <v>17.7674922</v>
      </c>
    </row>
    <row r="36">
      <c r="J36" s="35" t="s">
        <v>42</v>
      </c>
      <c r="K36" s="30">
        <f> 10* ((1.692843412/1.28)*(1.692843412/1.28))</f>
        <v>17.49095958</v>
      </c>
    </row>
  </sheetData>
  <drawing r:id="rId1"/>
</worksheet>
</file>