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/>
  </bookViews>
  <sheets>
    <sheet name="Sheet1" sheetId="2" r:id="rId1"/>
    <sheet name="Loss Calc for IMM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J5" i="2" s="1"/>
  <c r="I6" i="2"/>
  <c r="I7" i="2"/>
  <c r="J7" i="2" s="1"/>
  <c r="I3" i="2"/>
  <c r="J3" i="2" s="1"/>
  <c r="J4" i="2"/>
  <c r="J6" i="2"/>
  <c r="C19" i="2"/>
  <c r="C20" i="2"/>
  <c r="C21" i="2"/>
  <c r="C22" i="2"/>
  <c r="C18" i="2"/>
  <c r="H4" i="2" l="1"/>
  <c r="H5" i="2"/>
  <c r="H6" i="2"/>
  <c r="H3" i="2"/>
  <c r="G4" i="2"/>
  <c r="G5" i="2"/>
  <c r="G6" i="2"/>
  <c r="F4" i="2"/>
  <c r="F5" i="2"/>
  <c r="F6" i="2"/>
  <c r="F7" i="2"/>
  <c r="E6" i="2"/>
  <c r="E7" i="2"/>
  <c r="G7" i="2" s="1"/>
  <c r="H7" i="2" s="1"/>
  <c r="E4" i="2"/>
  <c r="E5" i="2"/>
  <c r="F3" i="2"/>
  <c r="E3" i="2"/>
  <c r="D6" i="2"/>
  <c r="G13" i="2"/>
  <c r="G14" i="2"/>
  <c r="G15" i="2"/>
  <c r="G12" i="2"/>
  <c r="C7" i="2"/>
  <c r="D7" i="2" s="1"/>
  <c r="C6" i="2"/>
  <c r="C5" i="2"/>
  <c r="D5" i="2" s="1"/>
  <c r="C4" i="2"/>
  <c r="D4" i="2" s="1"/>
  <c r="C3" i="2"/>
  <c r="D3" i="2" s="1"/>
  <c r="E8" i="1"/>
  <c r="G11" i="2"/>
  <c r="G3" i="2" l="1"/>
  <c r="E7" i="1" l="1"/>
  <c r="F7" i="1"/>
  <c r="G7" i="1" l="1"/>
  <c r="H7" i="1" s="1"/>
  <c r="G9" i="1" l="1"/>
  <c r="F9" i="1"/>
  <c r="F3" i="1" l="1"/>
  <c r="G3" i="1"/>
  <c r="G15" i="1" l="1"/>
  <c r="C9" i="1"/>
  <c r="E9" i="1" s="1"/>
  <c r="C8" i="1"/>
  <c r="C6" i="1"/>
  <c r="E6" i="1" s="1"/>
  <c r="C5" i="1"/>
  <c r="E5" i="1" s="1"/>
  <c r="C4" i="1"/>
  <c r="E4" i="1" s="1"/>
  <c r="C3" i="1"/>
  <c r="E3" i="1" s="1"/>
  <c r="H3" i="1" s="1"/>
  <c r="H9" i="1" l="1"/>
</calcChain>
</file>

<file path=xl/sharedStrings.xml><?xml version="1.0" encoding="utf-8"?>
<sst xmlns="http://schemas.openxmlformats.org/spreadsheetml/2006/main" count="116" uniqueCount="46">
  <si>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</si>
  <si>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</si>
  <si>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</si>
  <si>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</si>
  <si>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</si>
  <si>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</si>
  <si>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</si>
  <si>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</si>
  <si>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</si>
  <si>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</si>
  <si>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</si>
  <si>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</si>
  <si>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</si>
  <si>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</si>
  <si>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</si>
  <si>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</si>
  <si>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</si>
  <si>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</si>
  <si>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</si>
  <si>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</si>
  <si>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</si>
  <si>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</si>
  <si>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</si>
  <si>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</si>
  <si>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</si>
  <si>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</si>
  <si>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</si>
  <si>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Ipeak</t>
  </si>
  <si>
    <t>110C</t>
  </si>
  <si>
    <t>Switching Energy (Vdc 300, Isw 11A, Ron 22, Roff 2, Temp 110)</t>
  </si>
  <si>
    <t>Switching Energy (Vdc 300, Isw 2A, Ron 22, Roff 2, Temp 110)</t>
  </si>
  <si>
    <t>Switching Energy (Vdc 300, Isw 4A, Ron 22, Roff 2, Temp 110)</t>
  </si>
  <si>
    <t>Switching Energy (Vdc 300, Isw 6A, Ron 22, Roff 2, Temp 110)</t>
  </si>
  <si>
    <t>Switching Energy (Vdc 300, Isw 8A, Ron 22, Roff 2, Temp 110)</t>
  </si>
  <si>
    <t>Switching Energy (Vdc 300, Isw 10A, Ron 22, Roff 2, Temp 110)</t>
  </si>
  <si>
    <t>Switching Energy (Vdc 300, Isw 12A, Ron 22, Roff 2, Temp 110)</t>
  </si>
  <si>
    <t>Enter Switching Energy Here for 110C</t>
  </si>
  <si>
    <t>Switching Energy (Vdc 300, Isw 11A, Ron 16, Roff 2, Temp 110)</t>
  </si>
  <si>
    <t>Switching Energy (Vdc 300, Isw 11A, Ron 10, Roff 2, Temp 110)</t>
  </si>
  <si>
    <t>65C</t>
  </si>
  <si>
    <t>82C</t>
  </si>
  <si>
    <t>92C</t>
  </si>
  <si>
    <t>105C</t>
  </si>
  <si>
    <t>Pgan</t>
  </si>
  <si>
    <t>Power</t>
  </si>
  <si>
    <t>Psw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</si>
</sst>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 applyFill="1" applyBorder="1"/>
    <xf numFmtId="11" fontId="0" fillId="0" borderId="0" xfId="0" applyNumberFormat="1" applyBorder="1"/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Sheet1!$C$11:$C$15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4.3</c:v>
                </c:pt>
                <c:pt idx="2">
                  <c:v>6.4</c:v>
                </c:pt>
                <c:pt idx="3">
                  <c:v>8.5</c:v>
                </c:pt>
                <c:pt idx="4">
                  <c:v>10.7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1.2988842918755457</c:v>
                </c:pt>
                <c:pt idx="1">
                  <c:v>3.057558565380345</c:v>
                </c:pt>
                <c:pt idx="2">
                  <c:v>6.084196152993238</c:v>
                </c:pt>
                <c:pt idx="3">
                  <c:v>10.8209124421679</c:v>
                </c:pt>
                <c:pt idx="4">
                  <c:v>18.157763071734522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F-4271-B937-09E2DE61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70672"/>
        <c:axId val="99425600"/>
      </c:lineChart>
      <c:catAx>
        <c:axId val="20891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25600"/>
        <c:crosses val="autoZero"/>
        <c:auto val="1"/>
        <c:lblAlgn val="ctr"/>
        <c:lblOffset val="100"/>
        <c:noMultiLvlLbl val="0"/>
      </c:catAx>
      <c:valAx>
        <c:axId val="994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91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0</xdr:row>
      <xdr:rowOff>179615</xdr:rowOff>
    </xdr:from>
    <xdr:to>
      <xdr:col>17</xdr:col>
      <xdr:colOff>557892</xdr:colOff>
      <xdr:row>15</xdr:row>
      <xdr:rowOff>65315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130" zoomScaleNormal="130" workbookViewId="0">
      <selection activeCell="K9" sqref="K9"/>
    </sheetView>
  </sheetViews>
  <sheetFormatPr defaultRowHeight="15" x14ac:dyDescent="0.25"/>
  <cols>
    <col min="1" max="1" width="10.85546875" bestFit="1" customWidth="1"/>
    <col min="2" max="2" width="10.28515625" bestFit="1" customWidth="1"/>
    <col min="3" max="3" width="13.7109375" customWidth="1"/>
    <col min="4" max="4" width="6.140625" bestFit="1" customWidth="1"/>
    <col min="5" max="5" width="12.140625" customWidth="1"/>
    <col min="6" max="6" width="12.140625" bestFit="1" customWidth="1"/>
    <col min="7" max="7" width="12.28515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0.7109375" bestFit="1" customWidth="1"/>
    <col min="15" max="15" width="11" customWidth="1"/>
    <col min="16" max="16" width="11.140625" bestFit="1" customWidth="1"/>
    <col min="17" max="17" width="11.42578125" bestFit="1" customWidth="1"/>
    <col min="18" max="18" width="10.7109375" bestFit="1" customWidth="1"/>
    <col min="19" max="19" width="11" bestFit="1" customWidth="1"/>
    <col min="20" max="20" width="11.140625" bestFit="1" customWidth="1"/>
    <col min="21" max="21" width="11.42578125" bestFit="1" customWidth="1"/>
  </cols>
  <sheetData>
    <row r="1" spans="1:17" x14ac:dyDescent="0.25">
      <c r="A1" s="30" t="s">
        <v>0</v>
      </c>
      <c r="B1" s="30"/>
      <c r="C1" s="30"/>
      <c r="D1" s="30"/>
      <c r="E1" s="31" t="s">
        <v>21</v>
      </c>
      <c r="F1" s="30"/>
      <c r="G1" s="10"/>
    </row>
    <row r="2" spans="1:17" x14ac:dyDescent="0.25">
      <c r="A2" s="3" t="s">
        <v>7</v>
      </c>
      <c r="B2" s="3" t="s">
        <v>8</v>
      </c>
      <c r="C2" s="3" t="s">
        <v>9</v>
      </c>
      <c r="D2" s="3" t="s">
        <v>26</v>
      </c>
      <c r="E2" s="9" t="s">
        <v>22</v>
      </c>
      <c r="F2" s="9" t="s">
        <v>23</v>
      </c>
      <c r="G2" s="9" t="s">
        <v>43</v>
      </c>
      <c r="H2" s="9" t="s">
        <v>24</v>
      </c>
      <c r="I2" s="9" t="s">
        <v>45</v>
      </c>
      <c r="J2" s="9" t="s">
        <v>26</v>
      </c>
    </row>
    <row r="3" spans="1:17" x14ac:dyDescent="0.25">
      <c r="A3" s="2" t="s">
        <v>39</v>
      </c>
      <c r="B3" s="2">
        <v>0.51</v>
      </c>
      <c r="C3" s="2">
        <f>0.05*1.42</f>
        <v>7.0999999999999994E-2</v>
      </c>
      <c r="D3" s="19">
        <f>(POWER(C11,2)*C3*0.25)</f>
        <v>8.591E-2</v>
      </c>
      <c r="E3" s="19">
        <f>(H11+J11)*E11/(PI()*2)</f>
        <v>6.6908738075832808E-2</v>
      </c>
      <c r="F3" s="19">
        <f>(I11+K11)*E11/PI()/2</f>
        <v>6.3661977236758135E-2</v>
      </c>
      <c r="G3" s="19">
        <f>SUM(D3:F3)</f>
        <v>0.21648071531259094</v>
      </c>
      <c r="H3" s="2">
        <f>6*G3</f>
        <v>1.2988842918755457</v>
      </c>
      <c r="I3">
        <f>6*(G3-D3)</f>
        <v>0.78342429187554574</v>
      </c>
      <c r="J3">
        <f>H3-I3</f>
        <v>0.51545999999999992</v>
      </c>
    </row>
    <row r="4" spans="1:17" x14ac:dyDescent="0.25">
      <c r="A4" s="2" t="s">
        <v>3</v>
      </c>
      <c r="B4" s="2">
        <v>0.66</v>
      </c>
      <c r="C4" s="2">
        <f>0.05*1.53</f>
        <v>7.6500000000000012E-2</v>
      </c>
      <c r="D4" s="19">
        <f>(POWER(C12,2)*C4*0.25)</f>
        <v>0.35362125000000005</v>
      </c>
      <c r="E4" s="19">
        <f t="shared" ref="E4:E5" si="0">(H12+J12)*E12/(PI()*2)</f>
        <v>9.3010148742903642E-2</v>
      </c>
      <c r="F4" s="19">
        <f t="shared" ref="F4:F7" si="1">(I12+K12)*E12/PI()/2</f>
        <v>6.2961695487153801E-2</v>
      </c>
      <c r="G4" s="19">
        <f t="shared" ref="G4:G7" si="2">SUM(D4:F4)</f>
        <v>0.5095930942300575</v>
      </c>
      <c r="H4" s="2">
        <f t="shared" ref="H4:H7" si="3">6*G4</f>
        <v>3.057558565380345</v>
      </c>
      <c r="I4">
        <f t="shared" ref="I4:I7" si="4">6*(G4-D4)</f>
        <v>0.93583106538034466</v>
      </c>
      <c r="J4">
        <f t="shared" ref="J4:J7" si="5">H4-I4</f>
        <v>2.1217275000000004</v>
      </c>
    </row>
    <row r="5" spans="1:17" x14ac:dyDescent="0.25">
      <c r="A5" s="2" t="s">
        <v>40</v>
      </c>
      <c r="B5" s="2">
        <v>0.81</v>
      </c>
      <c r="C5" s="2">
        <f>0.05*1.61</f>
        <v>8.0500000000000016E-2</v>
      </c>
      <c r="D5" s="19">
        <f>(POWER(C13,2)*C5*0.25)</f>
        <v>0.82432000000000027</v>
      </c>
      <c r="E5" s="19">
        <f t="shared" si="0"/>
        <v>0.12605071492878112</v>
      </c>
      <c r="F5" s="19">
        <f t="shared" si="1"/>
        <v>6.3661977236758135E-2</v>
      </c>
      <c r="G5" s="19">
        <f t="shared" si="2"/>
        <v>1.0140326921655396</v>
      </c>
      <c r="H5" s="2">
        <f t="shared" si="3"/>
        <v>6.084196152993238</v>
      </c>
      <c r="I5">
        <f t="shared" si="4"/>
        <v>1.1382761529932359</v>
      </c>
      <c r="J5">
        <f t="shared" si="5"/>
        <v>4.9459200000000019</v>
      </c>
    </row>
    <row r="6" spans="1:17" x14ac:dyDescent="0.25">
      <c r="A6" s="2" t="s">
        <v>41</v>
      </c>
      <c r="B6" s="2">
        <v>0.99</v>
      </c>
      <c r="C6" s="2">
        <f>0.05*1.74</f>
        <v>8.7000000000000008E-2</v>
      </c>
      <c r="D6" s="19">
        <f>(POWER(C14,2)*C6*0.25)</f>
        <v>1.5714375</v>
      </c>
      <c r="E6" s="19">
        <f>(H14+J14)*E14/(PI()*2)</f>
        <v>0.16870423967740908</v>
      </c>
      <c r="F6" s="19">
        <f t="shared" si="1"/>
        <v>6.334366735057434E-2</v>
      </c>
      <c r="G6" s="19">
        <f t="shared" si="2"/>
        <v>1.8034854070279833</v>
      </c>
      <c r="H6" s="2">
        <f t="shared" si="3"/>
        <v>10.8209124421679</v>
      </c>
      <c r="I6">
        <f t="shared" si="4"/>
        <v>1.3922874421678997</v>
      </c>
      <c r="J6">
        <f t="shared" si="5"/>
        <v>9.4286250000000003</v>
      </c>
    </row>
    <row r="7" spans="1:17" x14ac:dyDescent="0.25">
      <c r="A7" t="s">
        <v>42</v>
      </c>
      <c r="B7" s="6">
        <v>1.1499999999999999</v>
      </c>
      <c r="C7" s="2">
        <f>0.05*1.91</f>
        <v>9.5500000000000002E-2</v>
      </c>
      <c r="D7" s="19">
        <f>(POWER(C15,2)*C7*0.25)</f>
        <v>2.7334487499999995</v>
      </c>
      <c r="E7" s="19">
        <f>(H15+J15)*E15/(PI()*2)</f>
        <v>0.22848283630272492</v>
      </c>
      <c r="F7" s="19">
        <f t="shared" si="1"/>
        <v>6.4362258986362469E-2</v>
      </c>
      <c r="G7" s="19">
        <f t="shared" si="2"/>
        <v>3.0262938452890871</v>
      </c>
      <c r="H7" s="2">
        <f t="shared" si="3"/>
        <v>18.157763071734522</v>
      </c>
      <c r="I7">
        <f t="shared" si="4"/>
        <v>1.7570705717345252</v>
      </c>
      <c r="J7">
        <f t="shared" si="5"/>
        <v>16.400692499999998</v>
      </c>
    </row>
    <row r="8" spans="1:17" x14ac:dyDescent="0.25">
      <c r="A8" s="2"/>
      <c r="B8" s="2"/>
      <c r="C8" s="2"/>
      <c r="D8" s="6"/>
      <c r="E8" s="19"/>
      <c r="F8" s="21"/>
      <c r="G8" s="21"/>
      <c r="H8" s="22"/>
    </row>
    <row r="9" spans="1:17" x14ac:dyDescent="0.25">
      <c r="A9" s="2"/>
      <c r="B9" s="2"/>
      <c r="C9" s="2"/>
      <c r="D9" s="2"/>
      <c r="E9" s="19"/>
      <c r="F9" s="19"/>
      <c r="G9" s="19"/>
      <c r="H9" s="23"/>
      <c r="N9" s="2"/>
      <c r="O9" s="2"/>
      <c r="P9" s="2"/>
      <c r="Q9" s="2"/>
    </row>
    <row r="10" spans="1:17" x14ac:dyDescent="0.25">
      <c r="B10" s="1" t="s">
        <v>10</v>
      </c>
      <c r="C10" s="4" t="s">
        <v>27</v>
      </c>
      <c r="D10" s="1" t="s">
        <v>11</v>
      </c>
      <c r="E10" s="1" t="s">
        <v>12</v>
      </c>
      <c r="F10" s="7" t="s">
        <v>15</v>
      </c>
      <c r="G10" s="7" t="s">
        <v>16</v>
      </c>
      <c r="H10" s="4" t="s">
        <v>17</v>
      </c>
      <c r="I10" s="4" t="s">
        <v>18</v>
      </c>
      <c r="J10" s="4" t="s">
        <v>19</v>
      </c>
      <c r="K10" s="4" t="s">
        <v>20</v>
      </c>
      <c r="N10" s="28"/>
      <c r="O10" s="28"/>
      <c r="P10" s="28"/>
      <c r="Q10" s="28"/>
    </row>
    <row r="11" spans="1:17" x14ac:dyDescent="0.25">
      <c r="A11" s="2" t="s">
        <v>39</v>
      </c>
      <c r="B11">
        <v>300</v>
      </c>
      <c r="C11" s="2">
        <v>2.2000000000000002</v>
      </c>
      <c r="D11">
        <v>50</v>
      </c>
      <c r="E11" s="24">
        <v>40000</v>
      </c>
      <c r="F11" s="5">
        <v>0.9</v>
      </c>
      <c r="G11">
        <f>ACOS(F11)</f>
        <v>0.45102681179626236</v>
      </c>
      <c r="H11" s="24">
        <v>1.52E-5</v>
      </c>
      <c r="I11" s="24">
        <v>5.0000000000000004E-6</v>
      </c>
      <c r="J11" s="26">
        <v>-4.69E-6</v>
      </c>
      <c r="K11" s="26">
        <v>5.0000000000000004E-6</v>
      </c>
    </row>
    <row r="12" spans="1:17" x14ac:dyDescent="0.25">
      <c r="A12" s="2" t="s">
        <v>3</v>
      </c>
      <c r="B12">
        <v>300</v>
      </c>
      <c r="C12">
        <v>4.3</v>
      </c>
      <c r="D12">
        <v>50</v>
      </c>
      <c r="E12" s="24">
        <v>40000</v>
      </c>
      <c r="F12">
        <v>0.9</v>
      </c>
      <c r="G12">
        <f>ACOS(F12)</f>
        <v>0.45102681179626236</v>
      </c>
      <c r="H12" s="26">
        <v>1.9400000000000001E-5</v>
      </c>
      <c r="I12" s="26">
        <v>4.9599999999999999E-6</v>
      </c>
      <c r="J12" s="26">
        <v>-4.7899999999999999E-6</v>
      </c>
      <c r="K12" s="26">
        <v>4.9300000000000002E-6</v>
      </c>
    </row>
    <row r="13" spans="1:17" x14ac:dyDescent="0.25">
      <c r="A13" s="2" t="s">
        <v>40</v>
      </c>
      <c r="B13">
        <v>300</v>
      </c>
      <c r="C13">
        <v>6.4</v>
      </c>
      <c r="D13">
        <v>50</v>
      </c>
      <c r="E13" s="24">
        <v>40000</v>
      </c>
      <c r="F13" s="5">
        <v>0.9</v>
      </c>
      <c r="G13">
        <f t="shared" ref="G13:G15" si="6">ACOS(F13)</f>
        <v>0.45102681179626236</v>
      </c>
      <c r="H13" s="26">
        <v>2.4499999999999999E-5</v>
      </c>
      <c r="I13" s="26">
        <v>5.04E-6</v>
      </c>
      <c r="J13" s="26">
        <v>-4.6999999999999999E-6</v>
      </c>
      <c r="K13" s="26">
        <v>4.9599999999999999E-6</v>
      </c>
    </row>
    <row r="14" spans="1:17" x14ac:dyDescent="0.25">
      <c r="A14" s="2" t="s">
        <v>41</v>
      </c>
      <c r="B14">
        <v>300</v>
      </c>
      <c r="C14">
        <v>8.5</v>
      </c>
      <c r="D14">
        <v>50</v>
      </c>
      <c r="E14" s="24">
        <v>40000</v>
      </c>
      <c r="F14">
        <v>0.9</v>
      </c>
      <c r="G14">
        <f t="shared" si="6"/>
        <v>0.45102681179626236</v>
      </c>
      <c r="H14" s="26">
        <v>3.1000000000000001E-5</v>
      </c>
      <c r="I14" s="26">
        <v>5.0499999999999999E-6</v>
      </c>
      <c r="J14" s="26">
        <v>-4.5000000000000001E-6</v>
      </c>
      <c r="K14" s="26">
        <v>4.8999999999999997E-6</v>
      </c>
    </row>
    <row r="15" spans="1:17" x14ac:dyDescent="0.25">
      <c r="A15" t="s">
        <v>42</v>
      </c>
      <c r="B15">
        <v>300</v>
      </c>
      <c r="C15">
        <v>10.7</v>
      </c>
      <c r="D15">
        <v>50</v>
      </c>
      <c r="E15" s="24">
        <v>40000</v>
      </c>
      <c r="F15" s="5">
        <v>0.9</v>
      </c>
      <c r="G15">
        <f t="shared" si="6"/>
        <v>0.45102681179626236</v>
      </c>
      <c r="H15" s="26">
        <v>4.0399999999999999E-5</v>
      </c>
      <c r="I15" s="26">
        <v>5.1599999999999997E-6</v>
      </c>
      <c r="J15" s="26">
        <v>-4.51E-6</v>
      </c>
      <c r="K15" s="26">
        <v>4.95E-6</v>
      </c>
    </row>
    <row r="17" spans="1:27" x14ac:dyDescent="0.25">
      <c r="C17" t="s">
        <v>44</v>
      </c>
    </row>
    <row r="18" spans="1:27" x14ac:dyDescent="0.25">
      <c r="C18">
        <f>0.612*0.9*B11*C11/SQRT(2)*SQRT(3)*F11</f>
        <v>400.70614824651733</v>
      </c>
      <c r="E18" s="11"/>
    </row>
    <row r="19" spans="1:27" x14ac:dyDescent="0.25">
      <c r="C19">
        <f t="shared" ref="C19:C22" si="7">0.612*0.9*B12*C12/SQRT(2)*SQRT(3)*F12</f>
        <v>783.19838066364753</v>
      </c>
      <c r="E19" s="12"/>
      <c r="G19" s="28"/>
      <c r="H19" s="28"/>
      <c r="I19" s="28"/>
      <c r="J19" s="28"/>
      <c r="K19" s="28"/>
      <c r="L19" s="28"/>
      <c r="M19" s="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C20">
        <f t="shared" si="7"/>
        <v>1165.6906130807777</v>
      </c>
      <c r="G20" s="4"/>
      <c r="H20" s="4"/>
      <c r="I20" s="4"/>
      <c r="J20" s="4"/>
      <c r="K20" s="29"/>
      <c r="L20" s="29"/>
      <c r="M20" s="2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0"/>
      <c r="B21" s="10"/>
      <c r="C21">
        <f t="shared" si="7"/>
        <v>1548.1828454979077</v>
      </c>
      <c r="D21" s="10"/>
      <c r="G21" s="26"/>
      <c r="H21" s="26"/>
      <c r="I21" s="26"/>
      <c r="J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4"/>
      <c r="B22" s="4"/>
      <c r="C22">
        <f t="shared" si="7"/>
        <v>1948.8889937444253</v>
      </c>
      <c r="D22" s="4"/>
      <c r="G22" s="28"/>
      <c r="H22" s="28"/>
      <c r="I22" s="28"/>
      <c r="J22" s="28"/>
      <c r="K22" s="28"/>
      <c r="L22" s="28"/>
      <c r="M22" s="2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6"/>
      <c r="B23" s="26"/>
      <c r="C23" s="26"/>
      <c r="D23" s="26"/>
      <c r="G23" s="4"/>
      <c r="H23" s="4"/>
      <c r="I23" s="4"/>
      <c r="J23" s="4"/>
      <c r="K23" s="29"/>
      <c r="L23" s="29"/>
      <c r="M23" s="2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6"/>
      <c r="H24" s="26"/>
      <c r="I24" s="26"/>
      <c r="J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10"/>
      <c r="B25" s="10"/>
      <c r="C25" s="10"/>
      <c r="D25" s="10"/>
      <c r="E25" s="10"/>
      <c r="F25" s="10"/>
      <c r="G25" s="28"/>
      <c r="H25" s="28"/>
      <c r="I25" s="28"/>
      <c r="J25" s="28"/>
      <c r="K25" s="28"/>
      <c r="L25" s="28"/>
      <c r="M25" s="28"/>
      <c r="N25" s="10"/>
      <c r="O25" s="1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4"/>
      <c r="B26" s="4"/>
      <c r="C26" s="4"/>
      <c r="D26" s="4"/>
      <c r="E26" s="27"/>
      <c r="F26" s="27"/>
      <c r="G26" s="4"/>
      <c r="H26" s="4"/>
      <c r="I26" s="4"/>
      <c r="J26" s="4"/>
      <c r="K26" s="29"/>
      <c r="L26" s="29"/>
      <c r="M26" s="29"/>
      <c r="N26" s="27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6"/>
      <c r="B27" s="26"/>
      <c r="C27" s="26"/>
      <c r="D27" s="26"/>
      <c r="E27" s="2"/>
      <c r="F27" s="2"/>
      <c r="G27" s="26"/>
      <c r="H27" s="26"/>
      <c r="I27" s="26"/>
      <c r="J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2"/>
      <c r="F28" s="2"/>
      <c r="G28" s="28"/>
      <c r="H28" s="28"/>
      <c r="I28" s="28"/>
      <c r="J28" s="28"/>
      <c r="K28" s="28"/>
      <c r="L28" s="28"/>
      <c r="M28" s="2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10"/>
      <c r="B29" s="10"/>
      <c r="C29" s="10"/>
      <c r="D29" s="10"/>
      <c r="E29" s="10"/>
      <c r="F29" s="10"/>
      <c r="G29" s="4"/>
      <c r="H29" s="4"/>
      <c r="I29" s="4"/>
      <c r="J29" s="4"/>
      <c r="K29" s="29"/>
      <c r="L29" s="29"/>
      <c r="M29" s="29"/>
      <c r="N29" s="10"/>
      <c r="O29" s="1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4"/>
      <c r="B30" s="4"/>
      <c r="C30" s="4"/>
      <c r="D30" s="4"/>
      <c r="E30" s="27"/>
      <c r="F30" s="27"/>
      <c r="G30" s="26"/>
      <c r="H30" s="26"/>
      <c r="I30" s="26"/>
      <c r="J30" s="26"/>
      <c r="K30" s="2"/>
      <c r="L30" s="2"/>
      <c r="M30" s="2"/>
      <c r="N30" s="27"/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6"/>
      <c r="B31" s="26"/>
      <c r="C31" s="26"/>
      <c r="D31" s="26"/>
      <c r="E31" s="2"/>
      <c r="F31" s="2"/>
      <c r="G31" s="28"/>
      <c r="H31" s="28"/>
      <c r="I31" s="28"/>
      <c r="J31" s="28"/>
      <c r="K31" s="28"/>
      <c r="L31" s="28"/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4"/>
      <c r="H32" s="4"/>
      <c r="I32" s="4"/>
      <c r="J32" s="4"/>
      <c r="K32" s="29"/>
      <c r="L32" s="29"/>
      <c r="M32" s="2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10"/>
      <c r="B33" s="10"/>
      <c r="C33" s="10"/>
      <c r="D33" s="10"/>
      <c r="E33" s="10"/>
      <c r="F33" s="10"/>
      <c r="G33" s="26"/>
      <c r="H33" s="26"/>
      <c r="I33" s="26"/>
      <c r="J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4"/>
      <c r="B34" s="4"/>
      <c r="C34" s="4"/>
      <c r="D34" s="4"/>
      <c r="E34" s="27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x14ac:dyDescent="0.25">
      <c r="A35" s="26"/>
      <c r="B35" s="26"/>
      <c r="C35" s="26"/>
      <c r="D35" s="26"/>
      <c r="E35" s="2"/>
      <c r="F35" s="2"/>
      <c r="G35" s="4"/>
      <c r="H35" s="4"/>
      <c r="I35" s="4"/>
      <c r="J35" s="4"/>
      <c r="K35" s="29"/>
      <c r="L35" s="29"/>
      <c r="M35" s="29"/>
      <c r="N35" s="4"/>
      <c r="O35" s="4"/>
      <c r="P35" s="4"/>
      <c r="Q35" s="4"/>
      <c r="R35" s="29"/>
      <c r="S35" s="29"/>
      <c r="T35" s="29"/>
      <c r="U35" s="4"/>
      <c r="V35" s="4"/>
      <c r="W35" s="4"/>
      <c r="X35" s="4"/>
      <c r="Y35" s="29"/>
      <c r="Z35" s="29"/>
      <c r="AA35" s="29"/>
    </row>
    <row r="36" spans="1:27" x14ac:dyDescent="0.25">
      <c r="A36" s="2"/>
      <c r="B36" s="2"/>
      <c r="C36" s="2"/>
      <c r="D36" s="2"/>
      <c r="E36" s="2"/>
      <c r="F36" s="2"/>
      <c r="G36" s="26"/>
      <c r="H36" s="26"/>
      <c r="I36" s="26"/>
      <c r="J36" s="26"/>
      <c r="K36" s="2"/>
      <c r="L36" s="2"/>
      <c r="M36" s="2"/>
      <c r="N36" s="26"/>
      <c r="O36" s="26"/>
      <c r="P36" s="26"/>
      <c r="Q36" s="26"/>
      <c r="R36" s="2"/>
      <c r="S36" s="2"/>
      <c r="T36" s="2"/>
      <c r="U36" s="26"/>
      <c r="V36" s="26"/>
      <c r="W36" s="26"/>
      <c r="X36" s="26"/>
      <c r="Y36" s="2"/>
      <c r="Z36" s="2"/>
      <c r="AA36" s="2"/>
    </row>
    <row r="37" spans="1:27" x14ac:dyDescent="0.25">
      <c r="G37" s="28"/>
      <c r="H37" s="28"/>
      <c r="I37" s="28"/>
      <c r="J37" s="28"/>
      <c r="K37" s="28"/>
      <c r="L37" s="28"/>
      <c r="M37" s="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G38" s="4"/>
      <c r="H38" s="4"/>
      <c r="I38" s="4"/>
      <c r="J38" s="4"/>
      <c r="K38" s="29"/>
      <c r="L38" s="29"/>
      <c r="M38" s="2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G39" s="26"/>
      <c r="H39" s="26"/>
      <c r="I39" s="26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</sheetData>
  <mergeCells count="21">
    <mergeCell ref="N10:Q10"/>
    <mergeCell ref="G19:M19"/>
    <mergeCell ref="K20:M20"/>
    <mergeCell ref="N34:T34"/>
    <mergeCell ref="U34:AA34"/>
    <mergeCell ref="K35:M35"/>
    <mergeCell ref="R35:T35"/>
    <mergeCell ref="Y35:AA35"/>
    <mergeCell ref="G37:M37"/>
    <mergeCell ref="K38:M38"/>
    <mergeCell ref="A1:D1"/>
    <mergeCell ref="G31:M31"/>
    <mergeCell ref="K32:M32"/>
    <mergeCell ref="G34:M34"/>
    <mergeCell ref="G22:M22"/>
    <mergeCell ref="K23:M23"/>
    <mergeCell ref="G25:M25"/>
    <mergeCell ref="K26:M26"/>
    <mergeCell ref="G28:M28"/>
    <mergeCell ref="K29:M29"/>
    <mergeCell ref="E1:F1"/>
  </mergeCells>
  <conditionalFormatting sqref="E2:F7 G2:J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{BAEF2997-7B45-44EA-A901-3E78250E5662}</x14:id>
        </ext>
      </extLst>
    </cfRule>
  </conditionalFormatting>
  <conditionalFormatting sqref="E8:H9 D3:G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{36B65837-8CFE-4DF8-BCC9-4C93D79B8D31}</x14:id>
        </ext>
      </extLst>
    </cfRule>
  </conditionalFormatting>
  <conditionalFormatting sqref="A11:A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{54C92EDB-164B-4AD4-9A1F-77007E154AA3}</x14:id>
        </ext>
      </extLst>
    </cfRule>
  </conditionalFormatting>
  <conditionalFormatting sqref="A3:D3 A8:E9 B7 A4:B6 C4:D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{00364122-0165-4CDF-8F26-3A0B9F7D61A1}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F2997-7B45-44EA-A901-3E78250E56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E2:F7 G2:J2</xm:sqref>
        </x14:conditionalFormatting>
        <x14:conditionalFormatting xmlns:xm="http://schemas.microsoft.com/office/excel/2006/main">
          <x14:cfRule type="dataBar" id="{36B65837-8CFE-4DF8-BCC9-4C93D79B8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E8:H9 D3:G7</xm:sqref>
        </x14:conditionalFormatting>
        <x14:conditionalFormatting xmlns:xm="http://schemas.microsoft.com/office/excel/2006/main">
          <x14:cfRule type="dataBar" id="{54C92EDB-164B-4AD4-9A1F-77007E154A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A11:A14</xm:sqref>
        </x14:conditionalFormatting>
        <x14:conditionalFormatting xmlns:xm="http://schemas.microsoft.com/office/excel/2006/main">
          <x14:cfRule type="dataBar" id="{00364122-0165-4CDF-8F26-3A0B9F7D61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A3:D3 A8:E9 B7 A4:B6 C4:D7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zoomScale="85" zoomScaleNormal="85" workbookViewId="0">
      <selection activeCell="C40" sqref="C40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6" width="12.140625" bestFit="1" customWidth="1"/>
    <col min="7" max="7" width="12.28515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  <col min="18" max="18" width="10.7109375" bestFit="1" customWidth="1"/>
    <col min="19" max="19" width="11" bestFit="1" customWidth="1"/>
    <col min="20" max="20" width="11.140625" bestFit="1" customWidth="1"/>
    <col min="21" max="21" width="11.42578125" bestFit="1" customWidth="1"/>
  </cols>
  <sheetData>
    <row r="1" spans="1:9" x14ac:dyDescent="0.25">
      <c r="A1" s="30" t="s">
        <v>0</v>
      </c>
      <c r="B1" s="30"/>
      <c r="C1" s="30"/>
      <c r="D1" s="30"/>
      <c r="E1" s="30"/>
      <c r="F1" s="31" t="s">
        <v>21</v>
      </c>
      <c r="G1" s="30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9" si="0">B3/10</f>
        <v>5.1000000000000004E-2</v>
      </c>
      <c r="D3" s="2">
        <v>5.7</v>
      </c>
      <c r="E3" s="19">
        <f>(POWER(B15,2)*C3*0.25*(1-D15*E15))+B15*D3*D15*E15/(2*PI())</f>
        <v>1.5764950597274474</v>
      </c>
      <c r="F3" s="19" t="e">
        <f>(#REF!+#REF!)*D15/(PI()*2)</f>
        <v>#REF!</v>
      </c>
      <c r="G3" s="19" t="e">
        <f>(#REF!+#REF!)*D15/PI()/2</f>
        <v>#REF!</v>
      </c>
      <c r="H3" s="19" t="e">
        <f>SUM(E3:G3)</f>
        <v>#REF!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(POWER(B15,2)*C4*0.25*(1-D15*E15)+B15*D4*D15*E15/(2*PI()))</f>
        <v>2.0307059754136616</v>
      </c>
      <c r="F4" s="19"/>
      <c r="G4" s="19"/>
      <c r="H4" s="19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19">
        <f>(POWER(B15,2)*C5*0.25*(1-D15*E15))++B15*D5*D15*E15/(2*PI())</f>
        <v>2.4849168910998758</v>
      </c>
      <c r="F5" s="20"/>
      <c r="G5" s="19"/>
      <c r="H5" s="19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19">
        <f>(POWER(B15,2)*C6*0.25*(1-D15*E15))+B15*D6*D15*E15/(2*PI())</f>
        <v>3.0298299335734118</v>
      </c>
      <c r="F6" s="19"/>
      <c r="G6" s="19"/>
      <c r="H6" s="19"/>
    </row>
    <row r="7" spans="1:9" x14ac:dyDescent="0.25">
      <c r="A7" t="s">
        <v>28</v>
      </c>
      <c r="B7" s="6">
        <v>1.1499999999999999</v>
      </c>
      <c r="C7" s="2">
        <v>0.115</v>
      </c>
      <c r="D7" s="25">
        <v>6.2</v>
      </c>
      <c r="E7" s="19">
        <f>(POWER(B15,2)*C7*0.25*(1-D15*E15))+B15*D7*D15*E15/(2*PI())</f>
        <v>3.5082524684754692</v>
      </c>
      <c r="F7" s="19">
        <f>(A20+C20)*D15/(PI()*2)</f>
        <v>0.16934085944977664</v>
      </c>
      <c r="G7" s="19">
        <f>(B20+D20)*D15/PI()/2</f>
        <v>6.6463104235175499E-2</v>
      </c>
      <c r="H7" s="19">
        <f>SUM(E7:G7)</f>
        <v>3.7440564321604213</v>
      </c>
    </row>
    <row r="8" spans="1:9" x14ac:dyDescent="0.25">
      <c r="A8" s="2" t="s">
        <v>5</v>
      </c>
      <c r="B8" s="2">
        <v>1.1499999999999999</v>
      </c>
      <c r="C8" s="2">
        <f t="shared" si="0"/>
        <v>0.11499999999999999</v>
      </c>
      <c r="D8" s="6">
        <v>7.11</v>
      </c>
      <c r="E8" s="19">
        <f>(POWER(B15,2)*C8*0.25*(1-D15*E15))+B15*D8*D15*E15/(2*PI())</f>
        <v>3.5146250323968684</v>
      </c>
      <c r="F8" s="21"/>
      <c r="G8" s="21"/>
      <c r="H8" s="22"/>
    </row>
    <row r="9" spans="1:9" x14ac:dyDescent="0.25">
      <c r="A9" s="2" t="s">
        <v>6</v>
      </c>
      <c r="B9" s="2">
        <v>1.33</v>
      </c>
      <c r="C9" s="2">
        <f t="shared" si="0"/>
        <v>0.13300000000000001</v>
      </c>
      <c r="D9" s="2">
        <v>7.56</v>
      </c>
      <c r="E9" s="19">
        <f>(POWER(B15,2)*C9*0.25*(1-D15*E15))+B15*D9*D15*E15/(2*PI())</f>
        <v>4.0600983002700888</v>
      </c>
      <c r="F9" s="19">
        <f>(A23+C23)*D15/PI()/2</f>
        <v>0</v>
      </c>
      <c r="G9" s="19">
        <f>(B23+D23)*D15/PI()/2</f>
        <v>0</v>
      </c>
      <c r="H9" s="23">
        <f>E9+F9+G9</f>
        <v>4.0600983002700888</v>
      </c>
    </row>
    <row r="14" spans="1:9" x14ac:dyDescent="0.25">
      <c r="A14" s="1" t="s">
        <v>10</v>
      </c>
      <c r="B14" s="4" t="s">
        <v>27</v>
      </c>
      <c r="C14" s="1" t="s">
        <v>11</v>
      </c>
      <c r="D14" s="1" t="s">
        <v>12</v>
      </c>
      <c r="E14" s="7" t="s">
        <v>14</v>
      </c>
      <c r="F14" s="7" t="s">
        <v>15</v>
      </c>
      <c r="G14" s="7" t="s">
        <v>16</v>
      </c>
    </row>
    <row r="15" spans="1:9" x14ac:dyDescent="0.25">
      <c r="A15">
        <v>300</v>
      </c>
      <c r="B15" s="2">
        <v>11</v>
      </c>
      <c r="C15">
        <v>50</v>
      </c>
      <c r="D15" s="24">
        <v>40000</v>
      </c>
      <c r="E15" s="8">
        <v>9.9999999999999995E-8</v>
      </c>
      <c r="F15" s="5">
        <v>0.9</v>
      </c>
      <c r="G15">
        <f>ACOS(F15)</f>
        <v>0.45102681179626236</v>
      </c>
    </row>
    <row r="17" spans="1:15" ht="15.75" thickBot="1" x14ac:dyDescent="0.3"/>
    <row r="18" spans="1:15" ht="15.75" thickBot="1" x14ac:dyDescent="0.3">
      <c r="A18" s="32" t="s">
        <v>36</v>
      </c>
      <c r="B18" s="33"/>
      <c r="C18" s="33"/>
      <c r="D18" s="34"/>
      <c r="E18" s="11"/>
    </row>
    <row r="19" spans="1:15" x14ac:dyDescent="0.25">
      <c r="A19" s="13" t="s">
        <v>17</v>
      </c>
      <c r="B19" s="4" t="s">
        <v>18</v>
      </c>
      <c r="C19" s="4" t="s">
        <v>19</v>
      </c>
      <c r="D19" s="14" t="s">
        <v>20</v>
      </c>
      <c r="E19" s="12"/>
      <c r="G19" s="32" t="s">
        <v>30</v>
      </c>
      <c r="H19" s="33"/>
      <c r="I19" s="33"/>
      <c r="J19" s="33"/>
      <c r="K19" s="33"/>
      <c r="L19" s="33"/>
      <c r="M19" s="34"/>
    </row>
    <row r="20" spans="1:15" ht="15.75" thickBot="1" x14ac:dyDescent="0.3">
      <c r="A20" s="15">
        <v>3.1510000000000002E-5</v>
      </c>
      <c r="B20" s="16">
        <v>5.4199999999999998E-6</v>
      </c>
      <c r="C20" s="16">
        <v>-4.9100000000000004E-6</v>
      </c>
      <c r="D20" s="16">
        <v>5.0200000000000002E-6</v>
      </c>
      <c r="G20" s="13" t="s">
        <v>17</v>
      </c>
      <c r="H20" s="4" t="s">
        <v>18</v>
      </c>
      <c r="I20" s="4" t="s">
        <v>19</v>
      </c>
      <c r="J20" s="4" t="s">
        <v>20</v>
      </c>
      <c r="K20" s="29" t="s">
        <v>25</v>
      </c>
      <c r="L20" s="29"/>
      <c r="M20" s="35"/>
    </row>
    <row r="21" spans="1:15" ht="15.75" thickBot="1" x14ac:dyDescent="0.3">
      <c r="A21" s="28"/>
      <c r="B21" s="28"/>
      <c r="C21" s="28"/>
      <c r="D21" s="28"/>
      <c r="G21" s="15">
        <v>1.5569999999999998E-5</v>
      </c>
      <c r="H21" s="16">
        <v>4.9300000000000002E-6</v>
      </c>
      <c r="I21" s="16">
        <v>-4.7999999999999998E-6</v>
      </c>
      <c r="J21" s="16">
        <v>5.0200000000000002E-6</v>
      </c>
      <c r="K21" s="17"/>
      <c r="L21" s="17"/>
      <c r="M21" s="18"/>
    </row>
    <row r="22" spans="1:15" x14ac:dyDescent="0.25">
      <c r="A22" s="4"/>
      <c r="B22" s="4"/>
      <c r="C22" s="4"/>
      <c r="D22" s="4"/>
      <c r="G22" s="32" t="s">
        <v>31</v>
      </c>
      <c r="H22" s="33"/>
      <c r="I22" s="33"/>
      <c r="J22" s="33"/>
      <c r="K22" s="33"/>
      <c r="L22" s="33"/>
      <c r="M22" s="34"/>
    </row>
    <row r="23" spans="1:15" x14ac:dyDescent="0.25">
      <c r="A23" s="26"/>
      <c r="B23" s="26"/>
      <c r="C23" s="26"/>
      <c r="D23" s="26"/>
      <c r="G23" s="13" t="s">
        <v>17</v>
      </c>
      <c r="H23" s="4" t="s">
        <v>18</v>
      </c>
      <c r="I23" s="4" t="s">
        <v>19</v>
      </c>
      <c r="J23" s="4" t="s">
        <v>20</v>
      </c>
      <c r="K23" s="29" t="s">
        <v>25</v>
      </c>
      <c r="L23" s="29"/>
      <c r="M23" s="35"/>
    </row>
    <row r="24" spans="1:15" ht="15.75" thickBot="1" x14ac:dyDescent="0.3">
      <c r="A24" s="2"/>
      <c r="B24" s="2"/>
      <c r="C24" s="2"/>
      <c r="D24" s="2"/>
      <c r="E24" s="2"/>
      <c r="F24" s="2"/>
      <c r="G24" s="15">
        <v>2.0040000000000001E-5</v>
      </c>
      <c r="H24" s="16">
        <v>5.0000000000000004E-6</v>
      </c>
      <c r="I24" s="16">
        <v>-4.5900000000000001E-6</v>
      </c>
      <c r="J24" s="16">
        <v>4.9799999999999998E-6</v>
      </c>
      <c r="K24" s="17"/>
      <c r="L24" s="17"/>
      <c r="M24" s="18"/>
      <c r="N24" s="2"/>
      <c r="O24" s="2"/>
    </row>
    <row r="25" spans="1:15" x14ac:dyDescent="0.25">
      <c r="A25" s="10"/>
      <c r="B25" s="10"/>
      <c r="C25" s="10"/>
      <c r="D25" s="10"/>
      <c r="E25" s="10"/>
      <c r="F25" s="10"/>
      <c r="G25" s="32" t="s">
        <v>32</v>
      </c>
      <c r="H25" s="33"/>
      <c r="I25" s="33"/>
      <c r="J25" s="33"/>
      <c r="K25" s="33"/>
      <c r="L25" s="33"/>
      <c r="M25" s="34"/>
      <c r="N25" s="10"/>
      <c r="O25" s="10"/>
    </row>
    <row r="26" spans="1:15" x14ac:dyDescent="0.25">
      <c r="A26" s="4"/>
      <c r="B26" s="4"/>
      <c r="C26" s="4"/>
      <c r="D26" s="4"/>
      <c r="E26" s="27"/>
      <c r="F26" s="27"/>
      <c r="G26" s="13" t="s">
        <v>17</v>
      </c>
      <c r="H26" s="4" t="s">
        <v>18</v>
      </c>
      <c r="I26" s="4" t="s">
        <v>19</v>
      </c>
      <c r="J26" s="4" t="s">
        <v>20</v>
      </c>
      <c r="K26" s="29" t="s">
        <v>25</v>
      </c>
      <c r="L26" s="29"/>
      <c r="M26" s="35"/>
      <c r="N26" s="27"/>
      <c r="O26" s="27"/>
    </row>
    <row r="27" spans="1:15" ht="15.75" thickBot="1" x14ac:dyDescent="0.3">
      <c r="A27" s="26"/>
      <c r="B27" s="26"/>
      <c r="C27" s="26"/>
      <c r="D27" s="26"/>
      <c r="E27" s="2"/>
      <c r="F27" s="2"/>
      <c r="G27" s="15">
        <v>2.5320000000000002E-5</v>
      </c>
      <c r="H27" s="16">
        <v>5.0100000000000003E-6</v>
      </c>
      <c r="I27" s="16">
        <v>-4.8300000000000003E-6</v>
      </c>
      <c r="J27" s="16">
        <v>4.8600000000000001E-6</v>
      </c>
      <c r="K27" s="17"/>
      <c r="L27" s="17"/>
      <c r="M27" s="18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32" t="s">
        <v>33</v>
      </c>
      <c r="H28" s="33"/>
      <c r="I28" s="33"/>
      <c r="J28" s="33"/>
      <c r="K28" s="33"/>
      <c r="L28" s="33"/>
      <c r="M28" s="34"/>
      <c r="N28" s="2"/>
      <c r="O28" s="2"/>
    </row>
    <row r="29" spans="1:15" x14ac:dyDescent="0.25">
      <c r="A29" s="10"/>
      <c r="B29" s="10"/>
      <c r="C29" s="10"/>
      <c r="D29" s="10"/>
      <c r="E29" s="10"/>
      <c r="F29" s="10"/>
      <c r="G29" s="13" t="s">
        <v>17</v>
      </c>
      <c r="H29" s="4" t="s">
        <v>18</v>
      </c>
      <c r="I29" s="4" t="s">
        <v>19</v>
      </c>
      <c r="J29" s="4" t="s">
        <v>20</v>
      </c>
      <c r="K29" s="29" t="s">
        <v>25</v>
      </c>
      <c r="L29" s="29"/>
      <c r="M29" s="35"/>
      <c r="N29" s="10"/>
      <c r="O29" s="10"/>
    </row>
    <row r="30" spans="1:15" ht="15.75" thickBot="1" x14ac:dyDescent="0.3">
      <c r="A30" s="4"/>
      <c r="B30" s="4"/>
      <c r="C30" s="4"/>
      <c r="D30" s="4"/>
      <c r="E30" s="27"/>
      <c r="F30" s="27"/>
      <c r="G30" s="15">
        <v>3.1279999999999999E-5</v>
      </c>
      <c r="H30" s="16">
        <v>5.0200000000000002E-6</v>
      </c>
      <c r="I30" s="16">
        <v>-4.7099999999999998E-6</v>
      </c>
      <c r="J30" s="16">
        <v>4.8500000000000002E-6</v>
      </c>
      <c r="K30" s="17"/>
      <c r="L30" s="17"/>
      <c r="M30" s="18"/>
      <c r="N30" s="27"/>
      <c r="O30" s="27"/>
    </row>
    <row r="31" spans="1:15" x14ac:dyDescent="0.25">
      <c r="A31" s="26"/>
      <c r="B31" s="26"/>
      <c r="C31" s="26"/>
      <c r="D31" s="26"/>
      <c r="E31" s="2"/>
      <c r="F31" s="2"/>
      <c r="G31" s="32" t="s">
        <v>34</v>
      </c>
      <c r="H31" s="33"/>
      <c r="I31" s="33"/>
      <c r="J31" s="33"/>
      <c r="K31" s="33"/>
      <c r="L31" s="33"/>
      <c r="M31" s="34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13" t="s">
        <v>17</v>
      </c>
      <c r="H32" s="4" t="s">
        <v>18</v>
      </c>
      <c r="I32" s="4" t="s">
        <v>19</v>
      </c>
      <c r="J32" s="4" t="s">
        <v>20</v>
      </c>
      <c r="K32" s="29" t="s">
        <v>25</v>
      </c>
      <c r="L32" s="29"/>
      <c r="M32" s="35"/>
      <c r="N32" s="2"/>
      <c r="O32" s="2"/>
    </row>
    <row r="33" spans="1:27" ht="15.75" thickBot="1" x14ac:dyDescent="0.3">
      <c r="A33" s="10"/>
      <c r="B33" s="10"/>
      <c r="C33" s="10"/>
      <c r="D33" s="10"/>
      <c r="E33" s="10"/>
      <c r="F33" s="10"/>
      <c r="G33" s="15">
        <v>3.8819999999999998E-5</v>
      </c>
      <c r="H33" s="16">
        <v>5.0699999999999997E-6</v>
      </c>
      <c r="I33" s="16">
        <v>-4.9100000000000004E-6</v>
      </c>
      <c r="J33" s="16">
        <v>4.9400000000000001E-6</v>
      </c>
      <c r="K33" s="17"/>
      <c r="L33" s="17"/>
      <c r="M33" s="18"/>
      <c r="N33" s="2"/>
      <c r="O33" s="2"/>
    </row>
    <row r="34" spans="1:27" x14ac:dyDescent="0.25">
      <c r="A34" s="4"/>
      <c r="B34" s="4"/>
      <c r="C34" s="4"/>
      <c r="D34" s="4"/>
      <c r="E34" s="27"/>
      <c r="F34" s="27"/>
      <c r="G34" s="32" t="s">
        <v>29</v>
      </c>
      <c r="H34" s="33"/>
      <c r="I34" s="33"/>
      <c r="J34" s="33"/>
      <c r="K34" s="33"/>
      <c r="L34" s="33"/>
      <c r="M34" s="34"/>
      <c r="N34" s="32" t="s">
        <v>37</v>
      </c>
      <c r="O34" s="33"/>
      <c r="P34" s="33"/>
      <c r="Q34" s="33"/>
      <c r="R34" s="33"/>
      <c r="S34" s="33"/>
      <c r="T34" s="34"/>
      <c r="U34" s="32" t="s">
        <v>38</v>
      </c>
      <c r="V34" s="33"/>
      <c r="W34" s="33"/>
      <c r="X34" s="33"/>
      <c r="Y34" s="33"/>
      <c r="Z34" s="33"/>
      <c r="AA34" s="34"/>
    </row>
    <row r="35" spans="1:27" x14ac:dyDescent="0.25">
      <c r="A35" s="26"/>
      <c r="B35" s="26"/>
      <c r="C35" s="26"/>
      <c r="D35" s="26"/>
      <c r="E35" s="2"/>
      <c r="F35" s="2"/>
      <c r="G35" s="13" t="s">
        <v>17</v>
      </c>
      <c r="H35" s="4" t="s">
        <v>18</v>
      </c>
      <c r="I35" s="4" t="s">
        <v>19</v>
      </c>
      <c r="J35" s="4" t="s">
        <v>20</v>
      </c>
      <c r="K35" s="29" t="s">
        <v>25</v>
      </c>
      <c r="L35" s="29"/>
      <c r="M35" s="35"/>
      <c r="N35" s="13" t="s">
        <v>17</v>
      </c>
      <c r="O35" s="4" t="s">
        <v>18</v>
      </c>
      <c r="P35" s="4" t="s">
        <v>19</v>
      </c>
      <c r="Q35" s="4" t="s">
        <v>20</v>
      </c>
      <c r="R35" s="29" t="s">
        <v>25</v>
      </c>
      <c r="S35" s="29"/>
      <c r="T35" s="35"/>
      <c r="U35" s="13" t="s">
        <v>17</v>
      </c>
      <c r="V35" s="4" t="s">
        <v>18</v>
      </c>
      <c r="W35" s="4" t="s">
        <v>19</v>
      </c>
      <c r="X35" s="4" t="s">
        <v>20</v>
      </c>
      <c r="Y35" s="29" t="s">
        <v>25</v>
      </c>
      <c r="Z35" s="29"/>
      <c r="AA35" s="35"/>
    </row>
    <row r="36" spans="1:27" ht="15.75" thickBot="1" x14ac:dyDescent="0.3">
      <c r="A36" s="2"/>
      <c r="B36" s="2"/>
      <c r="C36" s="2"/>
      <c r="D36" s="2"/>
      <c r="E36" s="2"/>
      <c r="F36" s="2"/>
      <c r="G36" s="15">
        <v>4.2500000000000003E-5</v>
      </c>
      <c r="H36" s="16">
        <v>5.4199999999999998E-6</v>
      </c>
      <c r="I36" s="16">
        <v>-4.7999999999999998E-6</v>
      </c>
      <c r="J36" s="16">
        <v>5.1900000000000003E-6</v>
      </c>
      <c r="K36" s="17"/>
      <c r="L36" s="17"/>
      <c r="M36" s="18"/>
      <c r="N36" s="15">
        <v>3.68E-5</v>
      </c>
      <c r="O36" s="16">
        <v>5.2700000000000004E-6</v>
      </c>
      <c r="P36" s="16">
        <v>-4.9200000000000003E-6</v>
      </c>
      <c r="Q36" s="16">
        <v>4.95E-6</v>
      </c>
      <c r="R36" s="17"/>
      <c r="S36" s="17"/>
      <c r="T36" s="18"/>
      <c r="U36" s="15">
        <v>3.1510000000000002E-5</v>
      </c>
      <c r="V36" s="16">
        <v>5.4199999999999998E-6</v>
      </c>
      <c r="W36" s="16">
        <v>-4.9100000000000004E-6</v>
      </c>
      <c r="X36" s="16">
        <v>5.0200000000000002E-6</v>
      </c>
      <c r="Y36" s="17"/>
      <c r="Z36" s="17"/>
      <c r="AA36" s="18"/>
    </row>
    <row r="37" spans="1:27" x14ac:dyDescent="0.25">
      <c r="G37" s="32" t="s">
        <v>35</v>
      </c>
      <c r="H37" s="33"/>
      <c r="I37" s="33"/>
      <c r="J37" s="33"/>
      <c r="K37" s="33"/>
      <c r="L37" s="33"/>
      <c r="M37" s="34"/>
    </row>
    <row r="38" spans="1:27" x14ac:dyDescent="0.25">
      <c r="G38" s="13" t="s">
        <v>17</v>
      </c>
      <c r="H38" s="4" t="s">
        <v>18</v>
      </c>
      <c r="I38" s="4" t="s">
        <v>19</v>
      </c>
      <c r="J38" s="4" t="s">
        <v>20</v>
      </c>
      <c r="K38" s="29" t="s">
        <v>25</v>
      </c>
      <c r="L38" s="29"/>
      <c r="M38" s="35"/>
    </row>
    <row r="39" spans="1:27" ht="15.75" thickBot="1" x14ac:dyDescent="0.3">
      <c r="G39" s="15">
        <v>4.6999999999999997E-5</v>
      </c>
      <c r="H39" s="16">
        <v>5.4500000000000003E-6</v>
      </c>
      <c r="I39" s="16">
        <v>-4.8099999999999997E-6</v>
      </c>
      <c r="J39" s="16">
        <v>4.7999999999999998E-6</v>
      </c>
      <c r="K39" s="17"/>
      <c r="L39" s="17"/>
      <c r="M39" s="18"/>
    </row>
  </sheetData>
  <mergeCells count="22">
    <mergeCell ref="N34:T34"/>
    <mergeCell ref="R35:T35"/>
    <mergeCell ref="U34:AA34"/>
    <mergeCell ref="Y35:AA35"/>
    <mergeCell ref="G34:M34"/>
    <mergeCell ref="K35:M35"/>
    <mergeCell ref="A1:E1"/>
    <mergeCell ref="F1:G1"/>
    <mergeCell ref="G37:M37"/>
    <mergeCell ref="K38:M38"/>
    <mergeCell ref="A18:D18"/>
    <mergeCell ref="K26:M26"/>
    <mergeCell ref="G28:M28"/>
    <mergeCell ref="K29:M29"/>
    <mergeCell ref="G31:M31"/>
    <mergeCell ref="K32:M32"/>
    <mergeCell ref="G22:M22"/>
    <mergeCell ref="K23:M23"/>
    <mergeCell ref="G19:M19"/>
    <mergeCell ref="K20:M20"/>
    <mergeCell ref="G25:M25"/>
    <mergeCell ref="A21:D21"/>
  </mergeCells>
  <conditionalFormatting sqref="F2:G7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6 A8:E9 B7:E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F2:G7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A3:E6 A8:E9 B7:E7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Loss Calc for IMMD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2019-05-06T13:52:18Z</dcterms:modified>
</cp:coreProperties>
</file>