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ob List Dynamic Models" sheetId="1" r:id="rId4"/>
    <sheet state="visible" name="Dynamic Charts Job List" sheetId="2" r:id="rId5"/>
  </sheets>
  <definedNames>
    <definedName name="location">'Job List Dynamic Models'!$D$2:$D$446</definedName>
    <definedName name="title">'Job List Dynamic Models'!$C$2:$C$446</definedName>
    <definedName name="categories">'Dynamic Charts Job List'!$J$2:$J$6</definedName>
    <definedName name="salary">'Job List Dynamic Models'!$E$2:$E$446</definedName>
    <definedName name="unique_list_of_categories">'Dynamic Charts Job List'!$K$2:$K$447</definedName>
    <definedName name="job_list">'Job List Dynamic Models'!$B$2:$I$446</definedName>
    <definedName name="featured">'Job List Dynamic Models'!$I$2:$I$446</definedName>
    <definedName name="job_type2">'Job List Dynamic Models'!$G$2:$G$446</definedName>
    <definedName name="date">'Job List Dynamic Models'!$B$2:$B$446</definedName>
    <definedName name="salary_type">'Job List Dynamic Models'!$F$2:$F$446</definedName>
    <definedName name="job_type">'Job List Dynamic Models'!$G$2:$G$446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<sst xmlns="http://schemas.openxmlformats.org/spreadsheetml/2006/main" count="3185" uniqueCount="825">
  <si>
    <t>#</t>
  </si>
  <si>
    <t>Date Posted</t>
  </si>
  <si>
    <t>Title</t>
  </si>
  <si>
    <t>Location</t>
  </si>
  <si>
    <t>Salary Yearly</t>
  </si>
  <si>
    <t>Salary Type</t>
  </si>
  <si>
    <t>Job Type</t>
  </si>
  <si>
    <t>Company</t>
  </si>
  <si>
    <t>Featured?</t>
  </si>
  <si>
    <t>Data Validation</t>
  </si>
  <si>
    <t>COUNTIFS</t>
  </si>
  <si>
    <t>AVERAGEIFS</t>
  </si>
  <si>
    <t>MINIFS</t>
  </si>
  <si>
    <t>MAXIFS</t>
  </si>
  <si>
    <t>Today</t>
  </si>
  <si>
    <t>Data Entry Clerk</t>
  </si>
  <si>
    <t>Gateshead, Tyne and Wear</t>
  </si>
  <si>
    <t>year</t>
  </si>
  <si>
    <t>Permanent</t>
  </si>
  <si>
    <t>Extension Recruitment Ltd</t>
  </si>
  <si>
    <t>Standard</t>
  </si>
  <si>
    <t>Data Integration Engineer</t>
  </si>
  <si>
    <t>Solihull, West Midlands</t>
  </si>
  <si>
    <t>Applause IT Limited</t>
  </si>
  <si>
    <t>Total Jobs</t>
  </si>
  <si>
    <t>Average Salary</t>
  </si>
  <si>
    <t>Min Salary</t>
  </si>
  <si>
    <t>Max Salary</t>
  </si>
  <si>
    <t>Data Manager/Senior Data Analyst</t>
  </si>
  <si>
    <t>Basingstoke, Hampshire</t>
  </si>
  <si>
    <t>Polar Recruitment Services Limited</t>
  </si>
  <si>
    <t>Senior Data Loss Prevention Engineer Prague 12 Mth Contract</t>
  </si>
  <si>
    <t>Europe</t>
  </si>
  <si>
    <t>day</t>
  </si>
  <si>
    <t>Contract</t>
  </si>
  <si>
    <t>Apollo solutions</t>
  </si>
  <si>
    <t>Data Analyst</t>
  </si>
  <si>
    <t>London</t>
  </si>
  <si>
    <t>Graduates into Health</t>
  </si>
  <si>
    <t>Leeds, West Yorkshire</t>
  </si>
  <si>
    <t>Data Scientist - Contract - 6 Months</t>
  </si>
  <si>
    <t>Twenty Recruitment Ltd</t>
  </si>
  <si>
    <t>Featured</t>
  </si>
  <si>
    <t>Data Scientist</t>
  </si>
  <si>
    <t>The City, EC2M 2PP</t>
  </si>
  <si>
    <t>Senior Clinical Data Manager</t>
  </si>
  <si>
    <t>Central London, London</t>
  </si>
  <si>
    <t>Clinical Professionals Limited</t>
  </si>
  <si>
    <t>Data Lead (Healthcare)</t>
  </si>
  <si>
    <t>Manchester, Greater Manchester</t>
  </si>
  <si>
    <t>SEARCHDATA GROUP LIMITED</t>
  </si>
  <si>
    <t>Azure Data Engineer</t>
  </si>
  <si>
    <t>The City, EC3</t>
  </si>
  <si>
    <t>Onezeero</t>
  </si>
  <si>
    <t>Administrator Data Entry</t>
  </si>
  <si>
    <t>PE27, St. Ives</t>
  </si>
  <si>
    <t>Move With Us</t>
  </si>
  <si>
    <t>Senior Data Engineer</t>
  </si>
  <si>
    <t>London, EC1 6hu</t>
  </si>
  <si>
    <t>Reuben Sinclair</t>
  </si>
  <si>
    <t>Data Centre Shift Engineer - Hounslow - Building Services</t>
  </si>
  <si>
    <t>TW3, Hounslow</t>
  </si>
  <si>
    <t>Minstrell Recruitment Ltd</t>
  </si>
  <si>
    <t>Modeller and Data Analyst</t>
  </si>
  <si>
    <t>Bristol Area</t>
  </si>
  <si>
    <t>Electus Recruitment Solutions Limited</t>
  </si>
  <si>
    <t>Data Architect - SC CLEARED</t>
  </si>
  <si>
    <t>TALENT INTERNATIONAL UK LTD</t>
  </si>
  <si>
    <t>Yesterday</t>
  </si>
  <si>
    <t>Data Engineer</t>
  </si>
  <si>
    <t>LS1, Leeds, LS1 4DY</t>
  </si>
  <si>
    <t>Harvey Nash Plc</t>
  </si>
  <si>
    <t>COUNTA of Job Type</t>
  </si>
  <si>
    <t>AVERAGE of Salary Yearly</t>
  </si>
  <si>
    <t>MIN of Salary Yearly</t>
  </si>
  <si>
    <t>MAX of Salary Yearly</t>
  </si>
  <si>
    <t>Data Analyst - Regional Adoption Agency</t>
  </si>
  <si>
    <t>Lincolnshire</t>
  </si>
  <si>
    <t>Lincolnshire County Council</t>
  </si>
  <si>
    <t>Premium</t>
  </si>
  <si>
    <t>eCommerce Data Analyst – Book Retailer</t>
  </si>
  <si>
    <t>OX10, Wallingford</t>
  </si>
  <si>
    <t>Recruitment Revolution.com Ltd</t>
  </si>
  <si>
    <t>Data Analyst - Award Winning Start-Up</t>
  </si>
  <si>
    <t>Gravitas Recruitment Group Ltd</t>
  </si>
  <si>
    <t>Temporary</t>
  </si>
  <si>
    <t>Business Analyst / Data Analyst - NHS / Remote Working</t>
  </si>
  <si>
    <t>Birmingham, West Midlands</t>
  </si>
  <si>
    <t>Inspire People</t>
  </si>
  <si>
    <t>Part Time</t>
  </si>
  <si>
    <t>Junior Data Engineer</t>
  </si>
  <si>
    <t>Oscar Associates (UK) Limited</t>
  </si>
  <si>
    <t>Grand Total</t>
  </si>
  <si>
    <t>Data Scientist - London - £65K</t>
  </si>
  <si>
    <t>Preferred Choice Ltd</t>
  </si>
  <si>
    <t>Big Data Engineer / Hadoop Admi</t>
  </si>
  <si>
    <t>WC2A, Central London</t>
  </si>
  <si>
    <t>Church International Limited</t>
  </si>
  <si>
    <t>Data and Analysis Executive officer</t>
  </si>
  <si>
    <t>L2, Liverpool, l2 1ab</t>
  </si>
  <si>
    <t>hour</t>
  </si>
  <si>
    <t>Brook Street UK</t>
  </si>
  <si>
    <t>Lead Data Scientist</t>
  </si>
  <si>
    <t>Harnham Search and Selection Ltd</t>
  </si>
  <si>
    <t>Operations Data and Quality Analyst</t>
  </si>
  <si>
    <t>UK</t>
  </si>
  <si>
    <t>NGC Logistics</t>
  </si>
  <si>
    <t>Cloud Data Architect (Azure)</t>
  </si>
  <si>
    <t>City of London, London</t>
  </si>
  <si>
    <t>Jenrick IT</t>
  </si>
  <si>
    <t>Senior Data Analyst - UK - Up to £60,000</t>
  </si>
  <si>
    <t>Lead Clinical Data Manager</t>
  </si>
  <si>
    <t>Charing Cross, WC2</t>
  </si>
  <si>
    <t>X4 Group</t>
  </si>
  <si>
    <t>Data &amp; BI Manager</t>
  </si>
  <si>
    <t>Norwich, Norfolk</t>
  </si>
  <si>
    <t>Pure Resourcing Solutions Limited</t>
  </si>
  <si>
    <t>Azure Data Engineer – SQL DW / Data Factory / Data Lake</t>
  </si>
  <si>
    <t>Venturi Ltd</t>
  </si>
  <si>
    <t>Data Scientist (R Programming)</t>
  </si>
  <si>
    <t>Amber Resourcing Limited</t>
  </si>
  <si>
    <t>BA1, Bath</t>
  </si>
  <si>
    <t>Data &amp; MI Test Lead</t>
  </si>
  <si>
    <t>Coventry, West Midlands, CV 3 2</t>
  </si>
  <si>
    <t>Coventry Building Society</t>
  </si>
  <si>
    <t>Senior Electrical Design Engineer - Data Centres</t>
  </si>
  <si>
    <t>EC1, City of London</t>
  </si>
  <si>
    <t>Beeby Anderson Recruitment</t>
  </si>
  <si>
    <t>Data Architect (Banking Sector) - Remote Contract</t>
  </si>
  <si>
    <t>Senior Data Scientist</t>
  </si>
  <si>
    <t>Arrows Group Professional Ltd</t>
  </si>
  <si>
    <t>Data Quality Project Manager</t>
  </si>
  <si>
    <t>Edinburgh &amp; Lothians</t>
  </si>
  <si>
    <t>Harvey Nash (Edinburgh)</t>
  </si>
  <si>
    <t>East Anglia</t>
  </si>
  <si>
    <t>Carrington West - Utilities</t>
  </si>
  <si>
    <t>Data Analyst Fintech Looker Python SQL 50k</t>
  </si>
  <si>
    <t>Method-Resourcing</t>
  </si>
  <si>
    <t>The City, EC3N 3AX</t>
  </si>
  <si>
    <t>Mana Holdings Ltd</t>
  </si>
  <si>
    <t>Accounts Administrator/ Data input Clerk</t>
  </si>
  <si>
    <t>Castle, ll16 5tx</t>
  </si>
  <si>
    <t>HVAC Recruitment Ltd</t>
  </si>
  <si>
    <t>Data Analyst - (Alteryx, SQL &amp; Tableau)</t>
  </si>
  <si>
    <t>TalentSpa</t>
  </si>
  <si>
    <t>IT Data Architect</t>
  </si>
  <si>
    <t>EC1M, City of London</t>
  </si>
  <si>
    <t>Southern Housing Group Limited</t>
  </si>
  <si>
    <t>Commercial Manager - Hyper Scale Data Centres - Europe</t>
  </si>
  <si>
    <t>France</t>
  </si>
  <si>
    <t>Urecruit</t>
  </si>
  <si>
    <t>Shift Leader / Manager - Critical Data Centre - Hounslow</t>
  </si>
  <si>
    <t>Senior Manager - Forensic Data &amp; Analytics</t>
  </si>
  <si>
    <t>SJC Partners</t>
  </si>
  <si>
    <t>Data Architect - Inside IR35</t>
  </si>
  <si>
    <t>BS1, Bristol</t>
  </si>
  <si>
    <t>Experis</t>
  </si>
  <si>
    <t>Information Security Data Specialist</t>
  </si>
  <si>
    <t>Hounslow, London</t>
  </si>
  <si>
    <t>MBN Solutions</t>
  </si>
  <si>
    <t>Portugal</t>
  </si>
  <si>
    <t>DCV Technologies Limited</t>
  </si>
  <si>
    <t>OX1, Oxford</t>
  </si>
  <si>
    <t>Data Analyst / SQL / Access / SSIS / SSRS / VBA / Sales</t>
  </si>
  <si>
    <t>Sheffield, South Yorkshire</t>
  </si>
  <si>
    <t>Real Staffing (London)</t>
  </si>
  <si>
    <t>Data Analyst – SQL, R, Python</t>
  </si>
  <si>
    <t>EC3M, City of London</t>
  </si>
  <si>
    <t>CURTIS REED ASSOCIATES LTD</t>
  </si>
  <si>
    <t>Abbot's Meads, CH1</t>
  </si>
  <si>
    <t>Robert Walters</t>
  </si>
  <si>
    <t>Data Engineer - InsureTech - Data Transformation</t>
  </si>
  <si>
    <t>BR1, Bromley, BR1 1LX</t>
  </si>
  <si>
    <t>West Midlands</t>
  </si>
  <si>
    <t>Shorterm Limited</t>
  </si>
  <si>
    <t>Data Engineer Improver</t>
  </si>
  <si>
    <t>Interim Data Warehouse Product Owner</t>
  </si>
  <si>
    <t>Liverpool, Merseyside</t>
  </si>
  <si>
    <t>Triumph Consultants Ltd</t>
  </si>
  <si>
    <t>Robert Half Finance &amp; Accounting</t>
  </si>
  <si>
    <t>Business Data Analyst</t>
  </si>
  <si>
    <t>Ecs Resource Group Ltd</t>
  </si>
  <si>
    <t>Static Data and Pricing Administrator</t>
  </si>
  <si>
    <t>The City, EC2</t>
  </si>
  <si>
    <t>City East Recruitment Limited</t>
  </si>
  <si>
    <t>Crewe, Cheshire</t>
  </si>
  <si>
    <t>Digileap Ltd</t>
  </si>
  <si>
    <t>Senior Developer - Azure Data Lake, DataBricks</t>
  </si>
  <si>
    <t>The JM Group (IT Recruitment) Ltd</t>
  </si>
  <si>
    <t>Data collection Analyst Madrid 12 Month Contract</t>
  </si>
  <si>
    <t>Data Architect, Data Modeller, Metadata,SPARX</t>
  </si>
  <si>
    <t>People Source Consulting Limited</t>
  </si>
  <si>
    <t>Data collection Analyst Berlin 12 Month Contract</t>
  </si>
  <si>
    <t>Data collection Analyst Prague 12 Month Contract</t>
  </si>
  <si>
    <t>Data collection Analyst Lyon 12 Month Contract</t>
  </si>
  <si>
    <t>Air Conditioning Engineer - AC - Data Centre</t>
  </si>
  <si>
    <t>North London, London</t>
  </si>
  <si>
    <t>Skilled Careers Ltd</t>
  </si>
  <si>
    <t>Data Business Analyst</t>
  </si>
  <si>
    <t>Tcg (Uk) Ltd</t>
  </si>
  <si>
    <t>SC Cleared Data Architect-6 Months-London-£600/Day Inside IR35</t>
  </si>
  <si>
    <t>Circle Group Ltd</t>
  </si>
  <si>
    <t>Data Architect</t>
  </si>
  <si>
    <t>KDR Recruitment Ltd</t>
  </si>
  <si>
    <t>Digital Data Analyst</t>
  </si>
  <si>
    <t>Aldershot, Hampshire</t>
  </si>
  <si>
    <t>Fairfield, BL9</t>
  </si>
  <si>
    <t>Proman</t>
  </si>
  <si>
    <t>Principal Data Consultant - Big Data</t>
  </si>
  <si>
    <t>Principle Data Engineer</t>
  </si>
  <si>
    <t>LS1, Leeds</t>
  </si>
  <si>
    <t>Amsource Technology Limited</t>
  </si>
  <si>
    <t>Senior Data Analyst</t>
  </si>
  <si>
    <t>Newton Abbot, Devon</t>
  </si>
  <si>
    <t>Rise Technical Recruitment Limited</t>
  </si>
  <si>
    <t>Exeter, Devon</t>
  </si>
  <si>
    <t>Advantage Resourcing UK Limited</t>
  </si>
  <si>
    <t>Posted 2 days ago</t>
  </si>
  <si>
    <t>New Business Sales Executive – B2B Telecoms / Voice / Data</t>
  </si>
  <si>
    <t>Data Analyst/ Business Partner</t>
  </si>
  <si>
    <t>The City, Ec2V 6DB</t>
  </si>
  <si>
    <t>Hays</t>
  </si>
  <si>
    <t>Insights Data Engineer ( Looker / ETL / PySpark )</t>
  </si>
  <si>
    <t>Data Architect - JID 9328</t>
  </si>
  <si>
    <t>SpinWell Global</t>
  </si>
  <si>
    <t>Recently</t>
  </si>
  <si>
    <t>Cardiff, South Glamorgan</t>
  </si>
  <si>
    <t>IO Associates</t>
  </si>
  <si>
    <t>Data Governance Business Analyst – London Market Insurance experience</t>
  </si>
  <si>
    <t>SE1, South East London</t>
  </si>
  <si>
    <t>William Alexander Recruitment Ltd</t>
  </si>
  <si>
    <t>Senior Data Engineer - Trading Platforms</t>
  </si>
  <si>
    <t>Fruition IT Resources Limited</t>
  </si>
  <si>
    <t>Senior Data Network Engineer - Dudley - 40K</t>
  </si>
  <si>
    <t>Dudley, West Midlands</t>
  </si>
  <si>
    <t>Senitor Associates Limited</t>
  </si>
  <si>
    <t>Cloud Data Architect</t>
  </si>
  <si>
    <t>Jenrick IT - Branded</t>
  </si>
  <si>
    <t>Kairos Recruitment</t>
  </si>
  <si>
    <t>Senior Data Scientists with NLP in Oxford/Cambridge/London</t>
  </si>
  <si>
    <t>ITECCO Limited</t>
  </si>
  <si>
    <t>Oxfordshire</t>
  </si>
  <si>
    <t>Senior Data Domain Architect</t>
  </si>
  <si>
    <t>Department for Work and Pensions</t>
  </si>
  <si>
    <t>S1, Sheffield</t>
  </si>
  <si>
    <t>NE1, Newcastle Upon Tyne</t>
  </si>
  <si>
    <t>M1, Manchester</t>
  </si>
  <si>
    <t>Blackpool, Lancashire</t>
  </si>
  <si>
    <t>Data &amp; Development Manager</t>
  </si>
  <si>
    <t>LE1, Leicester</t>
  </si>
  <si>
    <t>RG1, Reading</t>
  </si>
  <si>
    <t>Data Scientist - DV Cleared</t>
  </si>
  <si>
    <t>Huntingdon, Cambridgeshire</t>
  </si>
  <si>
    <t>CBSButler</t>
  </si>
  <si>
    <t>Data Analyst SQL Power BI</t>
  </si>
  <si>
    <t>MK9, Milton Keynes</t>
  </si>
  <si>
    <t>Interact Consulting Limited</t>
  </si>
  <si>
    <t>Data Centre Advisor</t>
  </si>
  <si>
    <t>Gloucester, Gloucestershire</t>
  </si>
  <si>
    <t>i2i recruitment</t>
  </si>
  <si>
    <t>Software Developer C# .Net Core - Big Data</t>
  </si>
  <si>
    <t>Shoreditch, E1</t>
  </si>
  <si>
    <t>C# Team</t>
  </si>
  <si>
    <t>Data Warehouse Project Manager/Technical Lead</t>
  </si>
  <si>
    <t>Anonymous</t>
  </si>
  <si>
    <t>Data Solutions Sales Specialist</t>
  </si>
  <si>
    <t>Booker, HP12</t>
  </si>
  <si>
    <t>Contact Centre Partners</t>
  </si>
  <si>
    <t>Shift Leader Maintenance Data Centre</t>
  </si>
  <si>
    <t>SL1, Slough</t>
  </si>
  <si>
    <t>Preston Recruitment</t>
  </si>
  <si>
    <t>Software Engineer - Trading Data Python</t>
  </si>
  <si>
    <t>EC3R, City of London</t>
  </si>
  <si>
    <t>Open Source Team</t>
  </si>
  <si>
    <t>Germany</t>
  </si>
  <si>
    <t>Salt</t>
  </si>
  <si>
    <t>Software Engineer Big Data AI and ML</t>
  </si>
  <si>
    <t>Stevenage, Hertfordshire</t>
  </si>
  <si>
    <t>Elevate Direct</t>
  </si>
  <si>
    <t>Part II Architectural Assistant for Data Centres</t>
  </si>
  <si>
    <t>West London, London</t>
  </si>
  <si>
    <t>Hunter Dunning Ltd</t>
  </si>
  <si>
    <t>Data Officer</t>
  </si>
  <si>
    <t>Academics</t>
  </si>
  <si>
    <t>Data Administrator</t>
  </si>
  <si>
    <t>Salford, Greater Manchester, M50 2UW</t>
  </si>
  <si>
    <t>Sopra Steria Limited</t>
  </si>
  <si>
    <t>Data Engineer / Java Developer</t>
  </si>
  <si>
    <t>SQ Computer Personnel Ltd</t>
  </si>
  <si>
    <t>Baring Street Ind Est, M60 7RA</t>
  </si>
  <si>
    <t>Cathcart Associates</t>
  </si>
  <si>
    <t>Islington, N1</t>
  </si>
  <si>
    <t>Sales Executive. RealTime Data Provider. SaaS/PaaS</t>
  </si>
  <si>
    <t>Saleslogic Ltd</t>
  </si>
  <si>
    <t>Business Development Manager - ( UC / Data )</t>
  </si>
  <si>
    <t>Context</t>
  </si>
  <si>
    <t>CRM &amp; Data Insight Lead</t>
  </si>
  <si>
    <t>Cambridge, Cambridgeshire</t>
  </si>
  <si>
    <t>ecruit</t>
  </si>
  <si>
    <t>Data Analyst Python Tableau 45k Remote/London</t>
  </si>
  <si>
    <t>Configuration / Data Management Lead - Harlow</t>
  </si>
  <si>
    <t>CM17, Harlow</t>
  </si>
  <si>
    <t>Spring</t>
  </si>
  <si>
    <t>BT44, Ballymena</t>
  </si>
  <si>
    <t>Data Engineer (Cloud Automation)</t>
  </si>
  <si>
    <t>Hurlingham, sw6 3uh</t>
  </si>
  <si>
    <t>Understanding Recruitment Ltd</t>
  </si>
  <si>
    <t>BI / Data Warehouse Developer</t>
  </si>
  <si>
    <t>Bankhall Park Ind Est, WA1 1BE</t>
  </si>
  <si>
    <t>Dawson &amp; Walsh</t>
  </si>
  <si>
    <t>Nechells Green, B7 4BB</t>
  </si>
  <si>
    <t>Sparta Global</t>
  </si>
  <si>
    <t>Posted 3 days ago</t>
  </si>
  <si>
    <t>Driver - Data Capture</t>
  </si>
  <si>
    <t>SG13, Hertford</t>
  </si>
  <si>
    <t>Manpower</t>
  </si>
  <si>
    <t>Paratus People Limited</t>
  </si>
  <si>
    <t>Posted 4 days ago</t>
  </si>
  <si>
    <t>Data Engineer - Azure (Contract)</t>
  </si>
  <si>
    <t>Shoreditch, EC1V 1AA</t>
  </si>
  <si>
    <t>Senior / Lead Data Architect - Government - Flexible working</t>
  </si>
  <si>
    <t>Software Engineer - .Net Core/Azure/Docker/Machine Learning/Big Data</t>
  </si>
  <si>
    <t>B1, Birmingham</t>
  </si>
  <si>
    <t>Technical Team Solutions Limited</t>
  </si>
  <si>
    <t>Senior Software Engineer - .Net Core/Azure/Machine Learning/Big Data</t>
  </si>
  <si>
    <t>Data Architect - Government - Flexible/Remote working</t>
  </si>
  <si>
    <t>Data Scientist - Machine Learning (NLP) - Inside IR35</t>
  </si>
  <si>
    <t>The City, E1 7AA</t>
  </si>
  <si>
    <t>HVAP - Data Centre - Maintenance - M&amp;E</t>
  </si>
  <si>
    <t>Data Centre Day Engineer</t>
  </si>
  <si>
    <t>Data Entry Administrators</t>
  </si>
  <si>
    <t>Bonnytoun, EH49</t>
  </si>
  <si>
    <t>Brightwork Ltd</t>
  </si>
  <si>
    <t>Head of Data Engineering</t>
  </si>
  <si>
    <t>G1, Glasgow</t>
  </si>
  <si>
    <t>Cielo</t>
  </si>
  <si>
    <t>EC2, City of London</t>
  </si>
  <si>
    <t>Data Analyst *DV Cleared*</t>
  </si>
  <si>
    <t>GL50, Cheltenham</t>
  </si>
  <si>
    <t>Sandersoniss</t>
  </si>
  <si>
    <t>Expires in 2 days</t>
  </si>
  <si>
    <t>Data Architect - DV Clearance</t>
  </si>
  <si>
    <t>Cambridgeshire</t>
  </si>
  <si>
    <t>LA International Computer Consultants Ltd</t>
  </si>
  <si>
    <t>Administration Assistant - Data Entry</t>
  </si>
  <si>
    <t>NN1, Northampton</t>
  </si>
  <si>
    <t>Lorien</t>
  </si>
  <si>
    <t>Posted 5 days ago</t>
  </si>
  <si>
    <t>Data Entry Clerks</t>
  </si>
  <si>
    <t>PR7, Chorley</t>
  </si>
  <si>
    <t>Forrest Recruitment</t>
  </si>
  <si>
    <t>Data &amp; Systems Developement Officer</t>
  </si>
  <si>
    <t>SA1, Swansea</t>
  </si>
  <si>
    <t>Work Wales</t>
  </si>
  <si>
    <t>Austin Fraser</t>
  </si>
  <si>
    <t>Business Analyst / Data / Utilities</t>
  </si>
  <si>
    <t>NW1, North West London</t>
  </si>
  <si>
    <t>Evermore Global Sourcing Ltd</t>
  </si>
  <si>
    <t>Lead Azure Data Engineer</t>
  </si>
  <si>
    <t>BN1, Brighton</t>
  </si>
  <si>
    <t>CRG TEC</t>
  </si>
  <si>
    <t>Data And Quality Analyst</t>
  </si>
  <si>
    <t>Devon</t>
  </si>
  <si>
    <t>itecopeople</t>
  </si>
  <si>
    <t>Sales Development Rep. Data/Analytics SaaS. £45-55K OTE</t>
  </si>
  <si>
    <t>Royal Oak Industrial Estate, NN11 8EA</t>
  </si>
  <si>
    <t>National Care Group Ltd</t>
  </si>
  <si>
    <t>Data Analyst - Alteryx Specialist - Real Estate</t>
  </si>
  <si>
    <t>Cobalt Recruitment.</t>
  </si>
  <si>
    <t>ROC Search Limited</t>
  </si>
  <si>
    <t>Data Entry Administrator</t>
  </si>
  <si>
    <t>Knowsley Industrial Park, L33</t>
  </si>
  <si>
    <t>Dams International.</t>
  </si>
  <si>
    <t>ISource Group</t>
  </si>
  <si>
    <t>Sanderson Recruitment</t>
  </si>
  <si>
    <t>Morgan McKinley Group Ltd</t>
  </si>
  <si>
    <t>Quality Control &amp; Data Systems Engineer</t>
  </si>
  <si>
    <t>G51, Glasgow</t>
  </si>
  <si>
    <t>Outsource UK Limited</t>
  </si>
  <si>
    <t>Research Data Management Expert</t>
  </si>
  <si>
    <t>Belgium</t>
  </si>
  <si>
    <t>Shaw Daniels Solutions</t>
  </si>
  <si>
    <t>Linby, NG5 8PP</t>
  </si>
  <si>
    <t>AdWarrior</t>
  </si>
  <si>
    <t>CF1, Cardiff</t>
  </si>
  <si>
    <t>Lovesuccess</t>
  </si>
  <si>
    <t>Data Solutions Architect</t>
  </si>
  <si>
    <t>Worthing, West Sussex</t>
  </si>
  <si>
    <t>Networkers 2</t>
  </si>
  <si>
    <t>Big Data Software Developer</t>
  </si>
  <si>
    <t>RH10, Crawley</t>
  </si>
  <si>
    <t>ACS Performance</t>
  </si>
  <si>
    <t>RH12, Horsham</t>
  </si>
  <si>
    <t>Insurance Data Analyst</t>
  </si>
  <si>
    <t>The City, EC3M 7AT</t>
  </si>
  <si>
    <t>The Holgate Partnership Ltd</t>
  </si>
  <si>
    <t>Data Cabling Engineer</t>
  </si>
  <si>
    <t>IP10, Ipswich</t>
  </si>
  <si>
    <t>Coley Johnson Limited</t>
  </si>
  <si>
    <t>SK9, Wilmslow</t>
  </si>
  <si>
    <t>Barker Phillips</t>
  </si>
  <si>
    <t>Data Analyst Skills Tutor</t>
  </si>
  <si>
    <t>DN10, Doncaster</t>
  </si>
  <si>
    <t>Sales Force 10 Recruitment</t>
  </si>
  <si>
    <t>LS11, Leeds</t>
  </si>
  <si>
    <t>HD1, Huddersfield</t>
  </si>
  <si>
    <t>Kent</t>
  </si>
  <si>
    <t>MMP Consultancy</t>
  </si>
  <si>
    <t>Digital Tutor - Software Design and Development/Data Analyst</t>
  </si>
  <si>
    <t>S70, Barnsley</t>
  </si>
  <si>
    <t>Protocol</t>
  </si>
  <si>
    <t>Data Inventory Executive - Global FMCG</t>
  </si>
  <si>
    <t>Clement May Limited</t>
  </si>
  <si>
    <t>Data Analyst - Software - London</t>
  </si>
  <si>
    <t>Oliver Bernard Ltd</t>
  </si>
  <si>
    <t>Data Historian Lead | Contract | County Tipperary | Pharmaceutical</t>
  </si>
  <si>
    <t>Republic of Ireland</t>
  </si>
  <si>
    <t>Eng Bauen</t>
  </si>
  <si>
    <t>Data Engineer - Snowflake / AWS Lambda / GIT</t>
  </si>
  <si>
    <t>Square One Resources Limited</t>
  </si>
  <si>
    <t>Data Governance &amp; Quality Lead</t>
  </si>
  <si>
    <t>SK8, Cheadle</t>
  </si>
  <si>
    <t>Together.</t>
  </si>
  <si>
    <t>LS2, Leeds</t>
  </si>
  <si>
    <t>H M Revenue &amp; Customs</t>
  </si>
  <si>
    <t>Business Analyst / Project Support Officer /Data Analyst</t>
  </si>
  <si>
    <t>IP11, Felixstowe</t>
  </si>
  <si>
    <t>East Suffolk Council</t>
  </si>
  <si>
    <t>Data Analyst - Energy Industry</t>
  </si>
  <si>
    <t>Milton Keynes, Buckinghamshire</t>
  </si>
  <si>
    <t>TEAM</t>
  </si>
  <si>
    <t>Maintenance Engineer Data Centre (Electrically Biased) x2</t>
  </si>
  <si>
    <t>RG21, Basingstoke</t>
  </si>
  <si>
    <t>Dutton Recruitment</t>
  </si>
  <si>
    <t>Posted 6 days ago</t>
  </si>
  <si>
    <t>S75, Barnsley</t>
  </si>
  <si>
    <t>CB1, Cambridge</t>
  </si>
  <si>
    <t>The One Group</t>
  </si>
  <si>
    <t>Expires in 1 day</t>
  </si>
  <si>
    <t>CR3, Caterham, CR3 0GG</t>
  </si>
  <si>
    <t>Essex</t>
  </si>
  <si>
    <t>SQL Server Data Warehouse Developer (Contract) - NHS</t>
  </si>
  <si>
    <t>Leicester, Leicestershire</t>
  </si>
  <si>
    <t>Shift Engineer - £40,000/£44,000 Data Centre</t>
  </si>
  <si>
    <t>HP1, Hemel Hempstead</t>
  </si>
  <si>
    <t>Invictus Group</t>
  </si>
  <si>
    <t>BI Data Analyst</t>
  </si>
  <si>
    <t>Andover, Hampshire</t>
  </si>
  <si>
    <t>Clearwater People Solutions</t>
  </si>
  <si>
    <t>Data Integrations Consultant</t>
  </si>
  <si>
    <t>Data Science Quant (Banking Consultant)</t>
  </si>
  <si>
    <t>Charing Cross, WC2E 7EN</t>
  </si>
  <si>
    <t>La Fosse Associates Ltd</t>
  </si>
  <si>
    <t>Lead Data Engineer</t>
  </si>
  <si>
    <t>Bolbeck Park, MK15</t>
  </si>
  <si>
    <t>Evolution Recruitment Solutions Ltd</t>
  </si>
  <si>
    <t>Data Entry and Marketing Assistant</t>
  </si>
  <si>
    <t>SG4, Hitchin</t>
  </si>
  <si>
    <t>1st Choice Staff Recruitment Ltd</t>
  </si>
  <si>
    <t>Glasgow Area</t>
  </si>
  <si>
    <t>SG8, Royston</t>
  </si>
  <si>
    <t>BH1, Bournemouth</t>
  </si>
  <si>
    <t>Data Integration Architect, Integration Specialist, Lead</t>
  </si>
  <si>
    <t>M23, Manchester</t>
  </si>
  <si>
    <t>Medicines Evaluation Unit</t>
  </si>
  <si>
    <t>Data Architect - NHS</t>
  </si>
  <si>
    <t>RG12, Bracknell</t>
  </si>
  <si>
    <t>Profectus</t>
  </si>
  <si>
    <t>warehouse/ computer data entry</t>
  </si>
  <si>
    <t>HP11, High Wycombe</t>
  </si>
  <si>
    <t>Option One Recruit</t>
  </si>
  <si>
    <t>BI / Data Warehouse Developer - Marketing Software Platform</t>
  </si>
  <si>
    <t>Assistant Data Manager</t>
  </si>
  <si>
    <t>Astute Technical Recruitment</t>
  </si>
  <si>
    <t>Python Data Analyst</t>
  </si>
  <si>
    <t>Digitech Resourcing Ltd</t>
  </si>
  <si>
    <t>SP10, Andover</t>
  </si>
  <si>
    <t>1-1 Recruitment Limited T/A 1-1 Healthcare</t>
  </si>
  <si>
    <t>Asset Data Manager</t>
  </si>
  <si>
    <t>NP1, Newport</t>
  </si>
  <si>
    <t>Flagship Consulting</t>
  </si>
  <si>
    <t>Solutions Architect Java AWS Data Cloud SQL Finance London</t>
  </si>
  <si>
    <t>Joseph Harry Limited</t>
  </si>
  <si>
    <t>Data Supervisor</t>
  </si>
  <si>
    <t>Data Analysis Team Lead - Government - £750 per day</t>
  </si>
  <si>
    <t>Ventula Consulting Limited</t>
  </si>
  <si>
    <t>North West London, London</t>
  </si>
  <si>
    <t>MCGREGOR BOYALL ASSOCIATES LIMITED</t>
  </si>
  <si>
    <t>ADLIB Recruitment</t>
  </si>
  <si>
    <t>Data Engineering Lead</t>
  </si>
  <si>
    <t>The City, EC2M 1JD</t>
  </si>
  <si>
    <t>Big Data Architect (GCP)</t>
  </si>
  <si>
    <t>Cloudstream Global Limited - Perm</t>
  </si>
  <si>
    <t>Data Warehouse Developer - 5 Month Initial Contract</t>
  </si>
  <si>
    <t>Certes Computing Limited</t>
  </si>
  <si>
    <t>Staffordshire</t>
  </si>
  <si>
    <t>Apply Recruitment Ltd</t>
  </si>
  <si>
    <t>Cheshire</t>
  </si>
  <si>
    <t>North West</t>
  </si>
  <si>
    <t>Data Entry Clerk (Various Shifts)</t>
  </si>
  <si>
    <t>Rye Park, EN11 0RF</t>
  </si>
  <si>
    <t>Meridian Business Support Limited</t>
  </si>
  <si>
    <t>Maidenhead, Berkshire</t>
  </si>
  <si>
    <t>Data Centre Supervisor</t>
  </si>
  <si>
    <t>Corsham, Wiltshire</t>
  </si>
  <si>
    <t>Resourcing Group</t>
  </si>
  <si>
    <t>Java Developer - Greenfield Cloud Data Platform</t>
  </si>
  <si>
    <t>Burns Sheehan Limited</t>
  </si>
  <si>
    <t>Principal Data Scientist - Remote</t>
  </si>
  <si>
    <t>Expires today</t>
  </si>
  <si>
    <t>Data Engineer - Fully remote</t>
  </si>
  <si>
    <t>Nottingham, Nottinghamshire</t>
  </si>
  <si>
    <t>Data Engineer - SQL Server / C# - York or Fully remote</t>
  </si>
  <si>
    <t>Meadows, NG2 3AQ</t>
  </si>
  <si>
    <t>SR2</t>
  </si>
  <si>
    <t>Data Scientist - DV Clearance</t>
  </si>
  <si>
    <t>Posted 7 days ago</t>
  </si>
  <si>
    <t>Lansbury, E14 2EB</t>
  </si>
  <si>
    <t>Ashdown Group Limited</t>
  </si>
  <si>
    <t>Java Software Developer - Java Web Enterprise Data CI/CD</t>
  </si>
  <si>
    <t>Ampersand Consulting Ltd</t>
  </si>
  <si>
    <t>HR Data Management Performance Analyst</t>
  </si>
  <si>
    <t>Brentford, London</t>
  </si>
  <si>
    <t>EH1, Edinburgh</t>
  </si>
  <si>
    <t>Odin Consultancy   Recruitment Ltd</t>
  </si>
  <si>
    <t>Software Engineer, Scientific, Python, Data Science, JavaScript</t>
  </si>
  <si>
    <t>Church Hanborough, OX29</t>
  </si>
  <si>
    <t>Corriculo Ltd</t>
  </si>
  <si>
    <t>Data Product Owner</t>
  </si>
  <si>
    <t>CRO / Data Analyst</t>
  </si>
  <si>
    <t>Maidstone, Kent</t>
  </si>
  <si>
    <t>Data Planner</t>
  </si>
  <si>
    <t>Oxford, Oxfordshire</t>
  </si>
  <si>
    <t>Newcross Healthcare Solutions</t>
  </si>
  <si>
    <t>Assistant Management Accountant / Data Analyst - Wakefield</t>
  </si>
  <si>
    <t>WF1, Wakefield</t>
  </si>
  <si>
    <t>IPS Group</t>
  </si>
  <si>
    <t>Grimsbury, OX16 4TB</t>
  </si>
  <si>
    <t>Cameo Consultancy (Recruitment) Limited</t>
  </si>
  <si>
    <t>Data Standards Project Manager</t>
  </si>
  <si>
    <t>Edinburgh, Midlothian</t>
  </si>
  <si>
    <t>Pertemps Scotland</t>
  </si>
  <si>
    <t>Junior Data Analyst</t>
  </si>
  <si>
    <t>Clerkenwell, EC1M 4DD</t>
  </si>
  <si>
    <t>Blue Octopus Recruitment Ltd</t>
  </si>
  <si>
    <t>Wallsend, Tyne and Wear</t>
  </si>
  <si>
    <t>Dolemeads, BA1 1RG</t>
  </si>
  <si>
    <t>DATA ANALYST ROLE (SQL/CRM/DATA VISUALISATION)</t>
  </si>
  <si>
    <t>Asset Data &amp; Performance Manager</t>
  </si>
  <si>
    <t>Niyaa People Ltd</t>
  </si>
  <si>
    <t>West Fields, RG14 5DG</t>
  </si>
  <si>
    <t>Glen Callum Associates Ltd</t>
  </si>
  <si>
    <t>Gallowgate, G1 2AF</t>
  </si>
  <si>
    <t>Digital Transformation Data Analyst</t>
  </si>
  <si>
    <t>Kimberworth Park, S61 1AJ</t>
  </si>
  <si>
    <t>Exemplar Health Care</t>
  </si>
  <si>
    <t>HartleyCo</t>
  </si>
  <si>
    <t>MI Data Analyst</t>
  </si>
  <si>
    <t>Leicestershire</t>
  </si>
  <si>
    <t>Flowers Associates Limited</t>
  </si>
  <si>
    <t>Data Analytics Senior IT Auditor (FMCG) - London</t>
  </si>
  <si>
    <t>APOLLO SOLUTIONS LIMITED</t>
  </si>
  <si>
    <t>Static Data Control</t>
  </si>
  <si>
    <t>Brian Durham Recruitment Services Limited</t>
  </si>
  <si>
    <t>B97, Redditch</t>
  </si>
  <si>
    <t>Smart 1 Recruitment Limited</t>
  </si>
  <si>
    <t>Data Manager</t>
  </si>
  <si>
    <t>Buckinghamshire</t>
  </si>
  <si>
    <t>Interaction - Watford</t>
  </si>
  <si>
    <t>SQL Data Analyst</t>
  </si>
  <si>
    <t>Python Developer / Data Engineer</t>
  </si>
  <si>
    <t>Moorgate, EC2</t>
  </si>
  <si>
    <t>Data Team</t>
  </si>
  <si>
    <t>SQL BI Reporting Data Analyst, Marketing Background</t>
  </si>
  <si>
    <t>Stretford, M50 3AZ</t>
  </si>
  <si>
    <t>Administrator / Data Entry - Kent</t>
  </si>
  <si>
    <t>ME1, Rochester</t>
  </si>
  <si>
    <t>B C T Resourcing</t>
  </si>
  <si>
    <t>Marketing Data Analyst</t>
  </si>
  <si>
    <t>Machine Learning Engineer/Data Scientist - AI</t>
  </si>
  <si>
    <t>Eligo Recruitment Limited</t>
  </si>
  <si>
    <t>M28, Manchester</t>
  </si>
  <si>
    <t>The Liverpool Recruitment Company</t>
  </si>
  <si>
    <t>Data Sales Consultant</t>
  </si>
  <si>
    <t>Aspire</t>
  </si>
  <si>
    <t>Data Entry</t>
  </si>
  <si>
    <t>Crone Corkill</t>
  </si>
  <si>
    <t>Data Centre Shift Engineer - Hounslow</t>
  </si>
  <si>
    <t>TW4, Hounslow</t>
  </si>
  <si>
    <t>Data Engineer - Python, SQL, Spark</t>
  </si>
  <si>
    <t>Camden, N1C 4AX</t>
  </si>
  <si>
    <t>Posted 8 days ago</t>
  </si>
  <si>
    <t>Data &amp; Insights Manager</t>
  </si>
  <si>
    <t>Peterborough, Cambridgeshire</t>
  </si>
  <si>
    <t>McCarthy Recruitment</t>
  </si>
  <si>
    <t>DV Cleared Business Analyst (Intelligence/Data/TOM/Artefacts)</t>
  </si>
  <si>
    <t>Capita</t>
  </si>
  <si>
    <t>Data Cable Engineer</t>
  </si>
  <si>
    <t>Fawkes &amp; Reece</t>
  </si>
  <si>
    <t>Data Engineer (Web Scraping) - Tech StartUp - Remote Globally</t>
  </si>
  <si>
    <t>PRODATA RECRUITMENT LIMITED</t>
  </si>
  <si>
    <t>Data Scientist - Tech Startup - REMOTE or London</t>
  </si>
  <si>
    <t>Wrexham, Conwy County</t>
  </si>
  <si>
    <t>Senior Data and PowerBI Consultant</t>
  </si>
  <si>
    <t>Opus Recruitment Solutions Ltd</t>
  </si>
  <si>
    <t>West Blatchington, BN3</t>
  </si>
  <si>
    <t>Jenrick Commercial</t>
  </si>
  <si>
    <t>Software Engineer - Public facing Big Data platform!</t>
  </si>
  <si>
    <t>The City, EC1Y 1BE</t>
  </si>
  <si>
    <t>Eutopia Solutions Limited</t>
  </si>
  <si>
    <t>Senior Data Management Analyst - 12 Month FTC - Asset Management</t>
  </si>
  <si>
    <t>The Ocean Partnership Limited</t>
  </si>
  <si>
    <t>Data Engineer - Bath - £35,000 - £50,000</t>
  </si>
  <si>
    <t>Woodmarsh, BA14</t>
  </si>
  <si>
    <t>Examinations &amp; Data Manager</t>
  </si>
  <si>
    <t>Promenade Park Caravan Park, WA4</t>
  </si>
  <si>
    <t>RECRUITMENTiQ</t>
  </si>
  <si>
    <t>Data &amp; Integrations Product Owner - £50,000</t>
  </si>
  <si>
    <t>South Glamorgan</t>
  </si>
  <si>
    <t>Senior Authorised Person - 32kV Data Centre</t>
  </si>
  <si>
    <t>Sweden</t>
  </si>
  <si>
    <t>EarthStream Global Limited</t>
  </si>
  <si>
    <t>Data Scientist, UK Flexible Based</t>
  </si>
  <si>
    <t>G1, Glasgow, G1 3DN</t>
  </si>
  <si>
    <t>THE EDRINGTON GROUP LIMITED</t>
  </si>
  <si>
    <t>AL8, Welwyn Garden City</t>
  </si>
  <si>
    <t>Senior Data Engineer / Technical Lead</t>
  </si>
  <si>
    <t>Victoria, SW1</t>
  </si>
  <si>
    <t>Global Clinical Data Manager</t>
  </si>
  <si>
    <t>CK GROUP</t>
  </si>
  <si>
    <t>HR Data Officer</t>
  </si>
  <si>
    <t>GL5, Stroud</t>
  </si>
  <si>
    <t>one to one recruitment</t>
  </si>
  <si>
    <t>Data Transformation Programme Manager</t>
  </si>
  <si>
    <t>EC3V, City of London</t>
  </si>
  <si>
    <t>CB2, Cambridge</t>
  </si>
  <si>
    <t>Outdoor Street Surveyor (Environmental Data Collection)</t>
  </si>
  <si>
    <t>Morson Human Resources Limited</t>
  </si>
  <si>
    <t>GIS Data Engineer</t>
  </si>
  <si>
    <t>Hyper Recruitment Solutions Ltd</t>
  </si>
  <si>
    <t>Data Architect - Start up - Tallinn (Estonia)</t>
  </si>
  <si>
    <t>TS1, Middlesbrough</t>
  </si>
  <si>
    <t>83zero Limited</t>
  </si>
  <si>
    <t>Posted 9 days ago</t>
  </si>
  <si>
    <t>IT Data Technician</t>
  </si>
  <si>
    <t>DY10, Kidderminster</t>
  </si>
  <si>
    <t>SourceCo</t>
  </si>
  <si>
    <t>Data Analyst - Excel - VBA</t>
  </si>
  <si>
    <t>Northampton, Northamptonshire</t>
  </si>
  <si>
    <t>Junior Data Scientist</t>
  </si>
  <si>
    <t>LL11, Wrexham</t>
  </si>
  <si>
    <t>Shortlist Recruitment</t>
  </si>
  <si>
    <t>Pantcadifor, CF48 2TA</t>
  </si>
  <si>
    <t>Kepak Group Ltd</t>
  </si>
  <si>
    <t>Excel / Data Administrator</t>
  </si>
  <si>
    <t>Pertemps London</t>
  </si>
  <si>
    <t>Cloud Data Solutions Architect</t>
  </si>
  <si>
    <t>Job Heron</t>
  </si>
  <si>
    <t>Data And Systems Administrator</t>
  </si>
  <si>
    <t>Newbury, Berkshire</t>
  </si>
  <si>
    <t>Quinton Davies</t>
  </si>
  <si>
    <t>GCS Recruitment Specialists Ltd</t>
  </si>
  <si>
    <t>Data Engineer with IPAF (3A &amp; 3B)</t>
  </si>
  <si>
    <t>DCS Recruitment Limited</t>
  </si>
  <si>
    <t>Head of Data and Analytics</t>
  </si>
  <si>
    <t>M2, Manchester</t>
  </si>
  <si>
    <t>Maxwell Bond Ltd.</t>
  </si>
  <si>
    <t>Big Data Developer</t>
  </si>
  <si>
    <t>Petersfield, Hampshire</t>
  </si>
  <si>
    <t>Senior Software Engineer - AWS/Python/Data</t>
  </si>
  <si>
    <t>UB8, Uxbridge</t>
  </si>
  <si>
    <t>Mayflower Recruitment Limited</t>
  </si>
  <si>
    <t>HR data officer</t>
  </si>
  <si>
    <t>Stroud, Gloucestershire</t>
  </si>
  <si>
    <t>Eden Brown Synergy</t>
  </si>
  <si>
    <t>Tupton, S42 6LG</t>
  </si>
  <si>
    <t>Redhill Academy Trust</t>
  </si>
  <si>
    <t>Clinical Data Manager</t>
  </si>
  <si>
    <t>Bayswater, SW7 2AZ</t>
  </si>
  <si>
    <t>Data Entry / Administrator - Gloucester</t>
  </si>
  <si>
    <t>GL1, Gloucester</t>
  </si>
  <si>
    <t>Systems and Data Manager</t>
  </si>
  <si>
    <t>NE23, Cramlington</t>
  </si>
  <si>
    <t>Edward Reed Recruitment Limited</t>
  </si>
  <si>
    <t>TF1, Telford</t>
  </si>
  <si>
    <t>West Sussex</t>
  </si>
  <si>
    <t>Access Computer Consulting Plc</t>
  </si>
  <si>
    <t>Head of Data Science - Social and Cultural Data</t>
  </si>
  <si>
    <t>ISL UK</t>
  </si>
  <si>
    <t>B80, Studley</t>
  </si>
  <si>
    <t>AM2PM Group</t>
  </si>
  <si>
    <t>Data Lead</t>
  </si>
  <si>
    <t>Gold Group Limited</t>
  </si>
  <si>
    <t>Data Analyst T-SQL Tableau</t>
  </si>
  <si>
    <t>Data Architect - HOME BASED</t>
  </si>
  <si>
    <t>Davanti Solutions Limited</t>
  </si>
  <si>
    <t>Data Analyst (Steel Markets)</t>
  </si>
  <si>
    <t>ME17, Maidstone</t>
  </si>
  <si>
    <t>Reading, Berkshire</t>
  </si>
  <si>
    <t>Thames Water Contract</t>
  </si>
  <si>
    <t>C# Developer .Net SQL - Finance Data</t>
  </si>
  <si>
    <t>Posted 10 days ago</t>
  </si>
  <si>
    <t>AFC Band 7 - Data Manager</t>
  </si>
  <si>
    <t>Data Engineer (mid/senior)</t>
  </si>
  <si>
    <t>GU1, Guildford, GU1 4DQ</t>
  </si>
  <si>
    <t>Posted 12 days ago</t>
  </si>
  <si>
    <t>Data Protection Officer</t>
  </si>
  <si>
    <t>Ermine Business Park, PE29 6EP</t>
  </si>
  <si>
    <t>Education Personnel Management</t>
  </si>
  <si>
    <t>The City, EC4</t>
  </si>
  <si>
    <t>Entasis Partners Llp</t>
  </si>
  <si>
    <t>People Data Analyst</t>
  </si>
  <si>
    <t>BL1, Bolton</t>
  </si>
  <si>
    <t>Macmillan Davies</t>
  </si>
  <si>
    <t>Data Processing Analyst</t>
  </si>
  <si>
    <t>Data Migration Data Entry Administrator</t>
  </si>
  <si>
    <t>SS8, Canvey Island</t>
  </si>
  <si>
    <t>Data Centre Engineer</t>
  </si>
  <si>
    <t>OX29, Witney</t>
  </si>
  <si>
    <t>Xact Placements Ltd</t>
  </si>
  <si>
    <t>Robert Half Technology</t>
  </si>
  <si>
    <t>Graduate Apprentice IT Data Engineer</t>
  </si>
  <si>
    <t>Melton, HU14 3HJ</t>
  </si>
  <si>
    <t>Heron Foods / B&amp;M Express</t>
  </si>
  <si>
    <t>NP10, Newport</t>
  </si>
  <si>
    <t>PO3, Portsmouth</t>
  </si>
  <si>
    <t>Data Centre Technician</t>
  </si>
  <si>
    <t>QUANTA CONSULTANCY SERVICES LIMITED</t>
  </si>
  <si>
    <t>NW10, North West London</t>
  </si>
  <si>
    <t>BPS World</t>
  </si>
  <si>
    <t>Interim Head of Data Analytics and IT Services</t>
  </si>
  <si>
    <t>Russam</t>
  </si>
  <si>
    <t>Soldiers Rise, RG40 2AP</t>
  </si>
  <si>
    <t>Global Head of Data Science</t>
  </si>
  <si>
    <t>2 x Temporary Data Entry Professionals!</t>
  </si>
  <si>
    <t>Littlewick Green, SL6</t>
  </si>
  <si>
    <t>Maidenhead</t>
  </si>
  <si>
    <t>DLP Engineer (Data Loss Prevention)</t>
  </si>
  <si>
    <t>Trust In Soda Ltd</t>
  </si>
  <si>
    <t>Head of Data Science</t>
  </si>
  <si>
    <t>Data Centre Design Project Manager</t>
  </si>
  <si>
    <t>Hereford, Herefordshire</t>
  </si>
  <si>
    <t>Head of Data Science Services</t>
  </si>
  <si>
    <t>TF2, Telford</t>
  </si>
  <si>
    <t>Lead Data Engineer Python Java Kafka</t>
  </si>
  <si>
    <t>HR Data Analyst / Officer</t>
  </si>
  <si>
    <t>Berkshire</t>
  </si>
  <si>
    <t>Qualserv Consulting</t>
  </si>
  <si>
    <t>Cloud Data Architect - (Azure)</t>
  </si>
  <si>
    <t>Adria Solutions</t>
  </si>
  <si>
    <t>Python Developer - AI/Machine Learning/Data</t>
  </si>
  <si>
    <t>LS2, Leeds, LS2 7EY</t>
  </si>
  <si>
    <t>Data Engineer - Python</t>
  </si>
  <si>
    <t>Data Engineers</t>
  </si>
  <si>
    <t>Posted 13 days ago</t>
  </si>
  <si>
    <t>RG25, Basingstoke</t>
  </si>
  <si>
    <t>Data Engineer - Scala</t>
  </si>
  <si>
    <t>Ancoats, M4</t>
  </si>
  <si>
    <t>Data Coordinator</t>
  </si>
  <si>
    <t>Data Analyst Trainer</t>
  </si>
  <si>
    <t>Versende Limited</t>
  </si>
  <si>
    <t>Navartis Limited</t>
  </si>
  <si>
    <t>Maidenbower, RH10</t>
  </si>
  <si>
    <t>Line Up Ltd</t>
  </si>
  <si>
    <t>Data Use Advisor / Specialist</t>
  </si>
  <si>
    <t>SO15, Southampton</t>
  </si>
  <si>
    <t>The Flowminder Foundation</t>
  </si>
  <si>
    <t>DV Cleared Support Specialist - Data Analytics</t>
  </si>
  <si>
    <t>SOM-3 Recruitment Limited</t>
  </si>
  <si>
    <t>C++ Data Tools Engineer</t>
  </si>
  <si>
    <t>Eindhoven, Noord-Brabant</t>
  </si>
  <si>
    <t>IC Resources</t>
  </si>
  <si>
    <t>Data Engineer Bath £40,000 - £45,000</t>
  </si>
  <si>
    <t>Bath, Somerset</t>
  </si>
  <si>
    <t>Data Engineer (x4 opportunities) - Leeds</t>
  </si>
  <si>
    <t>LS25, Leeds</t>
  </si>
  <si>
    <t>Oakwell Hampton Ltd</t>
  </si>
  <si>
    <t>REWARD / HR DATA ANALYST, Berlin (or work remote)</t>
  </si>
  <si>
    <t>N4, North London, n4 3lb</t>
  </si>
  <si>
    <t>CA1, Carlisle</t>
  </si>
  <si>
    <t>VERTECH GROUP (UK) LTD</t>
  </si>
  <si>
    <t>Principal Cloud Data Engineer/Evangelist</t>
  </si>
  <si>
    <t>South East</t>
  </si>
  <si>
    <t>Datatech Analytics</t>
  </si>
  <si>
    <t>Data Administration Manager</t>
  </si>
  <si>
    <t>St Lukes, EC1Y 0RT</t>
  </si>
  <si>
    <t>Mencap</t>
  </si>
  <si>
    <t>Right Recruitment</t>
  </si>
  <si>
    <t>Data Management Technician</t>
  </si>
  <si>
    <t>BS20, Bristol</t>
  </si>
  <si>
    <t>Kingston Barnes</t>
  </si>
  <si>
    <t>Solutions Architect - Big Data - Cloud</t>
  </si>
  <si>
    <t>Prime Professional Recruitment Limited</t>
  </si>
  <si>
    <t>Technical Solutions Architect / Data Architect</t>
  </si>
  <si>
    <t>W1, Central London</t>
  </si>
  <si>
    <t>Venture Up Ltd</t>
  </si>
  <si>
    <t>Data Scientists</t>
  </si>
  <si>
    <t>Queens Arcade, CF10 2EH</t>
  </si>
  <si>
    <t>Henry Nicholas Associates</t>
  </si>
  <si>
    <t>Selsley, GL5 4UB</t>
  </si>
  <si>
    <t>THE JOBLINE LTD</t>
  </si>
  <si>
    <t>Senior Software Engineer Python Data - Finance</t>
  </si>
  <si>
    <t>Group Master Data Manager</t>
  </si>
  <si>
    <t>Catch Resource Management</t>
  </si>
  <si>
    <t>BB3, Darwen</t>
  </si>
  <si>
    <t>Energy Assets Ltd</t>
  </si>
  <si>
    <t>Clinical Data Management</t>
  </si>
  <si>
    <t>NES UK Limited</t>
  </si>
  <si>
    <t>Senior Data Protection Consultant</t>
  </si>
  <si>
    <t>Via Resource Ltd</t>
  </si>
  <si>
    <t>Posted 14 days ago</t>
  </si>
  <si>
    <t>Data Engineer - Scala (Remote)</t>
  </si>
  <si>
    <t>W2, West London</t>
  </si>
  <si>
    <t>Engineering Data Management Technician</t>
  </si>
  <si>
    <t>Ham, BS21</t>
  </si>
  <si>
    <t>Omega Resource Group</t>
  </si>
  <si>
    <t>Head of AP, AR, Cash &amp; Banking and Data Management</t>
  </si>
  <si>
    <t>The Global Search Company</t>
  </si>
  <si>
    <t>Salary Type Breakdown</t>
  </si>
  <si>
    <t>Counts by Job Type</t>
  </si>
  <si>
    <t>Max &amp; Avg. Salary by Job Type</t>
  </si>
  <si>
    <t>Data Validation Category</t>
  </si>
  <si>
    <t>Unique List of Data Validation</t>
  </si>
  <si>
    <t>Category</t>
  </si>
  <si>
    <t>Unique List of Category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</si>
</sst>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£]#,##0"/>
  </numFmts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b/>
      <color theme="1"/>
      <name val="&quot;Source Sans Pro&quot;"/>
    </font>
  </fonts>
  <fills count="5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vertical="center"/>
    </xf>
    <xf borderId="0" fillId="0" fontId="2" numFmtId="0" xfId="0" applyAlignment="1" applyFont="1">
      <alignment vertical="center"/>
    </xf>
    <xf borderId="0" fillId="3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readingOrder="0" vertical="center"/>
    </xf>
    <xf borderId="0" fillId="0" fontId="2" numFmtId="164" xfId="0" applyAlignment="1" applyFont="1" applyNumberFormat="1">
      <alignment readingOrder="0" vertical="center"/>
    </xf>
    <xf borderId="0" fillId="0" fontId="2" numFmtId="0" xfId="0" applyAlignment="1" applyFont="1">
      <alignment readingOrder="0" vertical="center"/>
    </xf>
    <xf borderId="0" fillId="4" fontId="1" numFmtId="0" xfId="0" applyAlignment="1" applyFill="1" applyFont="1">
      <alignment vertical="center"/>
    </xf>
    <xf borderId="0" fillId="4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164" xfId="0" applyAlignment="1" applyFont="1" applyNumberFormat="1">
      <alignment vertical="center"/>
    </xf>
    <xf borderId="0" fillId="0" fontId="1" numFmtId="0" xfId="0" applyAlignment="1" applyFont="1">
      <alignment vertical="center"/>
    </xf>
    <xf borderId="0" fillId="4" fontId="1" numFmtId="0" xfId="0" applyAlignment="1" applyFont="1">
      <alignment readingOrder="0" vertical="center"/>
    </xf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readingOrder="0" shrinkToFit="0" vertical="center" wrapText="1"/>
    </xf>
    <xf borderId="0" fillId="4" fontId="2" numFmtId="0" xfId="0" applyAlignment="1" applyFont="1">
      <alignment vertical="center"/>
    </xf>
    <xf borderId="0" fillId="0" fontId="1" numFmtId="0" xfId="0" applyAlignment="1" applyFont="1">
      <alignment readingOrder="0"/>
    </xf>
    <xf borderId="0" fillId="4" fontId="1" numFmtId="0" xfId="0" applyAlignment="1" applyFont="1">
      <alignment readingOrder="0" vertical="center"/>
    </xf>
    <xf borderId="0" fillId="0" fontId="2" numFmtId="0" xfId="0" applyAlignment="1" applyFont="1">
      <alignment horizontal="left" readingOrder="0" vertical="center"/>
    </xf>
    <xf borderId="0" fillId="0" fontId="2" numFmtId="164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446" sheet="Job List Dynamic Models"/>
  </cacheSource>
  <cacheFields>
    <cacheField name="#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</sharedItems>
    </cacheField>
    <cacheField name="Date Posted" numFmtId="0">
      <sharedItems>
        <s v="Today"/>
        <s v="Yesterday"/>
        <s v="Posted 2 days ago"/>
        <s v="Recently"/>
        <s v="Posted 3 days ago"/>
        <s v="Posted 4 days ago"/>
        <s v="Expires in 2 days"/>
        <s v="Posted 5 days ago"/>
        <s v="Posted 6 days ago"/>
        <s v="Expires in 1 day"/>
        <s v="Expires today"/>
        <s v="Posted 7 days ago"/>
        <s v="Posted 8 days ago"/>
        <s v="Posted 9 days ago"/>
        <s v="Posted 10 days ago"/>
        <s v="Posted 12 days ago"/>
        <s v="Posted 13 days ago"/>
        <s v="Posted 14 days ago"/>
      </sharedItems>
    </cacheField>
    <cacheField name="Title" numFmtId="0">
      <sharedItems>
        <s v="Data Entry Clerk"/>
        <s v="Data Integration Engineer"/>
        <s v="Data Manager/Senior Data Analyst"/>
        <s v="Senior Data Loss Prevention Engineer Prague 12 Mth Contract"/>
        <s v="Data Analyst"/>
        <s v="Data Scientist - Contract - 6 Months"/>
        <s v="Data Scientist"/>
        <s v="Senior Clinical Data Manager"/>
        <s v="Data Lead (Healthcare)"/>
        <s v="Azure Data Engineer"/>
        <s v="Administrator Data Entry"/>
        <s v="Senior Data Engineer"/>
        <s v="Data Centre Shift Engineer - Hounslow - Building Services"/>
        <s v="Modeller and Data Analyst"/>
        <s v="Data Architect - SC CLEARED"/>
        <s v="Data Engineer"/>
        <s v="Data Analyst - Regional Adoption Agency"/>
        <s v="eCommerce Data Analyst – Book Retailer"/>
        <s v="Data Analyst - Award Winning Start-Up"/>
        <s v="Business Analyst / Data Analyst - NHS / Remote Working"/>
        <s v="Junior Data Engineer"/>
        <s v="Data Scientist - London - £65K"/>
        <s v="Big Data Engineer / Hadoop Admi"/>
        <s v="Data and Analysis Executive officer"/>
        <s v="Lead Data Scientist"/>
        <s v="Operations Data and Quality Analyst"/>
        <s v="Cloud Data Architect (Azure)"/>
        <s v="Senior Data Analyst - UK - Up to £60,000"/>
        <s v="Lead Clinical Data Manager"/>
        <s v="Data &amp; BI Manager"/>
        <s v="Azure Data Engineer – SQL DW / Data Factory / Data Lake"/>
        <s v="Data Scientist (R Programming)"/>
        <s v="Data &amp; MI Test Lead"/>
        <s v="Senior Electrical Design Engineer - Data Centres"/>
        <s v="Data Architect (Banking Sector) - Remote Contract"/>
        <s v="Senior Data Scientist"/>
        <s v="Data Quality Project Manager"/>
        <s v="Data Analyst Fintech Looker Python SQL 50k"/>
        <s v="Accounts Administrator/ Data input Clerk"/>
        <s v="Data Analyst - (Alteryx, SQL &amp; Tableau)"/>
        <s v="IT Data Architect"/>
        <s v="Commercial Manager - Hyper Scale Data Centres - Europe"/>
        <s v="Shift Leader / Manager - Critical Data Centre - Hounslow"/>
        <s v="Senior Manager - Forensic Data &amp; Analytics"/>
        <s v="Data Architect - Inside IR35"/>
        <s v="Information Security Data Specialist"/>
        <s v="Data Analyst / SQL / Access / SSIS / SSRS / VBA / Sales"/>
        <s v="Data Analyst – SQL, R, Python"/>
        <s v="Data Engineer - InsureTech - Data Transformation"/>
        <s v="Data Engineer Improver"/>
        <s v="Interim Data Warehouse Product Owner"/>
        <s v="Business Data Analyst"/>
        <s v="Static Data and Pricing Administrator"/>
        <s v="Senior Developer - Azure Data Lake, DataBricks"/>
        <s v="Data collection Analyst Madrid 12 Month Contract"/>
        <s v="Data Architect, Data Modeller, Metadata,SPARX"/>
        <s v="Data collection Analyst Berlin 12 Month Contract"/>
        <s v="Data collection Analyst Prague 12 Month Contract"/>
        <s v="Data collection Analyst Lyon 12 Month Contract"/>
        <s v="Air Conditioning Engineer - AC - Data Centre"/>
        <s v="Data Business Analyst"/>
        <s v="SC Cleared Data Architect-6 Months-London-£600/Day Inside IR35"/>
        <s v="Data Architect"/>
        <s v="Digital Data Analyst"/>
        <s v="Principal Data Consultant - Big Data"/>
        <s v="Principle Data Engineer"/>
        <s v="Senior Data Analyst"/>
        <s v="New Business Sales Executive – B2B Telecoms / Voice / Data"/>
        <s v="Data Analyst/ Business Partner"/>
        <s v="Insights Data Engineer ( Looker / ETL / PySpark )"/>
        <s v="Data Architect - JID 9328"/>
        <s v="Data Governance Business Analyst – London Market Insurance experience"/>
        <s v="Senior Data Engineer - Trading Platforms"/>
        <s v="Senior Data Network Engineer - Dudley - 40K"/>
        <s v="Cloud Data Architect"/>
        <s v="Senior Data Scientists with NLP in Oxford/Cambridge/London"/>
        <s v="Senior Data Domain Architect"/>
        <s v="Data &amp; Development Manager"/>
        <s v="Data Scientist - DV Cleared"/>
        <s v="Data Analyst SQL Power BI"/>
        <s v="Data Centre Advisor"/>
        <s v="Software Developer C# .Net Core - Big Data"/>
        <s v="Data Warehouse Project Manager/Technical Lead"/>
        <s v="Data Solutions Sales Specialist"/>
        <s v="Shift Leader Maintenance Data Centre"/>
        <s v="Software Engineer - Trading Data Python"/>
        <s v="Software Engineer Big Data AI and ML"/>
        <s v="Part II Architectural Assistant for Data Centres"/>
        <s v="Data Officer"/>
        <s v="Data Administrator"/>
        <s v="Data Engineer / Java Developer"/>
        <s v="Sales Executive. RealTime Data Provider. SaaS/PaaS"/>
        <s v="Business Development Manager - ( UC / Data )"/>
        <s v="CRM &amp; Data Insight Lead"/>
        <s v="Data Analyst Python Tableau 45k Remote/London"/>
        <s v="Configuration / Data Management Lead - Harlow"/>
        <s v="Data Engineer (Cloud Automation)"/>
        <s v="BI / Data Warehouse Developer"/>
        <s v="Driver - Data Capture"/>
        <s v="Data Engineer - Azure (Contract)"/>
        <s v="Senior / Lead Data Architect - Government - Flexible working"/>
        <s v="Software Engineer - .Net Core/Azure/Docker/Machine Learning/Big Data"/>
        <s v="Senior Software Engineer - .Net Core/Azure/Machine Learning/Big Data"/>
        <s v="Data Architect - Government - Flexible/Remote working"/>
        <s v="Data Scientist - Machine Learning (NLP) - Inside IR35"/>
        <s v="HVAP - Data Centre - Maintenance - M&amp;E"/>
        <s v="Data Centre Day Engineer"/>
        <s v="Data Entry Administrators"/>
        <s v="Head of Data Engineering"/>
        <s v="Data Analyst *DV Cleared*"/>
        <s v="Data Architect - DV Clearance"/>
        <s v="Administration Assistant - Data Entry"/>
        <s v="Data Entry Clerks"/>
        <s v="Data &amp; Systems Developement Officer"/>
        <s v="Business Analyst / Data / Utilities"/>
        <s v="Lead Azure Data Engineer"/>
        <s v="Data And Quality Analyst"/>
        <s v="Sales Development Rep. Data/Analytics SaaS. £45-55K OTE"/>
        <s v="Data Analyst - Alteryx Specialist - Real Estate"/>
        <s v="Data Entry Administrator"/>
        <s v="Quality Control &amp; Data Systems Engineer"/>
        <s v="Research Data Management Expert"/>
        <s v="Data Solutions Architect"/>
        <s v="Big Data Software Developer"/>
        <s v="Insurance Data Analyst"/>
        <s v="Data Cabling Engineer"/>
        <s v="Data Analyst Skills Tutor"/>
        <s v="Digital Tutor - Software Design and Development/Data Analyst"/>
        <s v="Data Inventory Executive - Global FMCG"/>
        <s v="Data Analyst - Software - London"/>
        <s v="Data Historian Lead | Contract | County Tipperary | Pharmaceutical"/>
        <s v="Data Engineer - Snowflake / AWS Lambda / GIT"/>
        <s v="Data Governance &amp; Quality Lead"/>
        <s v="Business Analyst / Project Support Officer /Data Analyst"/>
        <s v="Data Analyst - Energy Industry"/>
        <s v="Maintenance Engineer Data Centre (Electrically Biased) x2"/>
        <s v="SQL Server Data Warehouse Developer (Contract) - NHS"/>
        <s v="Shift Engineer - £40,000/£44,000 Data Centre"/>
        <s v="BI Data Analyst"/>
        <s v="Data Integrations Consultant"/>
        <s v="Data Science Quant (Banking Consultant)"/>
        <s v="Lead Data Engineer"/>
        <s v="Data Entry and Marketing Assistant"/>
        <s v="Data Integration Architect, Integration Specialist, Lead"/>
        <s v="Data Architect - NHS"/>
        <s v="warehouse/ computer data entry"/>
        <s v="BI / Data Warehouse Developer - Marketing Software Platform"/>
        <s v="Assistant Data Manager"/>
        <s v="Python Data Analyst"/>
        <s v="Asset Data Manager"/>
        <s v="Solutions Architect Java AWS Data Cloud SQL Finance London"/>
        <s v="Data Supervisor"/>
        <s v="Data Analysis Team Lead - Government - £750 per day"/>
        <s v="Data Engineering Lead"/>
        <s v="Big Data Architect (GCP)"/>
        <s v="Data Warehouse Developer - 5 Month Initial Contract"/>
        <s v="Data Entry Clerk (Various Shifts)"/>
        <s v="Data Centre Supervisor"/>
        <s v="Java Developer - Greenfield Cloud Data Platform"/>
        <s v="Principal Data Scientist - Remote"/>
        <s v="Data Engineer - Fully remote"/>
        <s v="Data Engineer - SQL Server / C# - York or Fully remote"/>
        <s v="Data Scientist - DV Clearance"/>
        <s v="Java Software Developer - Java Web Enterprise Data CI/CD"/>
        <s v="HR Data Management Performance Analyst"/>
        <s v="Software Engineer, Scientific, Python, Data Science, JavaScript"/>
        <s v="Data Product Owner"/>
        <s v="CRO / Data Analyst"/>
        <s v="Data Planner"/>
        <s v="Assistant Management Accountant / Data Analyst - Wakefield"/>
        <s v="Data Standards Project Manager"/>
        <s v="Junior Data Analyst"/>
        <s v="DATA ANALYST ROLE (SQL/CRM/DATA VISUALISATION)"/>
        <s v="Asset Data &amp; Performance Manager"/>
        <s v="Digital Transformation Data Analyst"/>
        <s v="MI Data Analyst"/>
        <s v="Data Analytics Senior IT Auditor (FMCG) - London"/>
        <s v="Static Data Control"/>
        <s v="Data Manager"/>
        <s v="SQL Data Analyst"/>
        <s v="Python Developer / Data Engineer"/>
        <s v="SQL BI Reporting Data Analyst, Marketing Background"/>
        <s v="Administrator / Data Entry - Kent"/>
        <s v="Marketing Data Analyst"/>
        <s v="Machine Learning Engineer/Data Scientist - AI"/>
        <s v="Data Sales Consultant"/>
        <s v="Data Entry"/>
        <s v="Data Centre Shift Engineer - Hounslow"/>
        <s v="Data Engineer - Python, SQL, Spark"/>
        <s v="Data &amp; Insights Manager"/>
        <s v="DV Cleared Business Analyst (Intelligence/Data/TOM/Artefacts)"/>
        <s v="Data Cable Engineer"/>
        <s v="Data Engineer (Web Scraping) - Tech StartUp - Remote Globally"/>
        <s v="Data Scientist - Tech Startup - REMOTE or London"/>
        <s v="Senior Data and PowerBI Consultant"/>
        <s v="Software Engineer - Public facing Big Data platform!"/>
        <s v="Senior Data Management Analyst - 12 Month FTC - Asset Management"/>
        <s v="Data Engineer - Bath - £35,000 - £50,000"/>
        <s v="Examinations &amp; Data Manager"/>
        <s v="Data &amp; Integrations Product Owner - £50,000"/>
        <s v="Senior Authorised Person - 32kV Data Centre"/>
        <s v="Data Scientist, UK Flexible Based"/>
        <s v="Senior Data Engineer / Technical Lead"/>
        <s v="Global Clinical Data Manager"/>
        <s v="HR Data Officer"/>
        <s v="Data Transformation Programme Manager"/>
        <s v="Outdoor Street Surveyor (Environmental Data Collection)"/>
        <s v="GIS Data Engineer"/>
        <s v="Data Architect - Start up - Tallinn (Estonia)"/>
        <s v="IT Data Technician"/>
        <s v="Data Analyst - Excel - VBA"/>
        <s v="Junior Data Scientist"/>
        <s v="Excel / Data Administrator"/>
        <s v="Cloud Data Solutions Architect"/>
        <s v="Data And Systems Administrator"/>
        <s v="Data Engineer with IPAF (3A &amp; 3B)"/>
        <s v="Head of Data and Analytics"/>
        <s v="Big Data Developer"/>
        <s v="Senior Software Engineer - AWS/Python/Data"/>
        <s v="Clinical Data Manager"/>
        <s v="Data Entry / Administrator - Gloucester"/>
        <s v="Systems and Data Manager"/>
        <s v="Head of Data Science - Social and Cultural Data"/>
        <s v="Data Lead"/>
        <s v="Data Analyst T-SQL Tableau"/>
        <s v="Data Architect - HOME BASED"/>
        <s v="Data Analyst (Steel Markets)"/>
        <s v="C# Developer .Net SQL - Finance Data"/>
        <s v="AFC Band 7 - Data Manager"/>
        <s v="Data Engineer (mid/senior)"/>
        <s v="Data Protection Officer"/>
        <s v="People Data Analyst"/>
        <s v="Data Processing Analyst"/>
        <s v="Data Migration Data Entry Administrator"/>
        <s v="Data Centre Engineer"/>
        <s v="Graduate Apprentice IT Data Engineer"/>
        <s v="Data Centre Technician"/>
        <s v="Interim Head of Data Analytics and IT Services"/>
        <s v="Global Head of Data Science"/>
        <s v="2 x Temporary Data Entry Professionals!"/>
        <s v="DLP Engineer (Data Loss Prevention)"/>
        <s v="Head of Data Science"/>
        <s v="Data Centre Design Project Manager"/>
        <s v="Head of Data Science Services"/>
        <s v="Lead Data Engineer Python Java Kafka"/>
        <s v="HR Data Analyst / Officer"/>
        <s v="Cloud Data Architect - (Azure)"/>
        <s v="Python Developer - AI/Machine Learning/Data"/>
        <s v="Data Engineer - Python"/>
        <s v="Data Engineers"/>
        <s v="Data Engineer - Scala"/>
        <s v="Data Coordinator"/>
        <s v="Data Analyst Trainer"/>
        <s v="Data Use Advisor / Specialist"/>
        <s v="DV Cleared Support Specialist - Data Analytics"/>
        <s v="C++ Data Tools Engineer"/>
        <s v="Data Engineer Bath £40,000 - £45,000"/>
        <s v="Data Engineer (x4 opportunities) - Leeds"/>
        <s v="REWARD / HR DATA ANALYST, Berlin (or work remote)"/>
        <s v="Principal Cloud Data Engineer/Evangelist"/>
        <s v="Data Administration Manager"/>
        <s v="Data Management Technician"/>
        <s v="Solutions Architect - Big Data - Cloud"/>
        <s v="Technical Solutions Architect / Data Architect"/>
        <s v="Data Scientists"/>
        <s v="Senior Software Engineer Python Data - Finance"/>
        <s v="Group Master Data Manager"/>
        <s v="Clinical Data Management"/>
        <s v="Senior Data Protection Consultant"/>
        <s v="Data Engineer - Scala (Remote)"/>
        <s v="Engineering Data Management Technician"/>
        <s v="Head of AP, AR, Cash &amp; Banking and Data Management"/>
      </sharedItems>
    </cacheField>
    <cacheField name="Location" numFmtId="0">
      <sharedItems>
        <s v="Gateshead, Tyne and Wear"/>
        <s v="Solihull, West Midlands"/>
        <s v="Basingstoke, Hampshire"/>
        <s v="Europe"/>
        <s v="London"/>
        <s v="Leeds, West Yorkshire"/>
        <s v="The City, EC2M 2PP"/>
        <s v="Central London, London"/>
        <s v="Manchester, Greater Manchester"/>
        <s v="The City, EC3"/>
        <s v="PE27, St. Ives"/>
        <s v="London, EC1 6hu"/>
        <s v="TW3, Hounslow"/>
        <s v="Bristol Area"/>
        <s v="LS1, Leeds, LS1 4DY"/>
        <s v="Lincolnshire"/>
        <s v="OX10, Wallingford"/>
        <s v="Birmingham, West Midlands"/>
        <s v="WC2A, Central London"/>
        <s v="L2, Liverpool, l2 1ab"/>
        <s v="UK"/>
        <s v="City of London, London"/>
        <s v="Charing Cross, WC2"/>
        <s v="Norwich, Norfolk"/>
        <s v="BA1, Bath"/>
        <s v="Coventry, West Midlands, CV 3 2"/>
        <s v="EC1, City of London"/>
        <s v="Edinburgh &amp; Lothians"/>
        <s v="East Anglia"/>
        <s v="The City, EC3N 3AX"/>
        <s v="Castle, ll16 5tx"/>
        <s v="EC1M, City of London"/>
        <s v="France"/>
        <s v="BS1, Bristol"/>
        <s v="Hounslow, London"/>
        <s v="Portugal"/>
        <s v="OX1, Oxford"/>
        <s v="Sheffield, South Yorkshire"/>
        <s v="EC3M, City of London"/>
        <s v="Abbot's Meads, CH1"/>
        <s v="BR1, Bromley, BR1 1LX"/>
        <s v="West Midlands"/>
        <s v="Liverpool, Merseyside"/>
        <s v="The City, EC2"/>
        <s v="Crewe, Cheshire"/>
        <s v="North London, London"/>
        <s v="Aldershot, Hampshire"/>
        <s v="Fairfield, BL9"/>
        <s v="LS1, Leeds"/>
        <s v="Newton Abbot, Devon"/>
        <s v="Exeter, Devon"/>
        <s v="The City, Ec2V 6DB"/>
        <s v="Cardiff, South Glamorgan"/>
        <s v="SE1, South East London"/>
        <s v="Dudley, West Midlands"/>
        <s v="Oxfordshire"/>
        <s v="S1, Sheffield"/>
        <s v="NE1, Newcastle Upon Tyne"/>
        <s v="M1, Manchester"/>
        <s v="Blackpool, Lancashire"/>
        <s v="LE1, Leicester"/>
        <s v="RG1, Reading"/>
        <s v="Huntingdon, Cambridgeshire"/>
        <s v="MK9, Milton Keynes"/>
        <s v="Gloucester, Gloucestershire"/>
        <s v="Shoreditch, E1"/>
        <s v="Booker, HP12"/>
        <s v="SL1, Slough"/>
        <s v="EC3R, City of London"/>
        <s v="Germany"/>
        <s v="Stevenage, Hertfordshire"/>
        <s v="West London, London"/>
        <s v="Salford, Greater Manchester, M50 2UW"/>
        <s v="Baring Street Ind Est, M60 7RA"/>
        <s v="Islington, N1"/>
        <s v="Cambridge, Cambridgeshire"/>
        <s v="CM17, Harlow"/>
        <s v="BT44, Ballymena"/>
        <s v="Hurlingham, sw6 3uh"/>
        <s v="Bankhall Park Ind Est, WA1 1BE"/>
        <s v="Nechells Green, B7 4BB"/>
        <s v="SG13, Hertford"/>
        <s v="Shoreditch, EC1V 1AA"/>
        <s v="B1, Birmingham"/>
        <s v="The City, E1 7AA"/>
        <s v="Bonnytoun, EH49"/>
        <s v="G1, Glasgow"/>
        <s v="EC2, City of London"/>
        <s v="GL50, Cheltenham"/>
        <s v="Cambridgeshire"/>
        <s v="NN1, Northampton"/>
        <s v="PR7, Chorley"/>
        <s v="SA1, Swansea"/>
        <s v="NW1, North West London"/>
        <s v="BN1, Brighton"/>
        <s v="Devon"/>
        <s v="Royal Oak Industrial Estate, NN11 8EA"/>
        <s v="Knowsley Industrial Park, L33"/>
        <s v="G51, Glasgow"/>
        <s v="Belgium"/>
        <s v="Linby, NG5 8PP"/>
        <s v="CF1, Cardiff"/>
        <s v="Worthing, West Sussex"/>
        <s v="RH10, Crawley"/>
        <s v="RH12, Horsham"/>
        <s v="The City, EC3M 7AT"/>
        <s v="IP10, Ipswich"/>
        <s v="SK9, Wilmslow"/>
        <s v="DN10, Doncaster"/>
        <s v="LS11, Leeds"/>
        <s v="HD1, Huddersfield"/>
        <s v="Kent"/>
        <s v="S70, Barnsley"/>
        <s v="Republic of Ireland"/>
        <s v="SK8, Cheadle"/>
        <s v="LS2, Leeds"/>
        <s v="IP11, Felixstowe"/>
        <s v="Milton Keynes, Buckinghamshire"/>
        <s v="RG21, Basingstoke"/>
        <s v="S75, Barnsley"/>
        <s v="CB1, Cambridge"/>
        <s v="CR3, Caterham, CR3 0GG"/>
        <s v="Essex"/>
        <s v="Leicester, Leicestershire"/>
        <s v="HP1, Hemel Hempstead"/>
        <s v="Andover, Hampshire"/>
        <s v="Charing Cross, WC2E 7EN"/>
        <s v="Bolbeck Park, MK15"/>
        <s v="SG4, Hitchin"/>
        <s v="Glasgow Area"/>
        <s v="SG8, Royston"/>
        <s v="BH1, Bournemouth"/>
        <s v="M23, Manchester"/>
        <s v="RG12, Bracknell"/>
        <s v="HP11, High Wycombe"/>
        <s v="SP10, Andover"/>
        <s v="NP1, Newport"/>
        <s v="North West London, London"/>
        <s v="The City, EC2M 1JD"/>
        <s v="Staffordshire"/>
        <s v="Cheshire"/>
        <s v="North West"/>
        <s v="Rye Park, EN11 0RF"/>
        <s v="Maidenhead, Berkshire"/>
        <s v="Corsham, Wiltshire"/>
        <s v="Nottingham, Nottinghamshire"/>
        <s v="Meadows, NG2 3AQ"/>
        <s v="Lansbury, E14 2EB"/>
        <s v="Brentford, London"/>
        <s v="EH1, Edinburgh"/>
        <s v="Church Hanborough, OX29"/>
        <s v="Maidstone, Kent"/>
        <s v="Oxford, Oxfordshire"/>
        <s v="WF1, Wakefield"/>
        <s v="Grimsbury, OX16 4TB"/>
        <s v="Edinburgh, Midlothian"/>
        <s v="Clerkenwell, EC1M 4DD"/>
        <s v="Wallsend, Tyne and Wear"/>
        <s v="Dolemeads, BA1 1RG"/>
        <s v="West Fields, RG14 5DG"/>
        <s v="Gallowgate, G1 2AF"/>
        <s v="Kimberworth Park, S61 1AJ"/>
        <s v="Leicestershire"/>
        <s v="B97, Redditch"/>
        <s v="Buckinghamshire"/>
        <s v="Moorgate, EC2"/>
        <s v="Stretford, M50 3AZ"/>
        <s v="ME1, Rochester"/>
        <s v="M28, Manchester"/>
        <s v="TW4, Hounslow"/>
        <s v="Camden, N1C 4AX"/>
        <s v="Peterborough, Cambridgeshire"/>
        <s v="Wrexham, Conwy County"/>
        <s v="West Blatchington, BN3"/>
        <s v="The City, EC1Y 1BE"/>
        <s v="Woodmarsh, BA14"/>
        <s v="Promenade Park Caravan Park, WA4"/>
        <s v="South Glamorgan"/>
        <s v="Sweden"/>
        <s v="G1, Glasgow, G1 3DN"/>
        <s v="AL8, Welwyn Garden City"/>
        <s v="Victoria, SW1"/>
        <s v="GL5, Stroud"/>
        <s v="EC3V, City of London"/>
        <s v="CB2, Cambridge"/>
        <s v="TS1, Middlesbrough"/>
        <s v="DY10, Kidderminster"/>
        <s v="Northampton, Northamptonshire"/>
        <s v="LL11, Wrexham"/>
        <s v="Pantcadifor, CF48 2TA"/>
        <s v="Newbury, Berkshire"/>
        <s v="M2, Manchester"/>
        <s v="Petersfield, Hampshire"/>
        <s v="UB8, Uxbridge"/>
        <s v="Stroud, Gloucestershire"/>
        <s v="Tupton, S42 6LG"/>
        <s v="Bayswater, SW7 2AZ"/>
        <s v="GL1, Gloucester"/>
        <s v="NE23, Cramlington"/>
        <s v="TF1, Telford"/>
        <s v="West Sussex"/>
        <s v="B80, Studley"/>
        <s v="ME17, Maidstone"/>
        <s v="Reading, Berkshire"/>
        <s v="GU1, Guildford, GU1 4DQ"/>
        <s v="Ermine Business Park, PE29 6EP"/>
        <s v="The City, EC4"/>
        <s v="BL1, Bolton"/>
        <s v="SS8, Canvey Island"/>
        <s v="OX29, Witney"/>
        <s v="Melton, HU14 3HJ"/>
        <s v="NP10, Newport"/>
        <s v="PO3, Portsmouth"/>
        <s v="NW10, North West London"/>
        <s v="Soldiers Rise, RG40 2AP"/>
        <s v="Littlewick Green, SL6"/>
        <s v="Hereford, Herefordshire"/>
        <s v="TF2, Telford"/>
        <s v="Berkshire"/>
        <s v="LS2, Leeds, LS2 7EY"/>
        <s v="RG25, Basingstoke"/>
        <s v="Ancoats, M4"/>
        <s v="Maidenbower, RH10"/>
        <s v="SO15, Southampton"/>
        <s v="Eindhoven, Noord-Brabant"/>
        <s v="Bath, Somerset"/>
        <s v="LS25, Leeds"/>
        <s v="N4, North London, n4 3lb"/>
        <s v="CA1, Carlisle"/>
        <s v="South East"/>
        <s v="St Lukes, EC1Y 0RT"/>
        <s v="BS20, Bristol"/>
        <s v="W1, Central London"/>
        <s v="Queens Arcade, CF10 2EH"/>
        <s v="Selsley, GL5 4UB"/>
        <s v="BB3, Darwen"/>
        <s v="W2, West London"/>
        <s v="Ham, BS21"/>
      </sharedItems>
    </cacheField>
    <cacheField name="Salary Yearly" numFmtId="164">
      <sharedItems containsSemiMixedTypes="0" containsString="0" containsNumber="1" containsInteger="1">
        <n v="16750.0"/>
        <n v="55000.0"/>
        <n v="36000.0"/>
        <n v="65601.0"/>
        <n v="32933.0"/>
        <n v="118800.0"/>
        <n v="112200.0"/>
        <n v="72600.0"/>
        <n v="57500.0"/>
        <n v="70000.0"/>
        <n v="18000.0"/>
        <n v="80000.0"/>
        <n v="37500.0"/>
        <n v="40000.0"/>
        <n v="171600.0"/>
        <n v="50000.0"/>
        <n v="24766.0"/>
        <n v="42500.0"/>
        <n v="92400.0"/>
        <n v="65000.0"/>
        <n v="52500.0"/>
        <n v="26746.0"/>
        <n v="90000.0"/>
        <n v="24000.0"/>
        <n v="95000.0"/>
        <n v="77500.0"/>
        <n v="43500.0"/>
        <n v="56500.0"/>
        <n v="132000.0"/>
        <n v="72500.0"/>
        <n v="105732.0"/>
        <n v="32500.0"/>
        <n v="75000.0"/>
        <n v="18240.0"/>
        <n v="62500.0"/>
        <n v="47500.0"/>
        <n v="122500.0"/>
        <n v="54000.0"/>
        <n v="45000.0"/>
        <n v="198000.0"/>
        <n v="55500.0"/>
        <n v="60000.0"/>
        <n v="63360.0"/>
        <n v="34560.0"/>
        <n v="30720.0"/>
        <n v="158400.0"/>
        <n v="42900.0"/>
        <n v="26000.0"/>
        <n v="28500.0"/>
        <n v="53674.0"/>
        <n v="204600.0"/>
        <n v="77529.0"/>
        <n v="40500.0"/>
        <n v="125400.0"/>
        <n v="16742.0"/>
        <n v="115000.0"/>
        <n v="30000.0"/>
        <n v="138600.0"/>
        <n v="85000.0"/>
        <n v="39000.0"/>
        <n v="56914.0"/>
        <n v="55086.0"/>
        <n v="41322.0"/>
        <n v="59400.0"/>
        <n v="178200.0"/>
        <n v="27500.0"/>
        <n v="20000.0"/>
        <n v="48000.0"/>
        <n v="82500.0"/>
        <n v="108240.0"/>
        <n v="112860.0"/>
        <n v="35000.0"/>
        <n v="34000.0"/>
        <n v="32000.0"/>
        <n v="63500.0"/>
        <n v="31000.0"/>
        <n v="25000.0"/>
        <n v="19200.0"/>
        <n v="145200.0"/>
        <n v="58500.0"/>
        <n v="151800.0"/>
        <n v="49000.0"/>
        <n v="41000.0"/>
        <n v="18250.0"/>
        <n v="125000.0"/>
        <n v="130680.0"/>
        <n v="21542.0"/>
        <n v="17280.0"/>
        <n v="27867.0"/>
        <n v="122100.0"/>
        <n v="51000.0"/>
        <n v="29760.0"/>
        <n v="42786.0"/>
        <n v="20328.0"/>
        <n v="161700.0"/>
        <n v="42000.0"/>
        <n v="67500.0"/>
        <n v="35640.0"/>
        <n v="31085.0"/>
        <n v="29588.0"/>
        <n v="52800.0"/>
        <n v="144000.0"/>
        <n v="30881.0"/>
        <n v="33990.0"/>
        <n v="21750.0"/>
        <n v="30880.0"/>
        <n v="44000.0"/>
        <n v="50702.0"/>
        <n v="18750.0"/>
        <n v="211200.0"/>
        <n v="16896.0"/>
        <n v="41741.0"/>
        <n v="184800.0"/>
        <n v="137500.0"/>
        <n v="105600.0"/>
        <n v="174900.0"/>
        <n v="95700.0"/>
        <n v="17222.0"/>
        <n v="46000.0"/>
        <n v="133320.0"/>
        <n v="22500.0"/>
        <n v="55440.0"/>
        <n v="23040.0"/>
        <n v="35500.0"/>
        <n v="36500.0"/>
        <n v="26880.0"/>
        <n v="20160.0"/>
        <n v="41500.0"/>
        <n v="34080.0"/>
        <n v="125242.0"/>
        <n v="105000.0"/>
        <n v="14020.0"/>
        <n v="36960.0"/>
        <n v="33500.0"/>
        <n v="29500.0"/>
        <n v="48840.0"/>
        <n v="20573.0"/>
        <n v="33504.0"/>
        <n v="14379.0"/>
        <n v="51480.0"/>
        <n v="31680.0"/>
        <n v="43171.0"/>
        <n v="165000.0"/>
        <n v="28000.0"/>
        <n v="53000.0"/>
        <n v="51782.0"/>
        <n v="21000.0"/>
        <n v="46200.0"/>
        <n v="110000.0"/>
        <n v="143133.0"/>
        <n v="100000.0"/>
        <n v="66784.0"/>
        <n v="46380.0"/>
        <n v="48343.0"/>
        <n v="30318.0"/>
        <n v="30211.0"/>
        <n v="61500.0"/>
        <n v="19500.0"/>
        <n v="49500.0"/>
        <n v="37440.0"/>
      </sharedItems>
    </cacheField>
    <cacheField name="Salary Type" numFmtId="0">
      <sharedItems>
        <s v="year"/>
        <s v="day"/>
        <s v="hour"/>
      </sharedItems>
    </cacheField>
    <cacheField name="Job Type" numFmtId="0">
      <sharedItems>
        <s v="Permanent"/>
        <s v="Contract"/>
        <s v="Temporary"/>
        <s v="Part Time"/>
      </sharedItems>
    </cacheField>
    <cacheField name="Company" numFmtId="0">
      <sharedItems>
        <s v="Extension Recruitment Ltd"/>
        <s v="Applause IT Limited"/>
        <s v="Polar Recruitment Services Limited"/>
        <s v="Apollo solutions"/>
        <s v="Graduates into Health"/>
        <s v="Twenty Recruitment Ltd"/>
        <s v="Clinical Professionals Limited"/>
        <s v="SEARCHDATA GROUP LIMITED"/>
        <s v="Onezeero"/>
        <s v="Move With Us"/>
        <s v="Reuben Sinclair"/>
        <s v="Minstrell Recruitment Ltd"/>
        <s v="Electus Recruitment Solutions Limited"/>
        <s v="TALENT INTERNATIONAL UK LTD"/>
        <s v="Harvey Nash Plc"/>
        <s v="Lincolnshire County Council"/>
        <s v="Recruitment Revolution.com Ltd"/>
        <s v="Gravitas Recruitment Group Ltd"/>
        <s v="Inspire People"/>
        <s v="Oscar Associates (UK) Limited"/>
        <s v="Preferred Choice Ltd"/>
        <s v="Church International Limited"/>
        <s v="Brook Street UK"/>
        <s v="Harnham Search and Selection Ltd"/>
        <s v="NGC Logistics"/>
        <s v="Jenrick IT"/>
        <s v="X4 Group"/>
        <s v="Pure Resourcing Solutions Limited"/>
        <s v="Venturi Ltd"/>
        <s v="Amber Resourcing Limited"/>
        <s v="Coventry Building Society"/>
        <s v="Beeby Anderson Recruitment"/>
        <s v="Arrows Group Professional Ltd"/>
        <s v="Harvey Nash (Edinburgh)"/>
        <s v="Carrington West - Utilities"/>
        <s v="Method-Resourcing"/>
        <s v="Mana Holdings Ltd"/>
        <s v="HVAC Recruitment Ltd"/>
        <s v="TalentSpa"/>
        <s v="Southern Housing Group Limited"/>
        <s v="Urecruit"/>
        <s v="SJC Partners"/>
        <s v="Experis"/>
        <s v="MBN Solutions"/>
        <s v="DCV Technologies Limited"/>
        <s v="Real Staffing (London)"/>
        <s v="CURTIS REED ASSOCIATES LTD"/>
        <s v="Robert Walters"/>
        <s v="Shorterm Limited"/>
        <s v="Triumph Consultants Ltd"/>
        <s v="Robert Half Finance &amp; Accounting"/>
        <s v="Ecs Resource Group Ltd"/>
        <s v="City East Recruitment Limited"/>
        <s v="Digileap Ltd"/>
        <s v="The JM Group (IT Recruitment) Ltd"/>
        <s v="People Source Consulting Limited"/>
        <s v="Skilled Careers Ltd"/>
        <s v="Tcg (Uk) Ltd"/>
        <s v="Circle Group Ltd"/>
        <s v="KDR Recruitment Ltd"/>
        <s v="Proman"/>
        <s v="Amsource Technology Limited"/>
        <s v="Rise Technical Recruitment Limited"/>
        <s v="Advantage Resourcing UK Limited"/>
        <s v="Hays"/>
        <s v="SpinWell Global"/>
        <s v="IO Associates"/>
        <s v="William Alexander Recruitment Ltd"/>
        <s v="Fruition IT Resources Limited"/>
        <s v="Senitor Associates Limited"/>
        <s v="Jenrick IT - Branded"/>
        <s v="Kairos Recruitment"/>
        <s v="ITECCO Limited"/>
        <s v="Department for Work and Pensions"/>
        <s v="CBSButler"/>
        <s v="Interact Consulting Limited"/>
        <s v="i2i recruitment"/>
        <s v="C# Team"/>
        <s v="Anonymous"/>
        <s v="Contact Centre Partners"/>
        <s v="Preston Recruitment"/>
        <s v="Open Source Team"/>
        <s v="Salt"/>
        <s v="Elevate Direct"/>
        <s v="Hunter Dunning Ltd"/>
        <s v="Academics"/>
        <s v="Sopra Steria Limited"/>
        <s v="SQ Computer Personnel Ltd"/>
        <s v="Cathcart Associates"/>
        <s v="Saleslogic Ltd"/>
        <s v="Context"/>
        <s v="ecruit"/>
        <s v="Spring"/>
        <s v="Understanding Recruitment Ltd"/>
        <s v="Dawson &amp; Walsh"/>
        <s v="Sparta Global"/>
        <s v="Manpower"/>
        <s v="Paratus People Limited"/>
        <s v="Technical Team Solutions Limited"/>
        <s v="Brightwork Ltd"/>
        <s v="Cielo"/>
        <s v="Sandersoniss"/>
        <s v="LA International Computer Consultants Ltd"/>
        <s v="Lorien"/>
        <s v="Forrest Recruitment"/>
        <s v="Work Wales"/>
        <s v="Austin Fraser"/>
        <s v="Evermore Global Sourcing Ltd"/>
        <s v="CRG TEC"/>
        <s v="itecopeople"/>
        <s v="National Care Group Ltd"/>
        <s v="Cobalt Recruitment."/>
        <s v="ROC Search Limited"/>
        <s v="Dams International."/>
        <s v="ISource Group"/>
        <s v="Sanderson Recruitment"/>
        <s v="Morgan McKinley Group Ltd"/>
        <s v="Outsource UK Limited"/>
        <s v="Shaw Daniels Solutions"/>
        <s v="AdWarrior"/>
        <s v="Lovesuccess"/>
        <s v="Networkers 2"/>
        <s v="ACS Performance"/>
        <s v="The Holgate Partnership Ltd"/>
        <s v="Coley Johnson Limited"/>
        <s v="Barker Phillips"/>
        <s v="Sales Force 10 Recruitment"/>
        <s v="MMP Consultancy"/>
        <s v="Protocol"/>
        <s v="Clement May Limited"/>
        <s v="Oliver Bernard Ltd"/>
        <s v="Eng Bauen"/>
        <s v="Square One Resources Limited"/>
        <s v="Together."/>
        <s v="H M Revenue &amp; Customs"/>
        <s v="East Suffolk Council"/>
        <s v="TEAM"/>
        <s v="Dutton Recruitment"/>
        <s v="The One Group"/>
        <s v="Invictus Group"/>
        <s v="Clearwater People Solutions"/>
        <s v="La Fosse Associates Ltd"/>
        <s v="Evolution Recruitment Solutions Ltd"/>
        <s v="1st Choice Staff Recruitment Ltd"/>
        <s v="Medicines Evaluation Unit"/>
        <s v="Profectus"/>
        <s v="Option One Recruit"/>
        <s v="Astute Technical Recruitment"/>
        <s v="Digitech Resourcing Ltd"/>
        <s v="1-1 Recruitment Limited T/A 1-1 Healthcare"/>
        <s v="Flagship Consulting"/>
        <s v="Joseph Harry Limited"/>
        <s v="Ventula Consulting Limited"/>
        <s v="MCGREGOR BOYALL ASSOCIATES LIMITED"/>
        <s v="ADLIB Recruitment"/>
        <s v="Cloudstream Global Limited - Perm"/>
        <s v="Certes Computing Limited"/>
        <s v="Apply Recruitment Ltd"/>
        <s v="Meridian Business Support Limited"/>
        <s v="Resourcing Group"/>
        <s v="Burns Sheehan Limited"/>
        <s v="SR2"/>
        <s v="Ashdown Group Limited"/>
        <s v="Ampersand Consulting Ltd"/>
        <s v="Odin Consultancy   Recruitment Ltd"/>
        <s v="Corriculo Ltd"/>
        <s v="Newcross Healthcare Solutions"/>
        <s v="IPS Group"/>
        <s v="Cameo Consultancy (Recruitment) Limited"/>
        <s v="Pertemps Scotland"/>
        <s v="Blue Octopus Recruitment Ltd"/>
        <s v="Niyaa People Ltd"/>
        <s v="Glen Callum Associates Ltd"/>
        <s v="Exemplar Health Care"/>
        <s v="HartleyCo"/>
        <s v="Flowers Associates Limited"/>
        <s v="APOLLO SOLUTIONS LIMITED"/>
        <s v="Brian Durham Recruitment Services Limited"/>
        <s v="Smart 1 Recruitment Limited"/>
        <s v="Interaction - Watford"/>
        <s v="Data Team"/>
        <s v="B C T Resourcing"/>
        <s v="Eligo Recruitment Limited"/>
        <s v="The Liverpool Recruitment Company"/>
        <s v="Aspire"/>
        <s v="Crone Corkill"/>
        <s v="McCarthy Recruitment"/>
        <s v="Capita"/>
        <s v="Fawkes &amp; Reece"/>
        <s v="PRODATA RECRUITMENT LIMITED"/>
        <s v="Opus Recruitment Solutions Ltd"/>
        <s v="Jenrick Commercial"/>
        <s v="Eutopia Solutions Limited"/>
        <s v="The Ocean Partnership Limited"/>
        <s v="RECRUITMENTiQ"/>
        <s v="EarthStream Global Limited"/>
        <s v="THE EDRINGTON GROUP LIMITED"/>
        <s v="CK GROUP"/>
        <s v="one to one recruitment"/>
        <s v="Morson Human Resources Limited"/>
        <s v="Hyper Recruitment Solutions Ltd"/>
        <s v="83zero Limited"/>
        <s v="SourceCo"/>
        <s v="Shortlist Recruitment"/>
        <s v="Kepak Group Ltd"/>
        <s v="Pertemps London"/>
        <s v="Job Heron"/>
        <s v="Quinton Davies"/>
        <s v="GCS Recruitment Specialists Ltd"/>
        <s v="DCS Recruitment Limited"/>
        <s v="Maxwell Bond Ltd."/>
        <s v="Mayflower Recruitment Limited"/>
        <s v="Eden Brown Synergy"/>
        <s v="Redhill Academy Trust"/>
        <s v="Edward Reed Recruitment Limited"/>
        <s v="Access Computer Consulting Plc"/>
        <s v="ISL UK"/>
        <s v="AM2PM Group"/>
        <s v="Gold Group Limited"/>
        <s v="Davanti Solutions Limited"/>
        <s v="Thames Water Contract"/>
        <s v="Education Personnel Management"/>
        <s v="Entasis Partners Llp"/>
        <s v="Macmillan Davies"/>
        <s v="Xact Placements Ltd"/>
        <s v="Robert Half Technology"/>
        <s v="Heron Foods / B&amp;M Express"/>
        <s v="QUANTA CONSULTANCY SERVICES LIMITED"/>
        <s v="BPS World"/>
        <s v="Russam"/>
        <s v="Maidenhead"/>
        <s v="Trust In Soda Ltd"/>
        <s v="Qualserv Consulting"/>
        <s v="Adria Solutions"/>
        <s v="Versende Limited"/>
        <s v="Navartis Limited"/>
        <s v="Line Up Ltd"/>
        <s v="The Flowminder Foundation"/>
        <s v="SOM-3 Recruitment Limited"/>
        <s v="IC Resources"/>
        <s v="Oakwell Hampton Ltd"/>
        <s v="VERTECH GROUP (UK) LTD"/>
        <s v="Datatech Analytics"/>
        <s v="Mencap"/>
        <s v="Right Recruitment"/>
        <s v="Kingston Barnes"/>
        <s v="Prime Professional Recruitment Limited"/>
        <s v="Venture Up Ltd"/>
        <s v="Henry Nicholas Associates"/>
        <s v="THE JOBLINE LTD"/>
        <s v="Catch Resource Management"/>
        <s v="Energy Assets Ltd"/>
        <s v="NES UK Limited"/>
        <s v="Via Resource Ltd"/>
        <s v="Omega Resource Group"/>
        <s v="The Global Search Company"/>
      </sharedItems>
    </cacheField>
    <cacheField name="Featured?" numFmtId="0">
      <sharedItems>
        <s v="Standard"/>
        <s v="Featured"/>
        <s v="Premium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Job List Dynamic Models" cacheId="0" dataCaption="" compact="0" compactData="0">
  <location ref="L18:P23" firstHeaderRow="0" firstDataRow="2" firstDataCol="0"/>
  <pivotFields>
    <pivotField name="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t="default"/>
      </items>
    </pivotField>
    <pivotField name="Date Pos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t="default"/>
      </items>
    </pivotField>
    <pivotField name="Salary Yearly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t="default"/>
      </items>
    </pivotField>
    <pivotField name="Salary Type" compact="0" outline="0" multipleItemSelectionAllowed="1" showAll="0">
      <items>
        <item x="0"/>
        <item x="1"/>
        <item x="2"/>
        <item t="default"/>
      </items>
    </pivotField>
    <pivotField name="Job Type" axis="axisRow" dataField="1" compact="0" outline="0" multipleItemSelectionAllowed="1" showAll="0" sortType="descending">
      <items>
        <item x="0"/>
        <item x="1"/>
        <item x="2"/>
        <item x="3"/>
        <item t="default"/>
      </items>
      <autoSortScope>
        <pivotArea>
          <references>
            <reference field="4294967294">
              <x v="1"/>
            </reference>
          </references>
        </pivotArea>
      </autoSortScope>
    </pivotField>
    <pivotField name="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t="default"/>
      </items>
    </pivotField>
    <pivotField name="Featured?" compact="0" outline="0" multipleItemSelectionAllowed="1" showAll="0">
      <items>
        <item x="0"/>
        <item x="1"/>
        <item x="2"/>
        <item t="default"/>
      </items>
    </pivotField>
  </pivotFields>
  <rowFields>
    <field x="6"/>
  </rowFields>
  <colFields>
    <field x="-2"/>
  </colFields>
  <dataFields>
    <dataField name="COUNTA of Job Type" fld="6" subtotal="count" baseField="0"/>
    <dataField name="AVERAGE of Salary Yearly" fld="4" subtotal="average" baseField="0"/>
    <dataField name="MIN of Salary Yearly" fld="4" subtotal="min" baseField="0"/>
    <dataField name="MAX of Salary Yearly" fld="4" subtotal="max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29"/>
    <col customWidth="1" min="2" max="2" width="18.0"/>
    <col customWidth="1" min="3" max="3" width="64.71"/>
    <col customWidth="1" min="4" max="4" width="34.57"/>
    <col customWidth="1" min="5" max="5" width="13.0"/>
    <col customWidth="1" min="6" max="6" width="11.71"/>
    <col customWidth="1" min="7" max="7" width="10.43"/>
    <col customWidth="1" min="8" max="8" width="41.71"/>
    <col customWidth="1" min="9" max="9" width="10.29"/>
    <col customWidth="1" min="10" max="11" width="4.43"/>
    <col customWidth="1" min="12" max="12" width="15.71"/>
    <col customWidth="1" min="13" max="13" width="19.43"/>
    <col customWidth="1" min="14" max="14" width="24.0"/>
    <col customWidth="1" min="15" max="15" width="18.43"/>
    <col customWidth="1" min="16" max="16" width="19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/>
      <c r="K1" s="5"/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5"/>
    </row>
    <row r="2">
      <c r="A2" s="7">
        <v>1.0</v>
      </c>
      <c r="B2" s="8" t="s">
        <v>14</v>
      </c>
      <c r="C2" s="8" t="s">
        <v>15</v>
      </c>
      <c r="D2" s="8" t="s">
        <v>16</v>
      </c>
      <c r="E2" s="9">
        <v>16750.0</v>
      </c>
      <c r="F2" s="10" t="s">
        <v>17</v>
      </c>
      <c r="G2" s="8" t="s">
        <v>18</v>
      </c>
      <c r="H2" s="8" t="s">
        <v>19</v>
      </c>
      <c r="I2" s="5" t="s">
        <v>20</v>
      </c>
      <c r="J2" s="4"/>
      <c r="K2" s="5"/>
      <c r="Q2" s="5"/>
    </row>
    <row r="3">
      <c r="A3" s="7">
        <v>2.0</v>
      </c>
      <c r="B3" s="8" t="s">
        <v>14</v>
      </c>
      <c r="C3" s="8" t="s">
        <v>21</v>
      </c>
      <c r="D3" s="8" t="s">
        <v>22</v>
      </c>
      <c r="E3" s="9">
        <v>55000.0</v>
      </c>
      <c r="F3" s="10" t="s">
        <v>17</v>
      </c>
      <c r="G3" s="8" t="s">
        <v>18</v>
      </c>
      <c r="H3" s="8" t="s">
        <v>23</v>
      </c>
      <c r="I3" s="5" t="s">
        <v>20</v>
      </c>
      <c r="J3" s="4"/>
      <c r="K3" s="5"/>
      <c r="L3" s="11" t="s">
        <v>6</v>
      </c>
      <c r="M3" s="12" t="s">
        <v>24</v>
      </c>
      <c r="N3" s="12" t="s">
        <v>25</v>
      </c>
      <c r="O3" s="12" t="s">
        <v>26</v>
      </c>
      <c r="P3" s="12" t="s">
        <v>27</v>
      </c>
      <c r="Q3" s="5"/>
    </row>
    <row r="4">
      <c r="A4" s="7">
        <v>3.0</v>
      </c>
      <c r="B4" s="8" t="s">
        <v>14</v>
      </c>
      <c r="C4" s="8" t="s">
        <v>28</v>
      </c>
      <c r="D4" s="8" t="s">
        <v>29</v>
      </c>
      <c r="E4" s="9">
        <v>36000.0</v>
      </c>
      <c r="F4" s="10" t="s">
        <v>17</v>
      </c>
      <c r="G4" s="8" t="s">
        <v>18</v>
      </c>
      <c r="H4" s="8" t="s">
        <v>30</v>
      </c>
      <c r="I4" s="5" t="s">
        <v>20</v>
      </c>
      <c r="J4" s="4"/>
      <c r="K4" s="5"/>
      <c r="L4" s="10" t="s">
        <v>18</v>
      </c>
      <c r="M4" s="13">
        <f>COUNTIFS(job_type, $L$4)</f>
        <v>318</v>
      </c>
      <c r="N4" s="14">
        <f>AVERAGEIFS(salary, job_type, $L$4)</f>
        <v>53485.3805</v>
      </c>
      <c r="O4" s="14">
        <f>MINIFS(salary, job_type, $L$4)</f>
        <v>16742</v>
      </c>
      <c r="P4" s="14">
        <f>MAXIFS(salary, job_type, $L$4)</f>
        <v>158400</v>
      </c>
      <c r="Q4" s="5"/>
    </row>
    <row r="5">
      <c r="A5" s="7">
        <v>4.0</v>
      </c>
      <c r="B5" s="8" t="s">
        <v>14</v>
      </c>
      <c r="C5" s="8" t="s">
        <v>31</v>
      </c>
      <c r="D5" s="8" t="s">
        <v>32</v>
      </c>
      <c r="E5" s="9">
        <v>65601.0</v>
      </c>
      <c r="F5" s="8" t="s">
        <v>33</v>
      </c>
      <c r="G5" s="8" t="s">
        <v>34</v>
      </c>
      <c r="H5" s="8" t="s">
        <v>35</v>
      </c>
      <c r="I5" s="5" t="s">
        <v>20</v>
      </c>
      <c r="J5" s="4"/>
      <c r="K5" s="5"/>
      <c r="L5" s="15"/>
      <c r="M5" s="5"/>
      <c r="N5" s="14"/>
      <c r="O5" s="14"/>
      <c r="P5" s="14"/>
      <c r="Q5" s="5"/>
    </row>
    <row r="6">
      <c r="A6" s="7">
        <v>5.0</v>
      </c>
      <c r="B6" s="8" t="s">
        <v>14</v>
      </c>
      <c r="C6" s="8" t="s">
        <v>36</v>
      </c>
      <c r="D6" s="8" t="s">
        <v>37</v>
      </c>
      <c r="E6" s="9">
        <v>32933.0</v>
      </c>
      <c r="F6" s="10" t="s">
        <v>17</v>
      </c>
      <c r="G6" s="8" t="s">
        <v>34</v>
      </c>
      <c r="H6" s="8" t="s">
        <v>38</v>
      </c>
      <c r="I6" s="5" t="s">
        <v>20</v>
      </c>
      <c r="J6" s="4"/>
      <c r="K6" s="5"/>
      <c r="L6" s="16" t="s">
        <v>5</v>
      </c>
      <c r="M6" s="12" t="s">
        <v>24</v>
      </c>
      <c r="N6" s="12" t="s">
        <v>25</v>
      </c>
      <c r="O6" s="12" t="s">
        <v>26</v>
      </c>
      <c r="P6" s="12" t="s">
        <v>27</v>
      </c>
      <c r="Q6" s="5"/>
    </row>
    <row r="7">
      <c r="A7" s="7">
        <v>6.0</v>
      </c>
      <c r="B7" s="8" t="s">
        <v>14</v>
      </c>
      <c r="C7" s="8" t="s">
        <v>36</v>
      </c>
      <c r="D7" s="8" t="s">
        <v>39</v>
      </c>
      <c r="E7" s="9">
        <v>32933.0</v>
      </c>
      <c r="F7" s="10" t="s">
        <v>17</v>
      </c>
      <c r="G7" s="8" t="s">
        <v>34</v>
      </c>
      <c r="H7" s="8" t="s">
        <v>38</v>
      </c>
      <c r="I7" s="5" t="s">
        <v>20</v>
      </c>
      <c r="J7" s="4"/>
      <c r="K7" s="5"/>
      <c r="L7" s="10" t="s">
        <v>17</v>
      </c>
      <c r="M7" s="13">
        <f>COUNTIFS(salary_type, $L$7)</f>
        <v>329</v>
      </c>
      <c r="N7" s="14">
        <f>AVERAGEIFS(salary, salary_type, $L$7)</f>
        <v>52297.18541</v>
      </c>
      <c r="O7" s="14">
        <f>MINIFS(salary, salary_type, $L$7)</f>
        <v>14020</v>
      </c>
      <c r="P7" s="14">
        <f>MAXIFS(salary, salary_type, $L$7)</f>
        <v>137500</v>
      </c>
      <c r="Q7" s="5"/>
    </row>
    <row r="8">
      <c r="A8" s="7">
        <v>7.0</v>
      </c>
      <c r="B8" s="8" t="s">
        <v>14</v>
      </c>
      <c r="C8" s="8" t="s">
        <v>40</v>
      </c>
      <c r="D8" s="8" t="s">
        <v>37</v>
      </c>
      <c r="E8" s="9">
        <v>118800.0</v>
      </c>
      <c r="F8" s="8" t="s">
        <v>33</v>
      </c>
      <c r="G8" s="8" t="s">
        <v>34</v>
      </c>
      <c r="H8" s="8" t="s">
        <v>41</v>
      </c>
      <c r="I8" s="5" t="s">
        <v>42</v>
      </c>
      <c r="J8" s="4"/>
      <c r="K8" s="5"/>
      <c r="L8" s="5"/>
      <c r="M8" s="5"/>
      <c r="N8" s="5"/>
      <c r="O8" s="5"/>
      <c r="P8" s="5"/>
      <c r="Q8" s="5"/>
    </row>
    <row r="9">
      <c r="A9" s="7">
        <v>8.0</v>
      </c>
      <c r="B9" s="8" t="s">
        <v>14</v>
      </c>
      <c r="C9" s="8" t="s">
        <v>43</v>
      </c>
      <c r="D9" s="8" t="s">
        <v>44</v>
      </c>
      <c r="E9" s="9">
        <v>112200.0</v>
      </c>
      <c r="F9" s="8" t="s">
        <v>33</v>
      </c>
      <c r="G9" s="8" t="s">
        <v>34</v>
      </c>
      <c r="H9" s="8" t="s">
        <v>41</v>
      </c>
      <c r="I9" s="5" t="s">
        <v>42</v>
      </c>
      <c r="J9" s="4"/>
      <c r="K9" s="5"/>
      <c r="L9" s="16" t="s">
        <v>8</v>
      </c>
      <c r="M9" s="12" t="s">
        <v>24</v>
      </c>
      <c r="N9" s="12" t="s">
        <v>25</v>
      </c>
      <c r="O9" s="12" t="s">
        <v>26</v>
      </c>
      <c r="P9" s="12" t="s">
        <v>27</v>
      </c>
      <c r="Q9" s="5"/>
    </row>
    <row r="10">
      <c r="A10" s="7">
        <v>9.0</v>
      </c>
      <c r="B10" s="8" t="s">
        <v>14</v>
      </c>
      <c r="C10" s="8" t="s">
        <v>45</v>
      </c>
      <c r="D10" s="8" t="s">
        <v>46</v>
      </c>
      <c r="E10" s="9">
        <v>72600.0</v>
      </c>
      <c r="F10" s="8" t="s">
        <v>33</v>
      </c>
      <c r="G10" s="8" t="s">
        <v>34</v>
      </c>
      <c r="H10" s="8" t="s">
        <v>47</v>
      </c>
      <c r="I10" s="5" t="s">
        <v>42</v>
      </c>
      <c r="J10" s="4"/>
      <c r="K10" s="5"/>
      <c r="L10" s="10" t="s">
        <v>20</v>
      </c>
      <c r="M10" s="13">
        <f>COUNTIFS(featured, $L$10)</f>
        <v>232</v>
      </c>
      <c r="N10" s="14">
        <f>AVERAGEIFS(salary, featured, $L$10)</f>
        <v>65482.21121</v>
      </c>
      <c r="O10" s="14">
        <f>MINIFS(salary, featured, $L$10)</f>
        <v>14020</v>
      </c>
      <c r="P10" s="14">
        <f>MAXIFS(salary, featured, $L$10)</f>
        <v>211200</v>
      </c>
      <c r="Q10" s="5"/>
    </row>
    <row r="11">
      <c r="A11" s="7">
        <v>10.0</v>
      </c>
      <c r="B11" s="8" t="s">
        <v>14</v>
      </c>
      <c r="C11" s="8" t="s">
        <v>48</v>
      </c>
      <c r="D11" s="8" t="s">
        <v>49</v>
      </c>
      <c r="E11" s="9">
        <v>57500.0</v>
      </c>
      <c r="F11" s="10" t="s">
        <v>17</v>
      </c>
      <c r="G11" s="8" t="s">
        <v>18</v>
      </c>
      <c r="H11" s="8" t="s">
        <v>50</v>
      </c>
      <c r="I11" s="5" t="s">
        <v>20</v>
      </c>
      <c r="J11" s="4"/>
      <c r="K11" s="5"/>
      <c r="L11" s="15"/>
      <c r="M11" s="5"/>
      <c r="N11" s="14"/>
      <c r="O11" s="14"/>
      <c r="P11" s="14"/>
      <c r="Q11" s="5"/>
    </row>
    <row r="12">
      <c r="A12" s="7">
        <v>11.0</v>
      </c>
      <c r="B12" s="8" t="s">
        <v>14</v>
      </c>
      <c r="C12" s="8" t="s">
        <v>51</v>
      </c>
      <c r="D12" s="8" t="s">
        <v>52</v>
      </c>
      <c r="E12" s="9">
        <v>70000.0</v>
      </c>
      <c r="F12" s="10" t="s">
        <v>17</v>
      </c>
      <c r="G12" s="8" t="s">
        <v>18</v>
      </c>
      <c r="H12" s="8" t="s">
        <v>53</v>
      </c>
      <c r="I12" s="5" t="s">
        <v>20</v>
      </c>
      <c r="J12" s="4"/>
      <c r="K12" s="5"/>
      <c r="L12" s="16" t="s">
        <v>2</v>
      </c>
      <c r="M12" s="12" t="s">
        <v>24</v>
      </c>
      <c r="N12" s="12" t="s">
        <v>25</v>
      </c>
      <c r="O12" s="12" t="s">
        <v>26</v>
      </c>
      <c r="P12" s="12" t="s">
        <v>27</v>
      </c>
      <c r="Q12" s="5"/>
    </row>
    <row r="13">
      <c r="A13" s="7">
        <v>12.0</v>
      </c>
      <c r="B13" s="8" t="s">
        <v>14</v>
      </c>
      <c r="C13" s="8" t="s">
        <v>54</v>
      </c>
      <c r="D13" s="8" t="s">
        <v>55</v>
      </c>
      <c r="E13" s="9">
        <v>18000.0</v>
      </c>
      <c r="F13" s="10" t="s">
        <v>17</v>
      </c>
      <c r="G13" s="8" t="s">
        <v>18</v>
      </c>
      <c r="H13" s="8" t="s">
        <v>56</v>
      </c>
      <c r="I13" s="5" t="s">
        <v>20</v>
      </c>
      <c r="J13" s="4"/>
      <c r="K13" s="5"/>
      <c r="L13" s="10" t="s">
        <v>36</v>
      </c>
      <c r="M13" s="13">
        <f>COUNTIFS(title, $L$13)</f>
        <v>31</v>
      </c>
      <c r="N13" s="14">
        <f>AVERAGEIFS(salary, title, $L$13)</f>
        <v>34982.96774</v>
      </c>
      <c r="O13" s="14">
        <f>MINIFS(salary, title, $L$13)</f>
        <v>17280</v>
      </c>
      <c r="P13" s="14">
        <f>MAXIFS(salary, title, $L$13)</f>
        <v>72600</v>
      </c>
      <c r="Q13" s="5"/>
    </row>
    <row r="14">
      <c r="A14" s="7">
        <v>13.0</v>
      </c>
      <c r="B14" s="8" t="s">
        <v>14</v>
      </c>
      <c r="C14" s="8" t="s">
        <v>57</v>
      </c>
      <c r="D14" s="8" t="s">
        <v>58</v>
      </c>
      <c r="E14" s="9">
        <v>80000.0</v>
      </c>
      <c r="F14" s="10" t="s">
        <v>17</v>
      </c>
      <c r="G14" s="8" t="s">
        <v>18</v>
      </c>
      <c r="H14" s="8" t="s">
        <v>59</v>
      </c>
      <c r="I14" s="5" t="s">
        <v>42</v>
      </c>
      <c r="J14" s="4"/>
      <c r="K14" s="5"/>
      <c r="L14" s="5"/>
      <c r="M14" s="5"/>
      <c r="N14" s="5"/>
      <c r="O14" s="5"/>
      <c r="P14" s="5"/>
      <c r="Q14" s="5"/>
    </row>
    <row r="15">
      <c r="A15" s="7">
        <v>14.0</v>
      </c>
      <c r="B15" s="8" t="s">
        <v>14</v>
      </c>
      <c r="C15" s="8" t="s">
        <v>60</v>
      </c>
      <c r="D15" s="8" t="s">
        <v>61</v>
      </c>
      <c r="E15" s="9">
        <v>37500.0</v>
      </c>
      <c r="F15" s="10" t="s">
        <v>17</v>
      </c>
      <c r="G15" s="8" t="s">
        <v>34</v>
      </c>
      <c r="H15" s="8" t="s">
        <v>62</v>
      </c>
      <c r="I15" s="5" t="s">
        <v>20</v>
      </c>
      <c r="J15" s="4"/>
      <c r="K15" s="5"/>
      <c r="Q15" s="5"/>
    </row>
    <row r="16">
      <c r="A16" s="7">
        <v>15.0</v>
      </c>
      <c r="B16" s="8" t="s">
        <v>14</v>
      </c>
      <c r="C16" s="8" t="s">
        <v>63</v>
      </c>
      <c r="D16" s="8" t="s">
        <v>64</v>
      </c>
      <c r="E16" s="9">
        <v>40000.0</v>
      </c>
      <c r="F16" s="10" t="s">
        <v>17</v>
      </c>
      <c r="G16" s="8" t="s">
        <v>18</v>
      </c>
      <c r="H16" s="8" t="s">
        <v>65</v>
      </c>
      <c r="I16" s="5" t="s">
        <v>42</v>
      </c>
      <c r="J16" s="4"/>
      <c r="K16" s="5"/>
      <c r="L16" s="10"/>
      <c r="M16" s="5"/>
      <c r="N16" s="14"/>
      <c r="O16" s="14"/>
      <c r="P16" s="14"/>
      <c r="Q16" s="5"/>
    </row>
    <row r="17">
      <c r="A17" s="7">
        <v>16.0</v>
      </c>
      <c r="B17" s="8" t="s">
        <v>14</v>
      </c>
      <c r="C17" s="8" t="s">
        <v>66</v>
      </c>
      <c r="D17" s="8" t="s">
        <v>37</v>
      </c>
      <c r="E17" s="9">
        <v>171600.0</v>
      </c>
      <c r="F17" s="8" t="s">
        <v>33</v>
      </c>
      <c r="G17" s="8" t="s">
        <v>34</v>
      </c>
      <c r="H17" s="8" t="s">
        <v>67</v>
      </c>
      <c r="I17" s="5" t="s">
        <v>20</v>
      </c>
      <c r="J17" s="4"/>
      <c r="K17" s="5"/>
      <c r="L17" s="10"/>
      <c r="M17" s="17"/>
      <c r="N17" s="18"/>
      <c r="O17" s="18"/>
      <c r="P17" s="18"/>
      <c r="Q17" s="5"/>
    </row>
    <row r="18">
      <c r="A18" s="7">
        <v>17.0</v>
      </c>
      <c r="B18" s="8" t="s">
        <v>68</v>
      </c>
      <c r="C18" s="8" t="s">
        <v>69</v>
      </c>
      <c r="D18" s="8" t="s">
        <v>70</v>
      </c>
      <c r="E18" s="9">
        <v>50000.0</v>
      </c>
      <c r="F18" s="10" t="s">
        <v>17</v>
      </c>
      <c r="G18" s="8" t="s">
        <v>18</v>
      </c>
      <c r="H18" s="8" t="s">
        <v>71</v>
      </c>
      <c r="I18" s="5" t="s">
        <v>20</v>
      </c>
      <c r="J18" s="4"/>
      <c r="K18" s="5"/>
      <c r="Q18" s="5"/>
    </row>
    <row r="19">
      <c r="A19" s="7">
        <v>18.0</v>
      </c>
      <c r="B19" s="8" t="s">
        <v>14</v>
      </c>
      <c r="C19" s="8" t="s">
        <v>76</v>
      </c>
      <c r="D19" s="8" t="s">
        <v>77</v>
      </c>
      <c r="E19" s="9">
        <v>24766.0</v>
      </c>
      <c r="F19" s="10" t="s">
        <v>17</v>
      </c>
      <c r="G19" s="8" t="s">
        <v>18</v>
      </c>
      <c r="H19" s="8" t="s">
        <v>78</v>
      </c>
      <c r="I19" s="5" t="s">
        <v>79</v>
      </c>
      <c r="J19" s="4"/>
      <c r="K19" s="5"/>
      <c r="Q19" s="5"/>
    </row>
    <row r="20">
      <c r="A20" s="7">
        <v>19.0</v>
      </c>
      <c r="B20" s="8" t="s">
        <v>68</v>
      </c>
      <c r="C20" s="8" t="s">
        <v>80</v>
      </c>
      <c r="D20" s="8" t="s">
        <v>81</v>
      </c>
      <c r="E20" s="9">
        <v>42500.0</v>
      </c>
      <c r="F20" s="10" t="s">
        <v>17</v>
      </c>
      <c r="G20" s="8" t="s">
        <v>18</v>
      </c>
      <c r="H20" s="8" t="s">
        <v>82</v>
      </c>
      <c r="I20" s="5" t="s">
        <v>42</v>
      </c>
      <c r="J20" s="4"/>
      <c r="K20" s="5"/>
      <c r="Q20" s="5"/>
    </row>
    <row r="21">
      <c r="A21" s="7">
        <v>20.0</v>
      </c>
      <c r="B21" s="8" t="s">
        <v>68</v>
      </c>
      <c r="C21" s="8" t="s">
        <v>83</v>
      </c>
      <c r="D21" s="8" t="s">
        <v>37</v>
      </c>
      <c r="E21" s="9">
        <v>55000.0</v>
      </c>
      <c r="F21" s="10" t="s">
        <v>17</v>
      </c>
      <c r="G21" s="8" t="s">
        <v>18</v>
      </c>
      <c r="H21" s="8" t="s">
        <v>84</v>
      </c>
      <c r="I21" s="5" t="s">
        <v>20</v>
      </c>
      <c r="J21" s="4"/>
      <c r="K21" s="5"/>
      <c r="Q21" s="5"/>
    </row>
    <row r="22">
      <c r="A22" s="7">
        <v>21.0</v>
      </c>
      <c r="B22" s="8" t="s">
        <v>68</v>
      </c>
      <c r="C22" s="8" t="s">
        <v>86</v>
      </c>
      <c r="D22" s="8" t="s">
        <v>87</v>
      </c>
      <c r="E22" s="9">
        <v>92400.0</v>
      </c>
      <c r="F22" s="8" t="s">
        <v>33</v>
      </c>
      <c r="G22" s="8" t="s">
        <v>34</v>
      </c>
      <c r="H22" s="8" t="s">
        <v>88</v>
      </c>
      <c r="I22" s="5" t="s">
        <v>20</v>
      </c>
      <c r="J22" s="4"/>
      <c r="K22" s="5"/>
      <c r="Q22" s="5"/>
    </row>
    <row r="23">
      <c r="A23" s="7">
        <v>22.0</v>
      </c>
      <c r="B23" s="8" t="s">
        <v>68</v>
      </c>
      <c r="C23" s="8" t="s">
        <v>90</v>
      </c>
      <c r="D23" s="8" t="s">
        <v>49</v>
      </c>
      <c r="E23" s="9">
        <v>40000.0</v>
      </c>
      <c r="F23" s="10" t="s">
        <v>17</v>
      </c>
      <c r="G23" s="8" t="s">
        <v>18</v>
      </c>
      <c r="H23" s="8" t="s">
        <v>91</v>
      </c>
      <c r="I23" s="5" t="s">
        <v>20</v>
      </c>
      <c r="J23" s="4"/>
      <c r="K23" s="5"/>
      <c r="Q23" s="5"/>
    </row>
    <row r="24">
      <c r="A24" s="7">
        <v>23.0</v>
      </c>
      <c r="B24" s="8" t="s">
        <v>68</v>
      </c>
      <c r="C24" s="8" t="s">
        <v>93</v>
      </c>
      <c r="D24" s="8" t="s">
        <v>37</v>
      </c>
      <c r="E24" s="9">
        <v>65000.0</v>
      </c>
      <c r="F24" s="10" t="s">
        <v>17</v>
      </c>
      <c r="G24" s="8" t="s">
        <v>18</v>
      </c>
      <c r="H24" s="8" t="s">
        <v>94</v>
      </c>
      <c r="I24" s="5" t="s">
        <v>20</v>
      </c>
      <c r="J24" s="4"/>
      <c r="K24" s="5"/>
      <c r="L24" s="5"/>
      <c r="M24" s="5"/>
      <c r="N24" s="5"/>
      <c r="O24" s="5"/>
      <c r="P24" s="5"/>
      <c r="Q24" s="5"/>
    </row>
    <row r="25">
      <c r="A25" s="7">
        <v>24.0</v>
      </c>
      <c r="B25" s="8" t="s">
        <v>68</v>
      </c>
      <c r="C25" s="8" t="s">
        <v>95</v>
      </c>
      <c r="D25" s="8" t="s">
        <v>96</v>
      </c>
      <c r="E25" s="9">
        <v>52500.0</v>
      </c>
      <c r="F25" s="10" t="s">
        <v>17</v>
      </c>
      <c r="G25" s="8" t="s">
        <v>18</v>
      </c>
      <c r="H25" s="8" t="s">
        <v>97</v>
      </c>
      <c r="I25" s="5" t="s">
        <v>20</v>
      </c>
      <c r="J25" s="4"/>
      <c r="K25" s="5"/>
      <c r="L25" s="5"/>
      <c r="M25" s="5"/>
      <c r="N25" s="5"/>
      <c r="O25" s="5"/>
      <c r="P25" s="5"/>
      <c r="Q25" s="5"/>
    </row>
    <row r="26">
      <c r="A26" s="7">
        <v>25.0</v>
      </c>
      <c r="B26" s="8" t="s">
        <v>68</v>
      </c>
      <c r="C26" s="8" t="s">
        <v>98</v>
      </c>
      <c r="D26" s="8" t="s">
        <v>99</v>
      </c>
      <c r="E26" s="9">
        <v>26746.0</v>
      </c>
      <c r="F26" s="8" t="s">
        <v>100</v>
      </c>
      <c r="G26" s="8" t="s">
        <v>85</v>
      </c>
      <c r="H26" s="8" t="s">
        <v>101</v>
      </c>
      <c r="I26" s="5" t="s">
        <v>20</v>
      </c>
      <c r="J26" s="4"/>
      <c r="K26" s="5"/>
      <c r="L26" s="5"/>
      <c r="M26" s="5"/>
      <c r="N26" s="5"/>
      <c r="O26" s="5"/>
      <c r="P26" s="5"/>
      <c r="Q26" s="5"/>
    </row>
    <row r="27">
      <c r="A27" s="7">
        <v>26.0</v>
      </c>
      <c r="B27" s="8" t="s">
        <v>68</v>
      </c>
      <c r="C27" s="8" t="s">
        <v>102</v>
      </c>
      <c r="D27" s="8" t="s">
        <v>37</v>
      </c>
      <c r="E27" s="9">
        <v>90000.0</v>
      </c>
      <c r="F27" s="10" t="s">
        <v>17</v>
      </c>
      <c r="G27" s="8" t="s">
        <v>18</v>
      </c>
      <c r="H27" s="8" t="s">
        <v>103</v>
      </c>
      <c r="I27" s="5" t="s">
        <v>20</v>
      </c>
      <c r="J27" s="4"/>
      <c r="K27" s="5"/>
      <c r="L27" s="5"/>
      <c r="M27" s="5"/>
      <c r="N27" s="5"/>
      <c r="O27" s="5"/>
      <c r="P27" s="5"/>
      <c r="Q27" s="5"/>
    </row>
    <row r="28">
      <c r="A28" s="7">
        <v>27.0</v>
      </c>
      <c r="B28" s="8" t="s">
        <v>14</v>
      </c>
      <c r="C28" s="8" t="s">
        <v>104</v>
      </c>
      <c r="D28" s="8" t="s">
        <v>105</v>
      </c>
      <c r="E28" s="9">
        <v>24000.0</v>
      </c>
      <c r="F28" s="10" t="s">
        <v>17</v>
      </c>
      <c r="G28" s="8" t="s">
        <v>34</v>
      </c>
      <c r="H28" s="8" t="s">
        <v>106</v>
      </c>
      <c r="I28" s="5" t="s">
        <v>42</v>
      </c>
      <c r="J28" s="4"/>
      <c r="K28" s="5"/>
      <c r="L28" s="5"/>
      <c r="M28" s="5"/>
      <c r="N28" s="5"/>
      <c r="O28" s="5"/>
      <c r="P28" s="5"/>
      <c r="Q28" s="5"/>
    </row>
    <row r="29">
      <c r="A29" s="7">
        <v>28.0</v>
      </c>
      <c r="B29" s="8" t="s">
        <v>68</v>
      </c>
      <c r="C29" s="8" t="s">
        <v>107</v>
      </c>
      <c r="D29" s="8" t="s">
        <v>108</v>
      </c>
      <c r="E29" s="9">
        <v>95000.0</v>
      </c>
      <c r="F29" s="10" t="s">
        <v>17</v>
      </c>
      <c r="G29" s="8" t="s">
        <v>18</v>
      </c>
      <c r="H29" s="8" t="s">
        <v>109</v>
      </c>
      <c r="I29" s="5" t="s">
        <v>20</v>
      </c>
      <c r="J29" s="4"/>
      <c r="K29" s="5"/>
      <c r="L29" s="5"/>
      <c r="M29" s="5"/>
      <c r="N29" s="5"/>
      <c r="O29" s="5"/>
      <c r="P29" s="5"/>
      <c r="Q29" s="5"/>
    </row>
    <row r="30">
      <c r="A30" s="7">
        <v>29.0</v>
      </c>
      <c r="B30" s="8" t="s">
        <v>68</v>
      </c>
      <c r="C30" s="8" t="s">
        <v>110</v>
      </c>
      <c r="D30" s="8" t="s">
        <v>37</v>
      </c>
      <c r="E30" s="9">
        <v>90000.0</v>
      </c>
      <c r="F30" s="10" t="s">
        <v>17</v>
      </c>
      <c r="G30" s="8" t="s">
        <v>18</v>
      </c>
      <c r="H30" s="8" t="s">
        <v>84</v>
      </c>
      <c r="I30" s="5" t="s">
        <v>20</v>
      </c>
      <c r="J30" s="4"/>
      <c r="K30" s="5"/>
      <c r="L30" s="5"/>
      <c r="M30" s="5"/>
      <c r="N30" s="5"/>
      <c r="O30" s="5"/>
      <c r="P30" s="5"/>
      <c r="Q30" s="5"/>
    </row>
    <row r="31">
      <c r="A31" s="7">
        <v>30.0</v>
      </c>
      <c r="B31" s="8" t="s">
        <v>68</v>
      </c>
      <c r="C31" s="8" t="s">
        <v>111</v>
      </c>
      <c r="D31" s="8" t="s">
        <v>112</v>
      </c>
      <c r="E31" s="9">
        <v>40000.0</v>
      </c>
      <c r="F31" s="10" t="s">
        <v>17</v>
      </c>
      <c r="G31" s="8" t="s">
        <v>18</v>
      </c>
      <c r="H31" s="8" t="s">
        <v>113</v>
      </c>
      <c r="I31" s="5" t="s">
        <v>42</v>
      </c>
      <c r="J31" s="4"/>
      <c r="K31" s="5"/>
      <c r="L31" s="5"/>
      <c r="M31" s="5"/>
      <c r="N31" s="5"/>
      <c r="O31" s="5"/>
      <c r="P31" s="5"/>
      <c r="Q31" s="5"/>
    </row>
    <row r="32">
      <c r="A32" s="7">
        <v>31.0</v>
      </c>
      <c r="B32" s="8" t="s">
        <v>68</v>
      </c>
      <c r="C32" s="8" t="s">
        <v>114</v>
      </c>
      <c r="D32" s="8" t="s">
        <v>115</v>
      </c>
      <c r="E32" s="9">
        <v>55000.0</v>
      </c>
      <c r="F32" s="10" t="s">
        <v>17</v>
      </c>
      <c r="G32" s="8" t="s">
        <v>18</v>
      </c>
      <c r="H32" s="8" t="s">
        <v>116</v>
      </c>
      <c r="I32" s="5" t="s">
        <v>20</v>
      </c>
      <c r="J32" s="4"/>
      <c r="K32" s="5"/>
      <c r="L32" s="5"/>
      <c r="M32" s="5"/>
      <c r="N32" s="5"/>
      <c r="O32" s="5"/>
      <c r="P32" s="5"/>
      <c r="Q32" s="5"/>
    </row>
    <row r="33">
      <c r="A33" s="7">
        <v>32.0</v>
      </c>
      <c r="B33" s="8" t="s">
        <v>68</v>
      </c>
      <c r="C33" s="8" t="s">
        <v>117</v>
      </c>
      <c r="D33" s="8" t="s">
        <v>52</v>
      </c>
      <c r="E33" s="9">
        <v>77500.0</v>
      </c>
      <c r="F33" s="10" t="s">
        <v>17</v>
      </c>
      <c r="G33" s="8" t="s">
        <v>18</v>
      </c>
      <c r="H33" s="8" t="s">
        <v>118</v>
      </c>
      <c r="I33" s="5" t="s">
        <v>42</v>
      </c>
      <c r="J33" s="4"/>
      <c r="K33" s="5"/>
      <c r="L33" s="5"/>
      <c r="M33" s="5"/>
      <c r="N33" s="5"/>
      <c r="O33" s="5"/>
      <c r="P33" s="5"/>
      <c r="Q33" s="5"/>
    </row>
    <row r="34">
      <c r="A34" s="7">
        <v>33.0</v>
      </c>
      <c r="B34" s="8" t="s">
        <v>14</v>
      </c>
      <c r="C34" s="8" t="s">
        <v>119</v>
      </c>
      <c r="D34" s="8" t="s">
        <v>37</v>
      </c>
      <c r="E34" s="9">
        <v>40000.0</v>
      </c>
      <c r="F34" s="10" t="s">
        <v>17</v>
      </c>
      <c r="G34" s="8" t="s">
        <v>18</v>
      </c>
      <c r="H34" s="8" t="s">
        <v>120</v>
      </c>
      <c r="I34" s="5" t="s">
        <v>42</v>
      </c>
      <c r="J34" s="4"/>
      <c r="K34" s="5"/>
      <c r="L34" s="5"/>
      <c r="M34" s="5"/>
      <c r="N34" s="5"/>
      <c r="O34" s="5"/>
      <c r="P34" s="5"/>
      <c r="Q34" s="5"/>
    </row>
    <row r="35">
      <c r="A35" s="7">
        <v>34.0</v>
      </c>
      <c r="B35" s="8" t="s">
        <v>14</v>
      </c>
      <c r="C35" s="8" t="s">
        <v>57</v>
      </c>
      <c r="D35" s="8" t="s">
        <v>121</v>
      </c>
      <c r="E35" s="9">
        <v>43500.0</v>
      </c>
      <c r="F35" s="10" t="s">
        <v>17</v>
      </c>
      <c r="G35" s="8" t="s">
        <v>18</v>
      </c>
      <c r="H35" s="8" t="s">
        <v>120</v>
      </c>
      <c r="I35" s="5" t="s">
        <v>42</v>
      </c>
      <c r="J35" s="4"/>
      <c r="K35" s="5"/>
      <c r="L35" s="5"/>
      <c r="M35" s="5"/>
      <c r="N35" s="5"/>
      <c r="O35" s="5"/>
      <c r="P35" s="5"/>
      <c r="Q35" s="5"/>
    </row>
    <row r="36">
      <c r="A36" s="7">
        <v>35.0</v>
      </c>
      <c r="B36" s="8" t="s">
        <v>14</v>
      </c>
      <c r="C36" s="8" t="s">
        <v>122</v>
      </c>
      <c r="D36" s="8" t="s">
        <v>123</v>
      </c>
      <c r="E36" s="9">
        <v>43500.0</v>
      </c>
      <c r="F36" s="10" t="s">
        <v>17</v>
      </c>
      <c r="G36" s="8" t="s">
        <v>18</v>
      </c>
      <c r="H36" s="8" t="s">
        <v>124</v>
      </c>
      <c r="I36" s="5" t="s">
        <v>42</v>
      </c>
      <c r="J36" s="4"/>
      <c r="K36" s="5"/>
      <c r="L36" s="5"/>
      <c r="M36" s="5"/>
      <c r="N36" s="5"/>
      <c r="O36" s="5"/>
      <c r="P36" s="5"/>
      <c r="Q36" s="5"/>
    </row>
    <row r="37">
      <c r="A37" s="7">
        <v>36.0</v>
      </c>
      <c r="B37" s="8" t="s">
        <v>14</v>
      </c>
      <c r="C37" s="8" t="s">
        <v>125</v>
      </c>
      <c r="D37" s="8" t="s">
        <v>126</v>
      </c>
      <c r="E37" s="9">
        <v>56500.0</v>
      </c>
      <c r="F37" s="10" t="s">
        <v>17</v>
      </c>
      <c r="G37" s="8" t="s">
        <v>18</v>
      </c>
      <c r="H37" s="8" t="s">
        <v>127</v>
      </c>
      <c r="I37" s="5" t="s">
        <v>42</v>
      </c>
      <c r="J37" s="4"/>
      <c r="K37" s="5"/>
      <c r="L37" s="5"/>
      <c r="M37" s="5"/>
      <c r="N37" s="5"/>
      <c r="O37" s="5"/>
      <c r="P37" s="5"/>
      <c r="Q37" s="5"/>
    </row>
    <row r="38">
      <c r="A38" s="7">
        <v>37.0</v>
      </c>
      <c r="B38" s="8" t="s">
        <v>68</v>
      </c>
      <c r="C38" s="8" t="s">
        <v>128</v>
      </c>
      <c r="D38" s="8" t="s">
        <v>105</v>
      </c>
      <c r="E38" s="9">
        <v>132000.0</v>
      </c>
      <c r="F38" s="8" t="s">
        <v>33</v>
      </c>
      <c r="G38" s="8" t="s">
        <v>34</v>
      </c>
      <c r="H38" s="8" t="s">
        <v>50</v>
      </c>
      <c r="I38" s="5" t="s">
        <v>20</v>
      </c>
      <c r="J38" s="4"/>
      <c r="K38" s="5"/>
      <c r="L38" s="5"/>
      <c r="M38" s="5"/>
      <c r="N38" s="5"/>
      <c r="O38" s="5"/>
      <c r="P38" s="5"/>
      <c r="Q38" s="5"/>
    </row>
    <row r="39">
      <c r="A39" s="7">
        <v>38.0</v>
      </c>
      <c r="B39" s="8" t="s">
        <v>68</v>
      </c>
      <c r="C39" s="8" t="s">
        <v>129</v>
      </c>
      <c r="D39" s="8" t="s">
        <v>37</v>
      </c>
      <c r="E39" s="9">
        <v>72500.0</v>
      </c>
      <c r="F39" s="10" t="s">
        <v>17</v>
      </c>
      <c r="G39" s="8" t="s">
        <v>18</v>
      </c>
      <c r="H39" s="8" t="s">
        <v>130</v>
      </c>
      <c r="I39" s="5" t="s">
        <v>20</v>
      </c>
      <c r="J39" s="4"/>
      <c r="K39" s="5"/>
      <c r="L39" s="5"/>
      <c r="M39" s="5"/>
      <c r="N39" s="5"/>
      <c r="O39" s="5"/>
      <c r="P39" s="5"/>
      <c r="Q39" s="5"/>
    </row>
    <row r="40">
      <c r="A40" s="7">
        <v>39.0</v>
      </c>
      <c r="B40" s="8" t="s">
        <v>14</v>
      </c>
      <c r="C40" s="8" t="s">
        <v>125</v>
      </c>
      <c r="D40" s="8" t="s">
        <v>126</v>
      </c>
      <c r="E40" s="9">
        <v>56500.0</v>
      </c>
      <c r="F40" s="10" t="s">
        <v>17</v>
      </c>
      <c r="G40" s="8" t="s">
        <v>18</v>
      </c>
      <c r="H40" s="8" t="s">
        <v>127</v>
      </c>
      <c r="I40" s="5" t="s">
        <v>42</v>
      </c>
      <c r="J40" s="4"/>
      <c r="K40" s="5"/>
      <c r="L40" s="5"/>
      <c r="M40" s="5"/>
      <c r="N40" s="5"/>
      <c r="O40" s="5"/>
      <c r="P40" s="5"/>
      <c r="Q40" s="5"/>
    </row>
    <row r="41">
      <c r="A41" s="7">
        <v>40.0</v>
      </c>
      <c r="B41" s="8" t="s">
        <v>68</v>
      </c>
      <c r="C41" s="8" t="s">
        <v>131</v>
      </c>
      <c r="D41" s="8" t="s">
        <v>132</v>
      </c>
      <c r="E41" s="9">
        <v>105732.0</v>
      </c>
      <c r="F41" s="8" t="s">
        <v>33</v>
      </c>
      <c r="G41" s="8" t="s">
        <v>34</v>
      </c>
      <c r="H41" s="8" t="s">
        <v>133</v>
      </c>
      <c r="I41" s="5" t="s">
        <v>20</v>
      </c>
      <c r="J41" s="4"/>
      <c r="K41" s="5"/>
      <c r="L41" s="5"/>
      <c r="M41" s="5"/>
      <c r="N41" s="5"/>
      <c r="O41" s="5"/>
      <c r="P41" s="5"/>
      <c r="Q41" s="5"/>
    </row>
    <row r="42">
      <c r="A42" s="7">
        <v>41.0</v>
      </c>
      <c r="B42" s="8" t="s">
        <v>68</v>
      </c>
      <c r="C42" s="8" t="s">
        <v>36</v>
      </c>
      <c r="D42" s="8" t="s">
        <v>134</v>
      </c>
      <c r="E42" s="9">
        <v>32500.0</v>
      </c>
      <c r="F42" s="10" t="s">
        <v>17</v>
      </c>
      <c r="G42" s="8" t="s">
        <v>18</v>
      </c>
      <c r="H42" s="8" t="s">
        <v>135</v>
      </c>
      <c r="I42" s="5" t="s">
        <v>20</v>
      </c>
      <c r="J42" s="4"/>
      <c r="K42" s="5"/>
      <c r="L42" s="5"/>
      <c r="M42" s="5"/>
      <c r="N42" s="5"/>
      <c r="O42" s="5"/>
      <c r="P42" s="5"/>
      <c r="Q42" s="5"/>
    </row>
    <row r="43">
      <c r="A43" s="7">
        <v>42.0</v>
      </c>
      <c r="B43" s="8" t="s">
        <v>68</v>
      </c>
      <c r="C43" s="8" t="s">
        <v>136</v>
      </c>
      <c r="D43" s="8" t="s">
        <v>37</v>
      </c>
      <c r="E43" s="9">
        <v>50000.0</v>
      </c>
      <c r="F43" s="10" t="s">
        <v>17</v>
      </c>
      <c r="G43" s="8" t="s">
        <v>18</v>
      </c>
      <c r="H43" s="8" t="s">
        <v>137</v>
      </c>
      <c r="I43" s="5" t="s">
        <v>42</v>
      </c>
      <c r="J43" s="4"/>
      <c r="K43" s="5"/>
      <c r="L43" s="5"/>
      <c r="M43" s="5"/>
      <c r="N43" s="5"/>
      <c r="O43" s="5"/>
      <c r="P43" s="5"/>
      <c r="Q43" s="5"/>
    </row>
    <row r="44">
      <c r="A44" s="7">
        <v>43.0</v>
      </c>
      <c r="B44" s="8" t="s">
        <v>68</v>
      </c>
      <c r="C44" s="8" t="s">
        <v>57</v>
      </c>
      <c r="D44" s="8" t="s">
        <v>138</v>
      </c>
      <c r="E44" s="9">
        <v>75000.0</v>
      </c>
      <c r="F44" s="10" t="s">
        <v>17</v>
      </c>
      <c r="G44" s="8" t="s">
        <v>18</v>
      </c>
      <c r="H44" s="8" t="s">
        <v>139</v>
      </c>
      <c r="I44" s="5" t="s">
        <v>20</v>
      </c>
      <c r="J44" s="4"/>
      <c r="K44" s="5"/>
      <c r="L44" s="5"/>
      <c r="M44" s="5"/>
      <c r="N44" s="5"/>
      <c r="O44" s="5"/>
      <c r="P44" s="5"/>
      <c r="Q44" s="5"/>
    </row>
    <row r="45">
      <c r="A45" s="7">
        <v>44.0</v>
      </c>
      <c r="B45" s="8" t="s">
        <v>68</v>
      </c>
      <c r="C45" s="8" t="s">
        <v>140</v>
      </c>
      <c r="D45" s="8" t="s">
        <v>141</v>
      </c>
      <c r="E45" s="9">
        <v>18240.0</v>
      </c>
      <c r="F45" s="8" t="s">
        <v>100</v>
      </c>
      <c r="G45" s="8" t="s">
        <v>18</v>
      </c>
      <c r="H45" s="8" t="s">
        <v>142</v>
      </c>
      <c r="I45" s="5" t="s">
        <v>42</v>
      </c>
      <c r="J45" s="4"/>
      <c r="K45" s="5"/>
      <c r="L45" s="5"/>
      <c r="M45" s="5"/>
      <c r="N45" s="5"/>
      <c r="O45" s="5"/>
      <c r="P45" s="5"/>
      <c r="Q45" s="5"/>
    </row>
    <row r="46">
      <c r="A46" s="7">
        <v>45.0</v>
      </c>
      <c r="B46" s="8" t="s">
        <v>68</v>
      </c>
      <c r="C46" s="8" t="s">
        <v>143</v>
      </c>
      <c r="D46" s="8" t="s">
        <v>37</v>
      </c>
      <c r="E46" s="9">
        <v>62500.0</v>
      </c>
      <c r="F46" s="10" t="s">
        <v>17</v>
      </c>
      <c r="G46" s="8" t="s">
        <v>34</v>
      </c>
      <c r="H46" s="8" t="s">
        <v>144</v>
      </c>
      <c r="I46" s="5" t="s">
        <v>42</v>
      </c>
      <c r="J46" s="4"/>
      <c r="K46" s="5"/>
      <c r="L46" s="5"/>
      <c r="M46" s="5"/>
      <c r="N46" s="5"/>
      <c r="O46" s="5"/>
      <c r="P46" s="5"/>
      <c r="Q46" s="5"/>
    </row>
    <row r="47">
      <c r="A47" s="7">
        <v>46.0</v>
      </c>
      <c r="B47" s="8" t="s">
        <v>14</v>
      </c>
      <c r="C47" s="8" t="s">
        <v>145</v>
      </c>
      <c r="D47" s="8" t="s">
        <v>146</v>
      </c>
      <c r="E47" s="9">
        <v>47500.0</v>
      </c>
      <c r="F47" s="10" t="s">
        <v>17</v>
      </c>
      <c r="G47" s="8" t="s">
        <v>18</v>
      </c>
      <c r="H47" s="8" t="s">
        <v>147</v>
      </c>
      <c r="I47" s="5" t="s">
        <v>20</v>
      </c>
      <c r="J47" s="4"/>
      <c r="K47" s="5"/>
      <c r="L47" s="5"/>
      <c r="M47" s="5"/>
      <c r="N47" s="5"/>
      <c r="O47" s="5"/>
      <c r="P47" s="5"/>
      <c r="Q47" s="5"/>
    </row>
    <row r="48">
      <c r="A48" s="7">
        <v>47.0</v>
      </c>
      <c r="B48" s="8" t="s">
        <v>68</v>
      </c>
      <c r="C48" s="8" t="s">
        <v>148</v>
      </c>
      <c r="D48" s="8" t="s">
        <v>149</v>
      </c>
      <c r="E48" s="9">
        <v>122500.0</v>
      </c>
      <c r="F48" s="10" t="s">
        <v>17</v>
      </c>
      <c r="G48" s="8" t="s">
        <v>18</v>
      </c>
      <c r="H48" s="8" t="s">
        <v>150</v>
      </c>
      <c r="I48" s="5" t="s">
        <v>42</v>
      </c>
      <c r="J48" s="4"/>
      <c r="K48" s="5"/>
      <c r="L48" s="5"/>
      <c r="M48" s="5"/>
      <c r="N48" s="5"/>
      <c r="O48" s="5"/>
      <c r="P48" s="5"/>
      <c r="Q48" s="5"/>
    </row>
    <row r="49">
      <c r="A49" s="7">
        <v>48.0</v>
      </c>
      <c r="B49" s="8" t="s">
        <v>68</v>
      </c>
      <c r="C49" s="8" t="s">
        <v>151</v>
      </c>
      <c r="D49" s="8" t="s">
        <v>61</v>
      </c>
      <c r="E49" s="9">
        <v>54000.0</v>
      </c>
      <c r="F49" s="10" t="s">
        <v>17</v>
      </c>
      <c r="G49" s="8" t="s">
        <v>18</v>
      </c>
      <c r="H49" s="8" t="s">
        <v>62</v>
      </c>
      <c r="I49" s="5" t="s">
        <v>20</v>
      </c>
      <c r="J49" s="4"/>
      <c r="K49" s="5"/>
      <c r="L49" s="5"/>
      <c r="M49" s="5"/>
      <c r="N49" s="5"/>
      <c r="O49" s="5"/>
      <c r="P49" s="5"/>
      <c r="Q49" s="5"/>
    </row>
    <row r="50">
      <c r="A50" s="7">
        <v>49.0</v>
      </c>
      <c r="B50" s="8" t="s">
        <v>68</v>
      </c>
      <c r="C50" s="8" t="s">
        <v>152</v>
      </c>
      <c r="D50" s="8" t="s">
        <v>37</v>
      </c>
      <c r="E50" s="9">
        <v>90000.0</v>
      </c>
      <c r="F50" s="10" t="s">
        <v>17</v>
      </c>
      <c r="G50" s="8" t="s">
        <v>18</v>
      </c>
      <c r="H50" s="8" t="s">
        <v>153</v>
      </c>
      <c r="I50" s="5" t="s">
        <v>42</v>
      </c>
      <c r="J50" s="4"/>
      <c r="K50" s="5"/>
      <c r="L50" s="5"/>
      <c r="M50" s="5"/>
      <c r="N50" s="5"/>
      <c r="O50" s="5"/>
      <c r="P50" s="5"/>
      <c r="Q50" s="5"/>
    </row>
    <row r="51">
      <c r="A51" s="7">
        <v>50.0</v>
      </c>
      <c r="B51" s="8" t="s">
        <v>68</v>
      </c>
      <c r="C51" s="8" t="s">
        <v>69</v>
      </c>
      <c r="D51" s="8" t="s">
        <v>138</v>
      </c>
      <c r="E51" s="9">
        <v>45000.0</v>
      </c>
      <c r="F51" s="10" t="s">
        <v>17</v>
      </c>
      <c r="G51" s="8" t="s">
        <v>18</v>
      </c>
      <c r="H51" s="8" t="s">
        <v>139</v>
      </c>
      <c r="I51" s="5" t="s">
        <v>20</v>
      </c>
      <c r="J51" s="4"/>
      <c r="K51" s="5"/>
      <c r="L51" s="5"/>
      <c r="M51" s="5"/>
      <c r="N51" s="5"/>
      <c r="O51" s="5"/>
      <c r="P51" s="5"/>
      <c r="Q51" s="5"/>
    </row>
    <row r="52">
      <c r="A52" s="7">
        <v>51.0</v>
      </c>
      <c r="B52" s="8" t="s">
        <v>68</v>
      </c>
      <c r="C52" s="8" t="s">
        <v>154</v>
      </c>
      <c r="D52" s="8" t="s">
        <v>155</v>
      </c>
      <c r="E52" s="9">
        <v>198000.0</v>
      </c>
      <c r="F52" s="8" t="s">
        <v>33</v>
      </c>
      <c r="G52" s="8" t="s">
        <v>34</v>
      </c>
      <c r="H52" s="8" t="s">
        <v>156</v>
      </c>
      <c r="I52" s="5" t="s">
        <v>42</v>
      </c>
      <c r="J52" s="4"/>
      <c r="K52" s="5"/>
      <c r="L52" s="5"/>
      <c r="M52" s="5"/>
      <c r="N52" s="5"/>
      <c r="O52" s="5"/>
      <c r="P52" s="5"/>
      <c r="Q52" s="5"/>
    </row>
    <row r="53">
      <c r="A53" s="7">
        <v>52.0</v>
      </c>
      <c r="B53" s="8" t="s">
        <v>68</v>
      </c>
      <c r="C53" s="8" t="s">
        <v>157</v>
      </c>
      <c r="D53" s="8" t="s">
        <v>39</v>
      </c>
      <c r="E53" s="9">
        <v>55500.0</v>
      </c>
      <c r="F53" s="10" t="s">
        <v>17</v>
      </c>
      <c r="G53" s="8" t="s">
        <v>18</v>
      </c>
      <c r="H53" s="8" t="s">
        <v>130</v>
      </c>
      <c r="I53" s="5" t="s">
        <v>20</v>
      </c>
      <c r="J53" s="4"/>
      <c r="K53" s="5"/>
      <c r="L53" s="5"/>
      <c r="M53" s="5"/>
      <c r="N53" s="5"/>
      <c r="O53" s="5"/>
      <c r="P53" s="5"/>
      <c r="Q53" s="5"/>
    </row>
    <row r="54">
      <c r="A54" s="7">
        <v>53.0</v>
      </c>
      <c r="B54" s="8" t="s">
        <v>68</v>
      </c>
      <c r="C54" s="8" t="s">
        <v>69</v>
      </c>
      <c r="D54" s="8" t="s">
        <v>158</v>
      </c>
      <c r="E54" s="9">
        <v>60000.0</v>
      </c>
      <c r="F54" s="10" t="s">
        <v>17</v>
      </c>
      <c r="G54" s="8" t="s">
        <v>18</v>
      </c>
      <c r="H54" s="8" t="s">
        <v>159</v>
      </c>
      <c r="I54" s="5" t="s">
        <v>79</v>
      </c>
      <c r="J54" s="4"/>
      <c r="K54" s="5"/>
      <c r="L54" s="5"/>
      <c r="M54" s="5"/>
      <c r="N54" s="5"/>
      <c r="O54" s="5"/>
      <c r="P54" s="5"/>
      <c r="Q54" s="5"/>
    </row>
    <row r="55">
      <c r="A55" s="7">
        <v>54.0</v>
      </c>
      <c r="B55" s="8" t="s">
        <v>68</v>
      </c>
      <c r="C55" s="8" t="s">
        <v>57</v>
      </c>
      <c r="D55" s="8" t="s">
        <v>160</v>
      </c>
      <c r="E55" s="9">
        <v>60000.0</v>
      </c>
      <c r="F55" s="10" t="s">
        <v>17</v>
      </c>
      <c r="G55" s="8" t="s">
        <v>18</v>
      </c>
      <c r="H55" s="8" t="s">
        <v>161</v>
      </c>
      <c r="I55" s="5" t="s">
        <v>42</v>
      </c>
      <c r="J55" s="4"/>
      <c r="K55" s="5"/>
      <c r="L55" s="5"/>
      <c r="M55" s="5"/>
      <c r="N55" s="5"/>
      <c r="O55" s="5"/>
      <c r="P55" s="5"/>
      <c r="Q55" s="5"/>
    </row>
    <row r="56">
      <c r="A56" s="7">
        <v>55.0</v>
      </c>
      <c r="B56" s="8" t="s">
        <v>68</v>
      </c>
      <c r="C56" s="8" t="s">
        <v>69</v>
      </c>
      <c r="D56" s="8" t="s">
        <v>162</v>
      </c>
      <c r="E56" s="9">
        <v>55000.0</v>
      </c>
      <c r="F56" s="10" t="s">
        <v>17</v>
      </c>
      <c r="G56" s="8" t="s">
        <v>18</v>
      </c>
      <c r="H56" s="8" t="s">
        <v>161</v>
      </c>
      <c r="I56" s="5" t="s">
        <v>42</v>
      </c>
      <c r="J56" s="4"/>
      <c r="K56" s="5"/>
      <c r="L56" s="5"/>
      <c r="M56" s="5"/>
      <c r="N56" s="5"/>
      <c r="O56" s="5"/>
      <c r="P56" s="5"/>
      <c r="Q56" s="5"/>
    </row>
    <row r="57">
      <c r="A57" s="7">
        <v>56.0</v>
      </c>
      <c r="B57" s="8" t="s">
        <v>68</v>
      </c>
      <c r="C57" s="8" t="s">
        <v>163</v>
      </c>
      <c r="D57" s="8" t="s">
        <v>164</v>
      </c>
      <c r="E57" s="9">
        <v>63360.0</v>
      </c>
      <c r="F57" s="8" t="s">
        <v>33</v>
      </c>
      <c r="G57" s="8" t="s">
        <v>34</v>
      </c>
      <c r="H57" s="8" t="s">
        <v>165</v>
      </c>
      <c r="I57" s="5" t="s">
        <v>20</v>
      </c>
      <c r="J57" s="4"/>
      <c r="K57" s="5"/>
      <c r="L57" s="5"/>
      <c r="M57" s="5"/>
      <c r="N57" s="5"/>
      <c r="O57" s="5"/>
      <c r="P57" s="5"/>
      <c r="Q57" s="5"/>
    </row>
    <row r="58">
      <c r="A58" s="7">
        <v>57.0</v>
      </c>
      <c r="B58" s="8" t="s">
        <v>68</v>
      </c>
      <c r="C58" s="8" t="s">
        <v>166</v>
      </c>
      <c r="D58" s="8" t="s">
        <v>167</v>
      </c>
      <c r="E58" s="9">
        <v>52500.0</v>
      </c>
      <c r="F58" s="10" t="s">
        <v>17</v>
      </c>
      <c r="G58" s="8" t="s">
        <v>18</v>
      </c>
      <c r="H58" s="8" t="s">
        <v>168</v>
      </c>
      <c r="I58" s="5" t="s">
        <v>20</v>
      </c>
      <c r="J58" s="4"/>
      <c r="K58" s="5"/>
      <c r="L58" s="5"/>
      <c r="M58" s="5"/>
      <c r="N58" s="5"/>
      <c r="O58" s="5"/>
      <c r="P58" s="5"/>
      <c r="Q58" s="5"/>
    </row>
    <row r="59">
      <c r="A59" s="7">
        <v>58.0</v>
      </c>
      <c r="B59" s="8" t="s">
        <v>68</v>
      </c>
      <c r="C59" s="8" t="s">
        <v>102</v>
      </c>
      <c r="D59" s="8" t="s">
        <v>169</v>
      </c>
      <c r="E59" s="9">
        <v>70000.0</v>
      </c>
      <c r="F59" s="10" t="s">
        <v>17</v>
      </c>
      <c r="G59" s="8" t="s">
        <v>18</v>
      </c>
      <c r="H59" s="8" t="s">
        <v>170</v>
      </c>
      <c r="I59" s="5" t="s">
        <v>20</v>
      </c>
      <c r="J59" s="4"/>
      <c r="K59" s="5"/>
      <c r="L59" s="5"/>
      <c r="M59" s="5"/>
      <c r="N59" s="5"/>
      <c r="O59" s="5"/>
      <c r="P59" s="5"/>
      <c r="Q59" s="5"/>
    </row>
    <row r="60">
      <c r="A60" s="7">
        <v>59.0</v>
      </c>
      <c r="B60" s="8" t="s">
        <v>68</v>
      </c>
      <c r="C60" s="8" t="s">
        <v>171</v>
      </c>
      <c r="D60" s="8" t="s">
        <v>172</v>
      </c>
      <c r="E60" s="9">
        <v>65000.0</v>
      </c>
      <c r="F60" s="10" t="s">
        <v>17</v>
      </c>
      <c r="G60" s="8" t="s">
        <v>18</v>
      </c>
      <c r="H60" s="8" t="s">
        <v>130</v>
      </c>
      <c r="I60" s="5" t="s">
        <v>20</v>
      </c>
      <c r="J60" s="4"/>
      <c r="K60" s="5"/>
      <c r="L60" s="5"/>
      <c r="M60" s="5"/>
      <c r="N60" s="5"/>
      <c r="O60" s="5"/>
      <c r="P60" s="5"/>
      <c r="Q60" s="5"/>
    </row>
    <row r="61">
      <c r="A61" s="7">
        <v>60.0</v>
      </c>
      <c r="B61" s="8" t="s">
        <v>68</v>
      </c>
      <c r="C61" s="8" t="s">
        <v>69</v>
      </c>
      <c r="D61" s="8" t="s">
        <v>173</v>
      </c>
      <c r="E61" s="9">
        <v>34560.0</v>
      </c>
      <c r="F61" s="8" t="s">
        <v>100</v>
      </c>
      <c r="G61" s="8" t="s">
        <v>85</v>
      </c>
      <c r="H61" s="8" t="s">
        <v>174</v>
      </c>
      <c r="I61" s="5" t="s">
        <v>20</v>
      </c>
      <c r="J61" s="4"/>
      <c r="K61" s="5"/>
      <c r="L61" s="5"/>
      <c r="M61" s="5"/>
      <c r="N61" s="5"/>
      <c r="O61" s="5"/>
      <c r="P61" s="5"/>
      <c r="Q61" s="5"/>
    </row>
    <row r="62">
      <c r="A62" s="7">
        <v>61.0</v>
      </c>
      <c r="B62" s="8" t="s">
        <v>68</v>
      </c>
      <c r="C62" s="8" t="s">
        <v>175</v>
      </c>
      <c r="D62" s="8" t="s">
        <v>173</v>
      </c>
      <c r="E62" s="9">
        <v>30720.0</v>
      </c>
      <c r="F62" s="8" t="s">
        <v>100</v>
      </c>
      <c r="G62" s="8" t="s">
        <v>85</v>
      </c>
      <c r="H62" s="8" t="s">
        <v>174</v>
      </c>
      <c r="I62" s="5" t="s">
        <v>20</v>
      </c>
      <c r="J62" s="4"/>
      <c r="K62" s="5"/>
      <c r="L62" s="5"/>
      <c r="M62" s="5"/>
      <c r="N62" s="5"/>
      <c r="O62" s="5"/>
      <c r="P62" s="5"/>
      <c r="Q62" s="5"/>
    </row>
    <row r="63">
      <c r="A63" s="7">
        <v>62.0</v>
      </c>
      <c r="B63" s="8" t="s">
        <v>68</v>
      </c>
      <c r="C63" s="8" t="s">
        <v>176</v>
      </c>
      <c r="D63" s="8" t="s">
        <v>177</v>
      </c>
      <c r="E63" s="9">
        <v>158400.0</v>
      </c>
      <c r="F63" s="8" t="s">
        <v>33</v>
      </c>
      <c r="G63" s="8" t="s">
        <v>34</v>
      </c>
      <c r="H63" s="8" t="s">
        <v>178</v>
      </c>
      <c r="I63" s="5" t="s">
        <v>20</v>
      </c>
      <c r="J63" s="4"/>
      <c r="K63" s="5"/>
      <c r="L63" s="5"/>
      <c r="M63" s="5"/>
      <c r="N63" s="5"/>
      <c r="O63" s="5"/>
      <c r="P63" s="5"/>
      <c r="Q63" s="5"/>
    </row>
    <row r="64">
      <c r="A64" s="7">
        <v>63.0</v>
      </c>
      <c r="B64" s="8" t="s">
        <v>68</v>
      </c>
      <c r="C64" s="8" t="s">
        <v>36</v>
      </c>
      <c r="D64" s="8" t="s">
        <v>155</v>
      </c>
      <c r="E64" s="9">
        <v>42900.0</v>
      </c>
      <c r="F64" s="8" t="s">
        <v>33</v>
      </c>
      <c r="G64" s="8" t="s">
        <v>85</v>
      </c>
      <c r="H64" s="8" t="s">
        <v>179</v>
      </c>
      <c r="I64" s="5" t="s">
        <v>42</v>
      </c>
      <c r="J64" s="4"/>
      <c r="K64" s="5"/>
      <c r="L64" s="5"/>
      <c r="M64" s="5"/>
      <c r="N64" s="5"/>
      <c r="O64" s="5"/>
      <c r="P64" s="5"/>
      <c r="Q64" s="5"/>
    </row>
    <row r="65">
      <c r="A65" s="7">
        <v>64.0</v>
      </c>
      <c r="B65" s="8" t="s">
        <v>68</v>
      </c>
      <c r="C65" s="8" t="s">
        <v>180</v>
      </c>
      <c r="D65" s="8" t="s">
        <v>49</v>
      </c>
      <c r="E65" s="9">
        <v>26000.0</v>
      </c>
      <c r="F65" s="10" t="s">
        <v>17</v>
      </c>
      <c r="G65" s="8" t="s">
        <v>18</v>
      </c>
      <c r="H65" s="8" t="s">
        <v>181</v>
      </c>
      <c r="I65" s="5" t="s">
        <v>42</v>
      </c>
      <c r="J65" s="4"/>
      <c r="K65" s="5"/>
      <c r="L65" s="5"/>
      <c r="M65" s="5"/>
      <c r="N65" s="5"/>
      <c r="O65" s="5"/>
      <c r="P65" s="5"/>
      <c r="Q65" s="5"/>
    </row>
    <row r="66">
      <c r="A66" s="7">
        <v>65.0</v>
      </c>
      <c r="B66" s="8" t="s">
        <v>68</v>
      </c>
      <c r="C66" s="8" t="s">
        <v>182</v>
      </c>
      <c r="D66" s="8" t="s">
        <v>183</v>
      </c>
      <c r="E66" s="9">
        <v>28500.0</v>
      </c>
      <c r="F66" s="10" t="s">
        <v>17</v>
      </c>
      <c r="G66" s="8" t="s">
        <v>18</v>
      </c>
      <c r="H66" s="8" t="s">
        <v>184</v>
      </c>
      <c r="I66" s="5" t="s">
        <v>20</v>
      </c>
      <c r="J66" s="4"/>
      <c r="K66" s="5"/>
      <c r="L66" s="5"/>
      <c r="M66" s="5"/>
      <c r="N66" s="5"/>
      <c r="O66" s="5"/>
      <c r="P66" s="5"/>
      <c r="Q66" s="5"/>
    </row>
    <row r="67">
      <c r="A67" s="7">
        <v>66.0</v>
      </c>
      <c r="B67" s="8" t="s">
        <v>68</v>
      </c>
      <c r="C67" s="8" t="s">
        <v>43</v>
      </c>
      <c r="D67" s="8" t="s">
        <v>185</v>
      </c>
      <c r="E67" s="9">
        <v>62500.0</v>
      </c>
      <c r="F67" s="10" t="s">
        <v>17</v>
      </c>
      <c r="G67" s="8" t="s">
        <v>18</v>
      </c>
      <c r="H67" s="8" t="s">
        <v>186</v>
      </c>
      <c r="I67" s="5" t="s">
        <v>20</v>
      </c>
      <c r="J67" s="4"/>
      <c r="K67" s="5"/>
      <c r="L67" s="5"/>
      <c r="M67" s="5"/>
      <c r="N67" s="5"/>
      <c r="O67" s="5"/>
      <c r="P67" s="5"/>
      <c r="Q67" s="5"/>
    </row>
    <row r="68">
      <c r="A68" s="7">
        <v>67.0</v>
      </c>
      <c r="B68" s="8" t="s">
        <v>68</v>
      </c>
      <c r="C68" s="8" t="s">
        <v>57</v>
      </c>
      <c r="D68" s="8" t="s">
        <v>49</v>
      </c>
      <c r="E68" s="9">
        <v>55000.0</v>
      </c>
      <c r="F68" s="10" t="s">
        <v>17</v>
      </c>
      <c r="G68" s="8" t="s">
        <v>18</v>
      </c>
      <c r="H68" s="8" t="s">
        <v>50</v>
      </c>
      <c r="I68" s="5" t="s">
        <v>20</v>
      </c>
      <c r="J68" s="4"/>
      <c r="K68" s="5"/>
      <c r="L68" s="5"/>
      <c r="M68" s="5"/>
      <c r="N68" s="5"/>
      <c r="O68" s="5"/>
      <c r="P68" s="5"/>
      <c r="Q68" s="5"/>
    </row>
    <row r="69">
      <c r="A69" s="7">
        <v>68.0</v>
      </c>
      <c r="B69" s="8" t="s">
        <v>68</v>
      </c>
      <c r="C69" s="8" t="s">
        <v>187</v>
      </c>
      <c r="D69" s="8" t="s">
        <v>108</v>
      </c>
      <c r="E69" s="9">
        <v>72500.0</v>
      </c>
      <c r="F69" s="10" t="s">
        <v>17</v>
      </c>
      <c r="G69" s="8" t="s">
        <v>18</v>
      </c>
      <c r="H69" s="8" t="s">
        <v>188</v>
      </c>
      <c r="I69" s="5" t="s">
        <v>42</v>
      </c>
      <c r="J69" s="4"/>
      <c r="K69" s="5"/>
      <c r="L69" s="5"/>
      <c r="M69" s="5"/>
      <c r="N69" s="5"/>
      <c r="O69" s="5"/>
      <c r="P69" s="5"/>
      <c r="Q69" s="5"/>
    </row>
    <row r="70">
      <c r="A70" s="7">
        <v>69.0</v>
      </c>
      <c r="B70" s="8" t="s">
        <v>68</v>
      </c>
      <c r="C70" s="8" t="s">
        <v>189</v>
      </c>
      <c r="D70" s="8" t="s">
        <v>32</v>
      </c>
      <c r="E70" s="9">
        <v>53674.0</v>
      </c>
      <c r="F70" s="8" t="s">
        <v>33</v>
      </c>
      <c r="G70" s="8" t="s">
        <v>34</v>
      </c>
      <c r="H70" s="8" t="s">
        <v>35</v>
      </c>
      <c r="I70" s="5" t="s">
        <v>20</v>
      </c>
      <c r="J70" s="4"/>
      <c r="K70" s="5"/>
      <c r="L70" s="5"/>
      <c r="M70" s="5"/>
      <c r="N70" s="5"/>
      <c r="O70" s="5"/>
      <c r="P70" s="5"/>
      <c r="Q70" s="5"/>
    </row>
    <row r="71">
      <c r="A71" s="7">
        <v>70.0</v>
      </c>
      <c r="B71" s="8" t="s">
        <v>68</v>
      </c>
      <c r="C71" s="8" t="s">
        <v>190</v>
      </c>
      <c r="D71" s="8" t="s">
        <v>64</v>
      </c>
      <c r="E71" s="9">
        <v>204600.0</v>
      </c>
      <c r="F71" s="8" t="s">
        <v>33</v>
      </c>
      <c r="G71" s="8" t="s">
        <v>34</v>
      </c>
      <c r="H71" s="8" t="s">
        <v>191</v>
      </c>
      <c r="I71" s="5" t="s">
        <v>20</v>
      </c>
      <c r="J71" s="4"/>
      <c r="K71" s="5"/>
      <c r="L71" s="5"/>
      <c r="M71" s="5"/>
      <c r="N71" s="5"/>
      <c r="O71" s="5"/>
      <c r="P71" s="5"/>
      <c r="Q71" s="5"/>
    </row>
    <row r="72">
      <c r="A72" s="7">
        <v>71.0</v>
      </c>
      <c r="B72" s="8" t="s">
        <v>68</v>
      </c>
      <c r="C72" s="8" t="s">
        <v>190</v>
      </c>
      <c r="D72" s="8" t="s">
        <v>37</v>
      </c>
      <c r="E72" s="9">
        <v>204600.0</v>
      </c>
      <c r="F72" s="8" t="s">
        <v>33</v>
      </c>
      <c r="G72" s="8" t="s">
        <v>34</v>
      </c>
      <c r="H72" s="8" t="s">
        <v>191</v>
      </c>
      <c r="I72" s="5" t="s">
        <v>20</v>
      </c>
      <c r="J72" s="4"/>
      <c r="K72" s="5"/>
      <c r="L72" s="5"/>
      <c r="M72" s="5"/>
      <c r="N72" s="5"/>
      <c r="O72" s="5"/>
      <c r="P72" s="5"/>
      <c r="Q72" s="5"/>
    </row>
    <row r="73">
      <c r="A73" s="7">
        <v>72.0</v>
      </c>
      <c r="B73" s="8" t="s">
        <v>68</v>
      </c>
      <c r="C73" s="8" t="s">
        <v>192</v>
      </c>
      <c r="D73" s="8" t="s">
        <v>32</v>
      </c>
      <c r="E73" s="9">
        <v>77529.0</v>
      </c>
      <c r="F73" s="8" t="s">
        <v>33</v>
      </c>
      <c r="G73" s="8" t="s">
        <v>34</v>
      </c>
      <c r="H73" s="8" t="s">
        <v>35</v>
      </c>
      <c r="I73" s="5" t="s">
        <v>20</v>
      </c>
      <c r="J73" s="4"/>
      <c r="K73" s="5"/>
      <c r="L73" s="5"/>
      <c r="M73" s="5"/>
      <c r="N73" s="5"/>
      <c r="O73" s="5"/>
      <c r="P73" s="5"/>
      <c r="Q73" s="5"/>
    </row>
    <row r="74">
      <c r="A74" s="7">
        <v>73.0</v>
      </c>
      <c r="B74" s="8" t="s">
        <v>68</v>
      </c>
      <c r="C74" s="8" t="s">
        <v>193</v>
      </c>
      <c r="D74" s="8" t="s">
        <v>32</v>
      </c>
      <c r="E74" s="9">
        <v>53674.0</v>
      </c>
      <c r="F74" s="8" t="s">
        <v>33</v>
      </c>
      <c r="G74" s="8" t="s">
        <v>34</v>
      </c>
      <c r="H74" s="8" t="s">
        <v>35</v>
      </c>
      <c r="I74" s="5" t="s">
        <v>20</v>
      </c>
      <c r="J74" s="4"/>
      <c r="K74" s="5"/>
      <c r="L74" s="5"/>
      <c r="M74" s="5"/>
      <c r="N74" s="5"/>
      <c r="O74" s="5"/>
      <c r="P74" s="5"/>
      <c r="Q74" s="5"/>
    </row>
    <row r="75">
      <c r="A75" s="7">
        <v>74.0</v>
      </c>
      <c r="B75" s="8" t="s">
        <v>68</v>
      </c>
      <c r="C75" s="8" t="s">
        <v>194</v>
      </c>
      <c r="D75" s="8" t="s">
        <v>32</v>
      </c>
      <c r="E75" s="9">
        <v>65601.0</v>
      </c>
      <c r="F75" s="8" t="s">
        <v>33</v>
      </c>
      <c r="G75" s="8" t="s">
        <v>34</v>
      </c>
      <c r="H75" s="8" t="s">
        <v>35</v>
      </c>
      <c r="I75" s="5" t="s">
        <v>20</v>
      </c>
      <c r="J75" s="4"/>
      <c r="K75" s="5"/>
      <c r="L75" s="5"/>
      <c r="M75" s="5"/>
      <c r="N75" s="5"/>
      <c r="O75" s="5"/>
      <c r="P75" s="5"/>
      <c r="Q75" s="5"/>
    </row>
    <row r="76">
      <c r="A76" s="7">
        <v>75.0</v>
      </c>
      <c r="B76" s="8" t="s">
        <v>68</v>
      </c>
      <c r="C76" s="8" t="s">
        <v>195</v>
      </c>
      <c r="D76" s="8" t="s">
        <v>196</v>
      </c>
      <c r="E76" s="9">
        <v>40500.0</v>
      </c>
      <c r="F76" s="10" t="s">
        <v>17</v>
      </c>
      <c r="G76" s="8" t="s">
        <v>18</v>
      </c>
      <c r="H76" s="8" t="s">
        <v>197</v>
      </c>
      <c r="I76" s="5" t="s">
        <v>79</v>
      </c>
      <c r="J76" s="4"/>
      <c r="K76" s="5"/>
      <c r="L76" s="5"/>
      <c r="M76" s="5"/>
      <c r="N76" s="5"/>
      <c r="O76" s="5"/>
      <c r="P76" s="5"/>
      <c r="Q76" s="5"/>
    </row>
    <row r="77">
      <c r="A77" s="7">
        <v>76.0</v>
      </c>
      <c r="B77" s="8" t="s">
        <v>68</v>
      </c>
      <c r="C77" s="8" t="s">
        <v>198</v>
      </c>
      <c r="D77" s="8" t="s">
        <v>108</v>
      </c>
      <c r="E77" s="9">
        <v>125400.0</v>
      </c>
      <c r="F77" s="8" t="s">
        <v>33</v>
      </c>
      <c r="G77" s="8" t="s">
        <v>34</v>
      </c>
      <c r="H77" s="8" t="s">
        <v>199</v>
      </c>
      <c r="I77" s="5" t="s">
        <v>20</v>
      </c>
      <c r="J77" s="4"/>
      <c r="K77" s="5"/>
      <c r="L77" s="5"/>
      <c r="M77" s="5"/>
      <c r="N77" s="5"/>
      <c r="O77" s="5"/>
      <c r="P77" s="5"/>
      <c r="Q77" s="5"/>
    </row>
    <row r="78">
      <c r="A78" s="7">
        <v>77.0</v>
      </c>
      <c r="B78" s="8" t="s">
        <v>68</v>
      </c>
      <c r="C78" s="8" t="s">
        <v>200</v>
      </c>
      <c r="D78" s="8" t="s">
        <v>37</v>
      </c>
      <c r="E78" s="9">
        <v>171600.0</v>
      </c>
      <c r="F78" s="8" t="s">
        <v>33</v>
      </c>
      <c r="G78" s="8" t="s">
        <v>34</v>
      </c>
      <c r="H78" s="8" t="s">
        <v>201</v>
      </c>
      <c r="I78" s="5" t="s">
        <v>42</v>
      </c>
      <c r="J78" s="4"/>
      <c r="K78" s="5"/>
      <c r="L78" s="5"/>
      <c r="M78" s="5"/>
      <c r="N78" s="5"/>
      <c r="O78" s="5"/>
      <c r="P78" s="5"/>
      <c r="Q78" s="5"/>
    </row>
    <row r="79">
      <c r="A79" s="7">
        <v>78.0</v>
      </c>
      <c r="B79" s="8" t="s">
        <v>68</v>
      </c>
      <c r="C79" s="8" t="s">
        <v>202</v>
      </c>
      <c r="D79" s="8" t="s">
        <v>49</v>
      </c>
      <c r="E79" s="9">
        <v>65000.0</v>
      </c>
      <c r="F79" s="10" t="s">
        <v>17</v>
      </c>
      <c r="G79" s="8" t="s">
        <v>18</v>
      </c>
      <c r="H79" s="8" t="s">
        <v>203</v>
      </c>
      <c r="I79" s="5" t="s">
        <v>42</v>
      </c>
      <c r="J79" s="4"/>
      <c r="K79" s="5"/>
      <c r="L79" s="5"/>
      <c r="M79" s="5"/>
      <c r="N79" s="5"/>
      <c r="O79" s="5"/>
      <c r="P79" s="5"/>
      <c r="Q79" s="5"/>
    </row>
    <row r="80">
      <c r="A80" s="7">
        <v>79.0</v>
      </c>
      <c r="B80" s="8" t="s">
        <v>68</v>
      </c>
      <c r="C80" s="8" t="s">
        <v>204</v>
      </c>
      <c r="D80" s="8" t="s">
        <v>205</v>
      </c>
      <c r="E80" s="9">
        <v>42500.0</v>
      </c>
      <c r="F80" s="10" t="s">
        <v>17</v>
      </c>
      <c r="G80" s="8" t="s">
        <v>18</v>
      </c>
      <c r="H80" s="8" t="s">
        <v>203</v>
      </c>
      <c r="I80" s="5" t="s">
        <v>42</v>
      </c>
      <c r="J80" s="4"/>
      <c r="K80" s="5"/>
      <c r="L80" s="5"/>
      <c r="M80" s="5"/>
      <c r="N80" s="5"/>
      <c r="O80" s="5"/>
      <c r="P80" s="5"/>
      <c r="Q80" s="5"/>
    </row>
    <row r="81">
      <c r="A81" s="7">
        <v>80.0</v>
      </c>
      <c r="B81" s="8" t="s">
        <v>68</v>
      </c>
      <c r="C81" s="8" t="s">
        <v>15</v>
      </c>
      <c r="D81" s="8" t="s">
        <v>206</v>
      </c>
      <c r="E81" s="9">
        <v>16742.0</v>
      </c>
      <c r="F81" s="8" t="s">
        <v>100</v>
      </c>
      <c r="G81" s="8" t="s">
        <v>85</v>
      </c>
      <c r="H81" s="8" t="s">
        <v>207</v>
      </c>
      <c r="I81" s="5" t="s">
        <v>42</v>
      </c>
      <c r="J81" s="4"/>
      <c r="K81" s="5"/>
      <c r="L81" s="5"/>
      <c r="M81" s="5"/>
      <c r="N81" s="5"/>
      <c r="O81" s="5"/>
      <c r="P81" s="5"/>
      <c r="Q81" s="5"/>
    </row>
    <row r="82">
      <c r="A82" s="7">
        <v>81.0</v>
      </c>
      <c r="B82" s="8" t="s">
        <v>68</v>
      </c>
      <c r="C82" s="8" t="s">
        <v>208</v>
      </c>
      <c r="D82" s="8" t="s">
        <v>37</v>
      </c>
      <c r="E82" s="9">
        <v>115000.0</v>
      </c>
      <c r="F82" s="10" t="s">
        <v>17</v>
      </c>
      <c r="G82" s="8" t="s">
        <v>18</v>
      </c>
      <c r="H82" s="8" t="s">
        <v>203</v>
      </c>
      <c r="I82" s="5" t="s">
        <v>42</v>
      </c>
      <c r="J82" s="4"/>
      <c r="K82" s="5"/>
      <c r="L82" s="5"/>
      <c r="M82" s="5"/>
      <c r="N82" s="5"/>
      <c r="O82" s="5"/>
      <c r="P82" s="5"/>
      <c r="Q82" s="5"/>
    </row>
    <row r="83">
      <c r="A83" s="7">
        <v>82.0</v>
      </c>
      <c r="B83" s="8" t="s">
        <v>68</v>
      </c>
      <c r="C83" s="8" t="s">
        <v>209</v>
      </c>
      <c r="D83" s="8" t="s">
        <v>210</v>
      </c>
      <c r="E83" s="9">
        <v>62500.0</v>
      </c>
      <c r="F83" s="10" t="s">
        <v>17</v>
      </c>
      <c r="G83" s="8" t="s">
        <v>18</v>
      </c>
      <c r="H83" s="8" t="s">
        <v>211</v>
      </c>
      <c r="I83" s="5" t="s">
        <v>20</v>
      </c>
      <c r="J83" s="4"/>
      <c r="K83" s="5"/>
      <c r="L83" s="5"/>
      <c r="M83" s="5"/>
      <c r="N83" s="5"/>
      <c r="O83" s="5"/>
      <c r="P83" s="5"/>
      <c r="Q83" s="5"/>
    </row>
    <row r="84">
      <c r="A84" s="7">
        <v>83.0</v>
      </c>
      <c r="B84" s="8" t="s">
        <v>68</v>
      </c>
      <c r="C84" s="8" t="s">
        <v>212</v>
      </c>
      <c r="D84" s="8" t="s">
        <v>213</v>
      </c>
      <c r="E84" s="9">
        <v>30000.0</v>
      </c>
      <c r="F84" s="10" t="s">
        <v>17</v>
      </c>
      <c r="G84" s="8" t="s">
        <v>18</v>
      </c>
      <c r="H84" s="8" t="s">
        <v>214</v>
      </c>
      <c r="I84" s="5" t="s">
        <v>79</v>
      </c>
      <c r="J84" s="4"/>
      <c r="K84" s="5"/>
      <c r="L84" s="5"/>
      <c r="M84" s="5"/>
      <c r="N84" s="5"/>
      <c r="O84" s="5"/>
      <c r="P84" s="5"/>
      <c r="Q84" s="5"/>
    </row>
    <row r="85">
      <c r="A85" s="7">
        <v>84.0</v>
      </c>
      <c r="B85" s="8" t="s">
        <v>68</v>
      </c>
      <c r="C85" s="8" t="s">
        <v>57</v>
      </c>
      <c r="D85" s="8" t="s">
        <v>210</v>
      </c>
      <c r="E85" s="9">
        <v>50000.0</v>
      </c>
      <c r="F85" s="10" t="s">
        <v>17</v>
      </c>
      <c r="G85" s="8" t="s">
        <v>18</v>
      </c>
      <c r="H85" s="8" t="s">
        <v>211</v>
      </c>
      <c r="I85" s="5" t="s">
        <v>20</v>
      </c>
      <c r="J85" s="4"/>
      <c r="K85" s="5"/>
      <c r="L85" s="5"/>
      <c r="M85" s="5"/>
      <c r="N85" s="5"/>
      <c r="O85" s="5"/>
      <c r="P85" s="5"/>
      <c r="Q85" s="5"/>
    </row>
    <row r="86">
      <c r="A86" s="7">
        <v>85.0</v>
      </c>
      <c r="B86" s="8" t="s">
        <v>68</v>
      </c>
      <c r="C86" s="8" t="s">
        <v>212</v>
      </c>
      <c r="D86" s="8" t="s">
        <v>215</v>
      </c>
      <c r="E86" s="9">
        <v>30000.0</v>
      </c>
      <c r="F86" s="10" t="s">
        <v>17</v>
      </c>
      <c r="G86" s="8" t="s">
        <v>18</v>
      </c>
      <c r="H86" s="8" t="s">
        <v>214</v>
      </c>
      <c r="I86" s="5" t="s">
        <v>79</v>
      </c>
      <c r="J86" s="4"/>
      <c r="K86" s="5"/>
      <c r="L86" s="5"/>
      <c r="M86" s="5"/>
      <c r="N86" s="5"/>
      <c r="O86" s="5"/>
      <c r="P86" s="5"/>
      <c r="Q86" s="5"/>
    </row>
    <row r="87">
      <c r="A87" s="7">
        <v>86.0</v>
      </c>
      <c r="B87" s="8" t="s">
        <v>68</v>
      </c>
      <c r="C87" s="8" t="s">
        <v>202</v>
      </c>
      <c r="D87" s="8" t="s">
        <v>37</v>
      </c>
      <c r="E87" s="9">
        <v>171600.0</v>
      </c>
      <c r="F87" s="8" t="s">
        <v>33</v>
      </c>
      <c r="G87" s="8" t="s">
        <v>34</v>
      </c>
      <c r="H87" s="8" t="s">
        <v>216</v>
      </c>
      <c r="I87" s="5" t="s">
        <v>42</v>
      </c>
      <c r="J87" s="4"/>
      <c r="K87" s="5"/>
      <c r="L87" s="5"/>
      <c r="M87" s="5"/>
      <c r="N87" s="5"/>
      <c r="O87" s="5"/>
      <c r="P87" s="5"/>
      <c r="Q87" s="5"/>
    </row>
    <row r="88">
      <c r="A88" s="7">
        <v>87.0</v>
      </c>
      <c r="B88" s="8" t="s">
        <v>217</v>
      </c>
      <c r="C88" s="8" t="s">
        <v>218</v>
      </c>
      <c r="D88" s="8" t="s">
        <v>210</v>
      </c>
      <c r="E88" s="9">
        <v>52500.0</v>
      </c>
      <c r="F88" s="10" t="s">
        <v>17</v>
      </c>
      <c r="G88" s="8" t="s">
        <v>18</v>
      </c>
      <c r="H88" s="8" t="s">
        <v>82</v>
      </c>
      <c r="I88" s="5" t="s">
        <v>42</v>
      </c>
      <c r="J88" s="4"/>
      <c r="K88" s="5"/>
      <c r="L88" s="5"/>
      <c r="M88" s="5"/>
      <c r="N88" s="5"/>
      <c r="O88" s="5"/>
      <c r="P88" s="5"/>
      <c r="Q88" s="5"/>
    </row>
    <row r="89">
      <c r="A89" s="7">
        <v>88.0</v>
      </c>
      <c r="B89" s="8" t="s">
        <v>217</v>
      </c>
      <c r="C89" s="8" t="s">
        <v>219</v>
      </c>
      <c r="D89" s="8" t="s">
        <v>220</v>
      </c>
      <c r="E89" s="9">
        <v>52500.0</v>
      </c>
      <c r="F89" s="10" t="s">
        <v>17</v>
      </c>
      <c r="G89" s="8" t="s">
        <v>18</v>
      </c>
      <c r="H89" s="8" t="s">
        <v>221</v>
      </c>
      <c r="I89" s="5" t="s">
        <v>79</v>
      </c>
      <c r="J89" s="4"/>
      <c r="K89" s="5"/>
      <c r="L89" s="5"/>
      <c r="M89" s="5"/>
      <c r="N89" s="5"/>
      <c r="O89" s="5"/>
      <c r="P89" s="5"/>
      <c r="Q89" s="5"/>
    </row>
    <row r="90">
      <c r="A90" s="7">
        <v>89.0</v>
      </c>
      <c r="B90" s="8" t="s">
        <v>217</v>
      </c>
      <c r="C90" s="8" t="s">
        <v>222</v>
      </c>
      <c r="D90" s="8" t="s">
        <v>126</v>
      </c>
      <c r="E90" s="9">
        <v>55000.0</v>
      </c>
      <c r="F90" s="10" t="s">
        <v>17</v>
      </c>
      <c r="G90" s="8" t="s">
        <v>18</v>
      </c>
      <c r="H90" s="8" t="s">
        <v>118</v>
      </c>
      <c r="I90" s="5" t="s">
        <v>42</v>
      </c>
      <c r="J90" s="4"/>
      <c r="K90" s="5"/>
      <c r="L90" s="5"/>
      <c r="M90" s="5"/>
      <c r="N90" s="5"/>
      <c r="O90" s="5"/>
      <c r="P90" s="5"/>
      <c r="Q90" s="5"/>
    </row>
    <row r="91">
      <c r="A91" s="7">
        <v>90.0</v>
      </c>
      <c r="B91" s="8" t="s">
        <v>217</v>
      </c>
      <c r="C91" s="8" t="s">
        <v>223</v>
      </c>
      <c r="D91" s="8" t="s">
        <v>37</v>
      </c>
      <c r="E91" s="9">
        <v>171600.0</v>
      </c>
      <c r="F91" s="8" t="s">
        <v>33</v>
      </c>
      <c r="G91" s="8" t="s">
        <v>34</v>
      </c>
      <c r="H91" s="8" t="s">
        <v>224</v>
      </c>
      <c r="I91" s="5" t="s">
        <v>42</v>
      </c>
      <c r="J91" s="4"/>
      <c r="K91" s="5"/>
      <c r="L91" s="5"/>
      <c r="M91" s="5"/>
      <c r="N91" s="5"/>
      <c r="O91" s="5"/>
      <c r="P91" s="5"/>
      <c r="Q91" s="5"/>
    </row>
    <row r="92">
      <c r="A92" s="7">
        <v>91.0</v>
      </c>
      <c r="B92" s="8" t="s">
        <v>225</v>
      </c>
      <c r="C92" s="8" t="s">
        <v>69</v>
      </c>
      <c r="D92" s="8" t="s">
        <v>226</v>
      </c>
      <c r="E92" s="9">
        <v>57500.0</v>
      </c>
      <c r="F92" s="10" t="s">
        <v>17</v>
      </c>
      <c r="G92" s="8" t="s">
        <v>18</v>
      </c>
      <c r="H92" s="8" t="s">
        <v>227</v>
      </c>
      <c r="I92" s="5" t="s">
        <v>42</v>
      </c>
      <c r="J92" s="4"/>
      <c r="K92" s="5"/>
      <c r="L92" s="5"/>
      <c r="M92" s="5"/>
      <c r="N92" s="5"/>
      <c r="O92" s="5"/>
      <c r="P92" s="5"/>
      <c r="Q92" s="5"/>
    </row>
    <row r="93">
      <c r="A93" s="7">
        <v>92.0</v>
      </c>
      <c r="B93" s="8" t="s">
        <v>225</v>
      </c>
      <c r="C93" s="8" t="s">
        <v>69</v>
      </c>
      <c r="D93" s="8" t="s">
        <v>32</v>
      </c>
      <c r="E93" s="9">
        <v>57500.0</v>
      </c>
      <c r="F93" s="10" t="s">
        <v>17</v>
      </c>
      <c r="G93" s="8" t="s">
        <v>18</v>
      </c>
      <c r="H93" s="8" t="s">
        <v>227</v>
      </c>
      <c r="I93" s="5" t="s">
        <v>42</v>
      </c>
      <c r="J93" s="4"/>
      <c r="K93" s="5"/>
      <c r="L93" s="5"/>
      <c r="M93" s="5"/>
      <c r="N93" s="5"/>
      <c r="O93" s="5"/>
      <c r="P93" s="5"/>
      <c r="Q93" s="5"/>
    </row>
    <row r="94">
      <c r="A94" s="7">
        <v>93.0</v>
      </c>
      <c r="B94" s="8" t="s">
        <v>217</v>
      </c>
      <c r="C94" s="8" t="s">
        <v>228</v>
      </c>
      <c r="D94" s="8" t="s">
        <v>229</v>
      </c>
      <c r="E94" s="9">
        <v>138600.0</v>
      </c>
      <c r="F94" s="8" t="s">
        <v>33</v>
      </c>
      <c r="G94" s="8" t="s">
        <v>34</v>
      </c>
      <c r="H94" s="8" t="s">
        <v>230</v>
      </c>
      <c r="I94" s="5" t="s">
        <v>42</v>
      </c>
      <c r="J94" s="4"/>
      <c r="K94" s="5"/>
      <c r="L94" s="5"/>
      <c r="M94" s="5"/>
      <c r="N94" s="5"/>
      <c r="O94" s="5"/>
      <c r="P94" s="5"/>
      <c r="Q94" s="5"/>
    </row>
    <row r="95">
      <c r="A95" s="7">
        <v>94.0</v>
      </c>
      <c r="B95" s="8" t="s">
        <v>217</v>
      </c>
      <c r="C95" s="8" t="s">
        <v>231</v>
      </c>
      <c r="D95" s="8" t="s">
        <v>37</v>
      </c>
      <c r="E95" s="9">
        <v>85000.0</v>
      </c>
      <c r="F95" s="10" t="s">
        <v>17</v>
      </c>
      <c r="G95" s="8" t="s">
        <v>18</v>
      </c>
      <c r="H95" s="8" t="s">
        <v>232</v>
      </c>
      <c r="I95" s="5" t="s">
        <v>42</v>
      </c>
      <c r="J95" s="4"/>
      <c r="K95" s="5"/>
      <c r="L95" s="5"/>
      <c r="M95" s="5"/>
      <c r="N95" s="5"/>
      <c r="O95" s="5"/>
      <c r="P95" s="5"/>
      <c r="Q95" s="5"/>
    </row>
    <row r="96">
      <c r="A96" s="7">
        <v>95.0</v>
      </c>
      <c r="B96" s="8" t="s">
        <v>217</v>
      </c>
      <c r="C96" s="8" t="s">
        <v>233</v>
      </c>
      <c r="D96" s="8" t="s">
        <v>234</v>
      </c>
      <c r="E96" s="9">
        <v>39000.0</v>
      </c>
      <c r="F96" s="10" t="s">
        <v>17</v>
      </c>
      <c r="G96" s="8" t="s">
        <v>18</v>
      </c>
      <c r="H96" s="8" t="s">
        <v>235</v>
      </c>
      <c r="I96" s="5" t="s">
        <v>20</v>
      </c>
      <c r="J96" s="4"/>
      <c r="K96" s="5"/>
      <c r="L96" s="5"/>
      <c r="M96" s="5"/>
      <c r="N96" s="5"/>
      <c r="O96" s="5"/>
      <c r="P96" s="5"/>
      <c r="Q96" s="5"/>
    </row>
    <row r="97">
      <c r="A97" s="7">
        <v>96.0</v>
      </c>
      <c r="B97" s="8" t="s">
        <v>217</v>
      </c>
      <c r="C97" s="8" t="s">
        <v>236</v>
      </c>
      <c r="D97" s="8" t="s">
        <v>37</v>
      </c>
      <c r="E97" s="9">
        <v>95000.0</v>
      </c>
      <c r="F97" s="10" t="s">
        <v>17</v>
      </c>
      <c r="G97" s="8" t="s">
        <v>18</v>
      </c>
      <c r="H97" s="8" t="s">
        <v>237</v>
      </c>
      <c r="I97" s="5" t="s">
        <v>42</v>
      </c>
      <c r="J97" s="4"/>
      <c r="K97" s="5"/>
      <c r="L97" s="5"/>
      <c r="M97" s="5"/>
      <c r="N97" s="5"/>
      <c r="O97" s="5"/>
      <c r="P97" s="5"/>
      <c r="Q97" s="5"/>
    </row>
    <row r="98">
      <c r="A98" s="7">
        <v>97.0</v>
      </c>
      <c r="B98" s="8" t="s">
        <v>217</v>
      </c>
      <c r="C98" s="8" t="s">
        <v>36</v>
      </c>
      <c r="D98" s="8" t="s">
        <v>37</v>
      </c>
      <c r="E98" s="9">
        <v>30000.0</v>
      </c>
      <c r="F98" s="10" t="s">
        <v>17</v>
      </c>
      <c r="G98" s="8" t="s">
        <v>18</v>
      </c>
      <c r="H98" s="8" t="s">
        <v>238</v>
      </c>
      <c r="I98" s="5" t="s">
        <v>20</v>
      </c>
      <c r="J98" s="4"/>
      <c r="K98" s="5"/>
      <c r="L98" s="5"/>
      <c r="M98" s="5"/>
      <c r="N98" s="5"/>
      <c r="O98" s="5"/>
      <c r="P98" s="5"/>
      <c r="Q98" s="5"/>
    </row>
    <row r="99">
      <c r="A99" s="7">
        <v>98.0</v>
      </c>
      <c r="B99" s="8" t="s">
        <v>217</v>
      </c>
      <c r="C99" s="8" t="s">
        <v>239</v>
      </c>
      <c r="D99" s="8" t="s">
        <v>37</v>
      </c>
      <c r="E99" s="9">
        <v>118800.0</v>
      </c>
      <c r="F99" s="8" t="s">
        <v>33</v>
      </c>
      <c r="G99" s="8" t="s">
        <v>34</v>
      </c>
      <c r="H99" s="8" t="s">
        <v>240</v>
      </c>
      <c r="I99" s="5" t="s">
        <v>20</v>
      </c>
      <c r="J99" s="4"/>
      <c r="K99" s="5"/>
      <c r="L99" s="5"/>
      <c r="M99" s="5"/>
      <c r="N99" s="5"/>
      <c r="O99" s="5"/>
      <c r="P99" s="5"/>
      <c r="Q99" s="5"/>
    </row>
    <row r="100">
      <c r="A100" s="7">
        <v>99.0</v>
      </c>
      <c r="B100" s="8" t="s">
        <v>217</v>
      </c>
      <c r="C100" s="8" t="s">
        <v>239</v>
      </c>
      <c r="D100" s="8" t="s">
        <v>241</v>
      </c>
      <c r="E100" s="9">
        <v>118800.0</v>
      </c>
      <c r="F100" s="8" t="s">
        <v>33</v>
      </c>
      <c r="G100" s="8" t="s">
        <v>34</v>
      </c>
      <c r="H100" s="8" t="s">
        <v>240</v>
      </c>
      <c r="I100" s="5" t="s">
        <v>20</v>
      </c>
      <c r="J100" s="4"/>
      <c r="K100" s="5"/>
      <c r="L100" s="5"/>
      <c r="M100" s="5"/>
      <c r="N100" s="5"/>
      <c r="O100" s="5"/>
      <c r="P100" s="5"/>
      <c r="Q100" s="5"/>
    </row>
    <row r="101">
      <c r="A101" s="7">
        <v>100.0</v>
      </c>
      <c r="B101" s="8" t="s">
        <v>217</v>
      </c>
      <c r="C101" s="8" t="s">
        <v>239</v>
      </c>
      <c r="D101" s="8" t="s">
        <v>241</v>
      </c>
      <c r="E101" s="9">
        <v>118800.0</v>
      </c>
      <c r="F101" s="8" t="s">
        <v>33</v>
      </c>
      <c r="G101" s="8" t="s">
        <v>34</v>
      </c>
      <c r="H101" s="8" t="s">
        <v>240</v>
      </c>
      <c r="I101" s="5" t="s">
        <v>20</v>
      </c>
      <c r="J101" s="4"/>
      <c r="K101" s="5"/>
      <c r="L101" s="5"/>
      <c r="M101" s="5"/>
      <c r="N101" s="5"/>
      <c r="O101" s="5"/>
      <c r="P101" s="5"/>
      <c r="Q101" s="5"/>
    </row>
    <row r="102">
      <c r="A102" s="7">
        <v>101.0</v>
      </c>
      <c r="B102" s="8" t="s">
        <v>225</v>
      </c>
      <c r="C102" s="8" t="s">
        <v>242</v>
      </c>
      <c r="D102" s="8" t="s">
        <v>37</v>
      </c>
      <c r="E102" s="9">
        <v>56914.0</v>
      </c>
      <c r="F102" s="10" t="s">
        <v>17</v>
      </c>
      <c r="G102" s="8" t="s">
        <v>18</v>
      </c>
      <c r="H102" s="8" t="s">
        <v>243</v>
      </c>
      <c r="I102" s="5" t="s">
        <v>42</v>
      </c>
      <c r="J102" s="4"/>
      <c r="K102" s="5"/>
      <c r="L102" s="5"/>
      <c r="M102" s="5"/>
      <c r="N102" s="5"/>
      <c r="O102" s="5"/>
      <c r="P102" s="5"/>
      <c r="Q102" s="5"/>
    </row>
    <row r="103">
      <c r="A103" s="7">
        <v>102.0</v>
      </c>
      <c r="B103" s="8" t="s">
        <v>225</v>
      </c>
      <c r="C103" s="8" t="s">
        <v>242</v>
      </c>
      <c r="D103" s="8" t="s">
        <v>210</v>
      </c>
      <c r="E103" s="9">
        <v>55086.0</v>
      </c>
      <c r="F103" s="10" t="s">
        <v>17</v>
      </c>
      <c r="G103" s="8" t="s">
        <v>18</v>
      </c>
      <c r="H103" s="8" t="s">
        <v>243</v>
      </c>
      <c r="I103" s="5" t="s">
        <v>42</v>
      </c>
      <c r="J103" s="4"/>
      <c r="K103" s="5"/>
      <c r="L103" s="5"/>
      <c r="M103" s="5"/>
      <c r="N103" s="5"/>
      <c r="O103" s="5"/>
      <c r="P103" s="5"/>
      <c r="Q103" s="5"/>
    </row>
    <row r="104">
      <c r="A104" s="7">
        <v>103.0</v>
      </c>
      <c r="B104" s="8" t="s">
        <v>225</v>
      </c>
      <c r="C104" s="8" t="s">
        <v>242</v>
      </c>
      <c r="D104" s="8" t="s">
        <v>244</v>
      </c>
      <c r="E104" s="9">
        <v>55086.0</v>
      </c>
      <c r="F104" s="10" t="s">
        <v>17</v>
      </c>
      <c r="G104" s="8" t="s">
        <v>18</v>
      </c>
      <c r="H104" s="8" t="s">
        <v>243</v>
      </c>
      <c r="I104" s="5" t="s">
        <v>42</v>
      </c>
      <c r="J104" s="4"/>
      <c r="K104" s="5"/>
      <c r="L104" s="5"/>
      <c r="M104" s="5"/>
      <c r="N104" s="5"/>
      <c r="O104" s="5"/>
      <c r="P104" s="5"/>
      <c r="Q104" s="5"/>
    </row>
    <row r="105">
      <c r="A105" s="7">
        <v>104.0</v>
      </c>
      <c r="B105" s="8" t="s">
        <v>225</v>
      </c>
      <c r="C105" s="8" t="s">
        <v>242</v>
      </c>
      <c r="D105" s="8" t="s">
        <v>245</v>
      </c>
      <c r="E105" s="9">
        <v>55086.0</v>
      </c>
      <c r="F105" s="10" t="s">
        <v>17</v>
      </c>
      <c r="G105" s="8" t="s">
        <v>18</v>
      </c>
      <c r="H105" s="8" t="s">
        <v>243</v>
      </c>
      <c r="I105" s="5" t="s">
        <v>42</v>
      </c>
      <c r="J105" s="4"/>
      <c r="K105" s="5"/>
      <c r="L105" s="5"/>
      <c r="M105" s="5"/>
      <c r="N105" s="5"/>
      <c r="O105" s="5"/>
      <c r="P105" s="5"/>
      <c r="Q105" s="5"/>
    </row>
    <row r="106">
      <c r="A106" s="7">
        <v>105.0</v>
      </c>
      <c r="B106" s="8" t="s">
        <v>225</v>
      </c>
      <c r="C106" s="8" t="s">
        <v>242</v>
      </c>
      <c r="D106" s="8" t="s">
        <v>246</v>
      </c>
      <c r="E106" s="9">
        <v>55086.0</v>
      </c>
      <c r="F106" s="10" t="s">
        <v>17</v>
      </c>
      <c r="G106" s="8" t="s">
        <v>18</v>
      </c>
      <c r="H106" s="8" t="s">
        <v>243</v>
      </c>
      <c r="I106" s="5" t="s">
        <v>42</v>
      </c>
      <c r="J106" s="4"/>
      <c r="K106" s="5"/>
      <c r="L106" s="5"/>
      <c r="M106" s="5"/>
      <c r="N106" s="5"/>
      <c r="O106" s="5"/>
      <c r="P106" s="5"/>
      <c r="Q106" s="5"/>
    </row>
    <row r="107">
      <c r="A107" s="7">
        <v>106.0</v>
      </c>
      <c r="B107" s="8" t="s">
        <v>225</v>
      </c>
      <c r="C107" s="8" t="s">
        <v>57</v>
      </c>
      <c r="D107" s="8" t="s">
        <v>210</v>
      </c>
      <c r="E107" s="9">
        <v>52500.0</v>
      </c>
      <c r="F107" s="10" t="s">
        <v>17</v>
      </c>
      <c r="G107" s="8" t="s">
        <v>18</v>
      </c>
      <c r="H107" s="8" t="s">
        <v>67</v>
      </c>
      <c r="I107" s="5" t="s">
        <v>20</v>
      </c>
      <c r="J107" s="4"/>
      <c r="K107" s="5"/>
      <c r="L107" s="5"/>
      <c r="M107" s="5"/>
      <c r="N107" s="5"/>
      <c r="O107" s="5"/>
      <c r="P107" s="5"/>
      <c r="Q107" s="5"/>
    </row>
    <row r="108">
      <c r="A108" s="7">
        <v>107.0</v>
      </c>
      <c r="B108" s="8" t="s">
        <v>225</v>
      </c>
      <c r="C108" s="8" t="s">
        <v>242</v>
      </c>
      <c r="D108" s="8" t="s">
        <v>247</v>
      </c>
      <c r="E108" s="9">
        <v>55086.0</v>
      </c>
      <c r="F108" s="10" t="s">
        <v>17</v>
      </c>
      <c r="G108" s="8" t="s">
        <v>18</v>
      </c>
      <c r="H108" s="8" t="s">
        <v>243</v>
      </c>
      <c r="I108" s="5" t="s">
        <v>42</v>
      </c>
      <c r="J108" s="4"/>
      <c r="K108" s="5"/>
      <c r="L108" s="5"/>
      <c r="M108" s="5"/>
      <c r="N108" s="5"/>
      <c r="O108" s="5"/>
      <c r="P108" s="5"/>
      <c r="Q108" s="5"/>
    </row>
    <row r="109">
      <c r="A109" s="7">
        <v>108.0</v>
      </c>
      <c r="B109" s="8" t="s">
        <v>217</v>
      </c>
      <c r="C109" s="8" t="s">
        <v>248</v>
      </c>
      <c r="D109" s="8" t="s">
        <v>249</v>
      </c>
      <c r="E109" s="9">
        <v>41322.0</v>
      </c>
      <c r="F109" s="10" t="s">
        <v>17</v>
      </c>
      <c r="G109" s="8" t="s">
        <v>18</v>
      </c>
      <c r="H109" s="8" t="s">
        <v>221</v>
      </c>
      <c r="I109" s="5" t="s">
        <v>79</v>
      </c>
      <c r="J109" s="4"/>
      <c r="K109" s="5"/>
      <c r="L109" s="5"/>
      <c r="M109" s="5"/>
      <c r="N109" s="5"/>
      <c r="O109" s="5"/>
      <c r="P109" s="5"/>
      <c r="Q109" s="5"/>
    </row>
    <row r="110">
      <c r="A110" s="7">
        <v>109.0</v>
      </c>
      <c r="B110" s="8" t="s">
        <v>217</v>
      </c>
      <c r="C110" s="8" t="s">
        <v>36</v>
      </c>
      <c r="D110" s="8" t="s">
        <v>250</v>
      </c>
      <c r="E110" s="9">
        <v>59400.0</v>
      </c>
      <c r="F110" s="8" t="s">
        <v>33</v>
      </c>
      <c r="G110" s="8" t="s">
        <v>34</v>
      </c>
      <c r="H110" s="8" t="s">
        <v>221</v>
      </c>
      <c r="I110" s="5" t="s">
        <v>79</v>
      </c>
      <c r="J110" s="4"/>
      <c r="K110" s="5"/>
      <c r="L110" s="5"/>
      <c r="M110" s="5"/>
      <c r="N110" s="5"/>
      <c r="O110" s="5"/>
      <c r="P110" s="5"/>
      <c r="Q110" s="5"/>
    </row>
    <row r="111">
      <c r="A111" s="7">
        <v>110.0</v>
      </c>
      <c r="B111" s="8" t="s">
        <v>217</v>
      </c>
      <c r="C111" s="8" t="s">
        <v>251</v>
      </c>
      <c r="D111" s="8" t="s">
        <v>252</v>
      </c>
      <c r="E111" s="9">
        <v>178200.0</v>
      </c>
      <c r="F111" s="8" t="s">
        <v>33</v>
      </c>
      <c r="G111" s="8" t="s">
        <v>85</v>
      </c>
      <c r="H111" s="8" t="s">
        <v>253</v>
      </c>
      <c r="I111" s="5" t="s">
        <v>42</v>
      </c>
      <c r="J111" s="4"/>
      <c r="K111" s="5"/>
      <c r="L111" s="5"/>
      <c r="M111" s="5"/>
      <c r="N111" s="5"/>
      <c r="O111" s="5"/>
      <c r="P111" s="5"/>
      <c r="Q111" s="5"/>
    </row>
    <row r="112">
      <c r="A112" s="7">
        <v>111.0</v>
      </c>
      <c r="B112" s="8" t="s">
        <v>217</v>
      </c>
      <c r="C112" s="8" t="s">
        <v>254</v>
      </c>
      <c r="D112" s="8" t="s">
        <v>255</v>
      </c>
      <c r="E112" s="9">
        <v>27500.0</v>
      </c>
      <c r="F112" s="10" t="s">
        <v>17</v>
      </c>
      <c r="G112" s="8" t="s">
        <v>18</v>
      </c>
      <c r="H112" s="8" t="s">
        <v>256</v>
      </c>
      <c r="I112" s="5" t="s">
        <v>20</v>
      </c>
      <c r="J112" s="4"/>
      <c r="K112" s="5"/>
      <c r="L112" s="5"/>
      <c r="M112" s="5"/>
      <c r="N112" s="5"/>
      <c r="O112" s="5"/>
      <c r="P112" s="5"/>
      <c r="Q112" s="5"/>
    </row>
    <row r="113">
      <c r="A113" s="7">
        <v>112.0</v>
      </c>
      <c r="B113" s="8" t="s">
        <v>217</v>
      </c>
      <c r="C113" s="8" t="s">
        <v>257</v>
      </c>
      <c r="D113" s="8" t="s">
        <v>258</v>
      </c>
      <c r="E113" s="9">
        <v>20000.0</v>
      </c>
      <c r="F113" s="10" t="s">
        <v>17</v>
      </c>
      <c r="G113" s="8" t="s">
        <v>18</v>
      </c>
      <c r="H113" s="8" t="s">
        <v>259</v>
      </c>
      <c r="I113" s="5" t="s">
        <v>42</v>
      </c>
      <c r="J113" s="4"/>
      <c r="K113" s="5"/>
      <c r="L113" s="5"/>
      <c r="M113" s="5"/>
      <c r="N113" s="5"/>
      <c r="O113" s="5"/>
      <c r="P113" s="5"/>
      <c r="Q113" s="5"/>
    </row>
    <row r="114">
      <c r="A114" s="7">
        <v>113.0</v>
      </c>
      <c r="B114" s="8" t="s">
        <v>217</v>
      </c>
      <c r="C114" s="8" t="s">
        <v>260</v>
      </c>
      <c r="D114" s="8" t="s">
        <v>261</v>
      </c>
      <c r="E114" s="9">
        <v>75000.0</v>
      </c>
      <c r="F114" s="10" t="s">
        <v>17</v>
      </c>
      <c r="G114" s="8" t="s">
        <v>18</v>
      </c>
      <c r="H114" s="8" t="s">
        <v>262</v>
      </c>
      <c r="I114" s="5" t="s">
        <v>42</v>
      </c>
      <c r="J114" s="4"/>
      <c r="K114" s="5"/>
      <c r="L114" s="5"/>
      <c r="M114" s="5"/>
      <c r="N114" s="5"/>
      <c r="O114" s="5"/>
      <c r="P114" s="5"/>
      <c r="Q114" s="5"/>
    </row>
    <row r="115">
      <c r="A115" s="7">
        <v>114.0</v>
      </c>
      <c r="B115" s="8" t="s">
        <v>217</v>
      </c>
      <c r="C115" s="8" t="s">
        <v>263</v>
      </c>
      <c r="D115" s="8" t="s">
        <v>37</v>
      </c>
      <c r="E115" s="9">
        <v>118800.0</v>
      </c>
      <c r="F115" s="8" t="s">
        <v>33</v>
      </c>
      <c r="G115" s="8" t="s">
        <v>34</v>
      </c>
      <c r="H115" s="8" t="s">
        <v>264</v>
      </c>
      <c r="I115" s="5" t="s">
        <v>20</v>
      </c>
      <c r="J115" s="4"/>
      <c r="K115" s="5"/>
      <c r="L115" s="5"/>
      <c r="M115" s="5"/>
      <c r="N115" s="5"/>
      <c r="O115" s="5"/>
      <c r="P115" s="5"/>
      <c r="Q115" s="5"/>
    </row>
    <row r="116">
      <c r="A116" s="7">
        <v>115.0</v>
      </c>
      <c r="B116" s="8" t="s">
        <v>217</v>
      </c>
      <c r="C116" s="8" t="s">
        <v>265</v>
      </c>
      <c r="D116" s="8" t="s">
        <v>266</v>
      </c>
      <c r="E116" s="9">
        <v>26000.0</v>
      </c>
      <c r="F116" s="10" t="s">
        <v>17</v>
      </c>
      <c r="G116" s="8" t="s">
        <v>18</v>
      </c>
      <c r="H116" s="8" t="s">
        <v>267</v>
      </c>
      <c r="I116" s="5" t="s">
        <v>20</v>
      </c>
      <c r="J116" s="4"/>
      <c r="K116" s="5"/>
      <c r="L116" s="5"/>
      <c r="M116" s="5"/>
      <c r="N116" s="5"/>
      <c r="O116" s="5"/>
      <c r="P116" s="5"/>
      <c r="Q116" s="5"/>
    </row>
    <row r="117">
      <c r="A117" s="7">
        <v>116.0</v>
      </c>
      <c r="B117" s="8" t="s">
        <v>217</v>
      </c>
      <c r="C117" s="8" t="s">
        <v>268</v>
      </c>
      <c r="D117" s="8" t="s">
        <v>269</v>
      </c>
      <c r="E117" s="9">
        <v>48000.0</v>
      </c>
      <c r="F117" s="10" t="s">
        <v>17</v>
      </c>
      <c r="G117" s="8" t="s">
        <v>18</v>
      </c>
      <c r="H117" s="8" t="s">
        <v>270</v>
      </c>
      <c r="I117" s="5" t="s">
        <v>20</v>
      </c>
      <c r="J117" s="4"/>
      <c r="K117" s="5"/>
      <c r="L117" s="5"/>
      <c r="M117" s="5"/>
      <c r="N117" s="5"/>
      <c r="O117" s="5"/>
      <c r="P117" s="5"/>
      <c r="Q117" s="5"/>
    </row>
    <row r="118">
      <c r="A118" s="7">
        <v>117.0</v>
      </c>
      <c r="B118" s="8" t="s">
        <v>217</v>
      </c>
      <c r="C118" s="8" t="s">
        <v>271</v>
      </c>
      <c r="D118" s="8" t="s">
        <v>272</v>
      </c>
      <c r="E118" s="9">
        <v>82500.0</v>
      </c>
      <c r="F118" s="10" t="s">
        <v>17</v>
      </c>
      <c r="G118" s="8" t="s">
        <v>18</v>
      </c>
      <c r="H118" s="8" t="s">
        <v>273</v>
      </c>
      <c r="I118" s="5" t="s">
        <v>42</v>
      </c>
      <c r="J118" s="4"/>
      <c r="K118" s="5"/>
      <c r="L118" s="5"/>
      <c r="M118" s="5"/>
      <c r="N118" s="5"/>
      <c r="O118" s="5"/>
      <c r="P118" s="5"/>
      <c r="Q118" s="5"/>
    </row>
    <row r="119">
      <c r="A119" s="7">
        <v>118.0</v>
      </c>
      <c r="B119" s="8" t="s">
        <v>217</v>
      </c>
      <c r="C119" s="8" t="s">
        <v>69</v>
      </c>
      <c r="D119" s="8" t="s">
        <v>274</v>
      </c>
      <c r="E119" s="9">
        <v>108240.0</v>
      </c>
      <c r="F119" s="8" t="s">
        <v>33</v>
      </c>
      <c r="G119" s="8" t="s">
        <v>34</v>
      </c>
      <c r="H119" s="8" t="s">
        <v>275</v>
      </c>
      <c r="I119" s="5" t="s">
        <v>20</v>
      </c>
      <c r="J119" s="4"/>
      <c r="K119" s="5"/>
      <c r="L119" s="5"/>
      <c r="M119" s="5"/>
      <c r="N119" s="5"/>
      <c r="O119" s="5"/>
      <c r="P119" s="5"/>
      <c r="Q119" s="5"/>
    </row>
    <row r="120">
      <c r="A120" s="7">
        <v>119.0</v>
      </c>
      <c r="B120" s="8" t="s">
        <v>217</v>
      </c>
      <c r="C120" s="8" t="s">
        <v>276</v>
      </c>
      <c r="D120" s="8" t="s">
        <v>277</v>
      </c>
      <c r="E120" s="9">
        <v>112860.0</v>
      </c>
      <c r="F120" s="8" t="s">
        <v>33</v>
      </c>
      <c r="G120" s="8" t="s">
        <v>34</v>
      </c>
      <c r="H120" s="8" t="s">
        <v>278</v>
      </c>
      <c r="I120" s="5" t="s">
        <v>42</v>
      </c>
      <c r="J120" s="4"/>
      <c r="K120" s="5"/>
      <c r="L120" s="5"/>
      <c r="M120" s="5"/>
      <c r="N120" s="5"/>
      <c r="O120" s="5"/>
      <c r="P120" s="5"/>
      <c r="Q120" s="5"/>
    </row>
    <row r="121">
      <c r="A121" s="7">
        <v>120.0</v>
      </c>
      <c r="B121" s="8" t="s">
        <v>217</v>
      </c>
      <c r="C121" s="8" t="s">
        <v>279</v>
      </c>
      <c r="D121" s="8" t="s">
        <v>280</v>
      </c>
      <c r="E121" s="9">
        <v>35000.0</v>
      </c>
      <c r="F121" s="10" t="s">
        <v>17</v>
      </c>
      <c r="G121" s="8" t="s">
        <v>18</v>
      </c>
      <c r="H121" s="8" t="s">
        <v>281</v>
      </c>
      <c r="I121" s="5" t="s">
        <v>42</v>
      </c>
      <c r="J121" s="4"/>
      <c r="K121" s="5"/>
      <c r="L121" s="5"/>
      <c r="M121" s="5"/>
      <c r="N121" s="5"/>
      <c r="O121" s="5"/>
      <c r="P121" s="5"/>
      <c r="Q121" s="5"/>
    </row>
    <row r="122">
      <c r="A122" s="7">
        <v>121.0</v>
      </c>
      <c r="B122" s="8" t="s">
        <v>217</v>
      </c>
      <c r="C122" s="8" t="s">
        <v>282</v>
      </c>
      <c r="D122" s="8" t="s">
        <v>229</v>
      </c>
      <c r="E122" s="9">
        <v>34000.0</v>
      </c>
      <c r="F122" s="10" t="s">
        <v>17</v>
      </c>
      <c r="G122" s="8" t="s">
        <v>18</v>
      </c>
      <c r="H122" s="8" t="s">
        <v>283</v>
      </c>
      <c r="I122" s="5" t="s">
        <v>20</v>
      </c>
      <c r="J122" s="4"/>
      <c r="K122" s="5"/>
      <c r="L122" s="5"/>
      <c r="M122" s="5"/>
      <c r="N122" s="5"/>
      <c r="O122" s="5"/>
      <c r="P122" s="5"/>
      <c r="Q122" s="5"/>
    </row>
    <row r="123">
      <c r="A123" s="7">
        <v>122.0</v>
      </c>
      <c r="B123" s="8" t="s">
        <v>225</v>
      </c>
      <c r="C123" s="8" t="s">
        <v>284</v>
      </c>
      <c r="D123" s="8" t="s">
        <v>285</v>
      </c>
      <c r="E123" s="9">
        <v>18000.0</v>
      </c>
      <c r="F123" s="10" t="s">
        <v>17</v>
      </c>
      <c r="G123" s="8" t="s">
        <v>34</v>
      </c>
      <c r="H123" s="8" t="s">
        <v>286</v>
      </c>
      <c r="I123" s="5" t="s">
        <v>20</v>
      </c>
      <c r="J123" s="4"/>
      <c r="K123" s="5"/>
      <c r="L123" s="5"/>
      <c r="M123" s="5"/>
      <c r="N123" s="5"/>
      <c r="O123" s="5"/>
      <c r="P123" s="5"/>
      <c r="Q123" s="5"/>
    </row>
    <row r="124">
      <c r="A124" s="7">
        <v>123.0</v>
      </c>
      <c r="B124" s="8" t="s">
        <v>225</v>
      </c>
      <c r="C124" s="8" t="s">
        <v>287</v>
      </c>
      <c r="D124" s="8" t="s">
        <v>37</v>
      </c>
      <c r="E124" s="9">
        <v>171600.0</v>
      </c>
      <c r="F124" s="8" t="s">
        <v>33</v>
      </c>
      <c r="G124" s="8" t="s">
        <v>34</v>
      </c>
      <c r="H124" s="8" t="s">
        <v>288</v>
      </c>
      <c r="I124" s="5" t="s">
        <v>20</v>
      </c>
      <c r="J124" s="4"/>
      <c r="K124" s="5"/>
      <c r="L124" s="5"/>
      <c r="M124" s="5"/>
      <c r="N124" s="5"/>
      <c r="O124" s="5"/>
      <c r="P124" s="5"/>
      <c r="Q124" s="5"/>
    </row>
    <row r="125">
      <c r="A125" s="7">
        <v>124.0</v>
      </c>
      <c r="B125" s="8" t="s">
        <v>217</v>
      </c>
      <c r="C125" s="8" t="s">
        <v>36</v>
      </c>
      <c r="D125" s="8" t="s">
        <v>289</v>
      </c>
      <c r="E125" s="9">
        <v>32500.0</v>
      </c>
      <c r="F125" s="10" t="s">
        <v>17</v>
      </c>
      <c r="G125" s="8" t="s">
        <v>18</v>
      </c>
      <c r="H125" s="8" t="s">
        <v>290</v>
      </c>
      <c r="I125" s="5" t="s">
        <v>42</v>
      </c>
      <c r="J125" s="4"/>
      <c r="K125" s="5"/>
      <c r="L125" s="5"/>
      <c r="M125" s="5"/>
      <c r="N125" s="5"/>
      <c r="O125" s="5"/>
      <c r="P125" s="5"/>
      <c r="Q125" s="5"/>
    </row>
    <row r="126">
      <c r="A126" s="7">
        <v>125.0</v>
      </c>
      <c r="B126" s="8" t="s">
        <v>217</v>
      </c>
      <c r="C126" s="8" t="s">
        <v>43</v>
      </c>
      <c r="D126" s="8" t="s">
        <v>291</v>
      </c>
      <c r="E126" s="9">
        <v>125400.0</v>
      </c>
      <c r="F126" s="8" t="s">
        <v>33</v>
      </c>
      <c r="G126" s="8" t="s">
        <v>34</v>
      </c>
      <c r="H126" s="8" t="s">
        <v>159</v>
      </c>
      <c r="I126" s="5" t="s">
        <v>79</v>
      </c>
      <c r="J126" s="4"/>
      <c r="K126" s="5"/>
      <c r="L126" s="5"/>
      <c r="M126" s="5"/>
      <c r="N126" s="5"/>
      <c r="O126" s="5"/>
      <c r="P126" s="5"/>
      <c r="Q126" s="5"/>
    </row>
    <row r="127">
      <c r="A127" s="7">
        <v>126.0</v>
      </c>
      <c r="B127" s="8" t="s">
        <v>217</v>
      </c>
      <c r="C127" s="8" t="s">
        <v>292</v>
      </c>
      <c r="D127" s="8" t="s">
        <v>37</v>
      </c>
      <c r="E127" s="9">
        <v>62500.0</v>
      </c>
      <c r="F127" s="10" t="s">
        <v>17</v>
      </c>
      <c r="G127" s="8" t="s">
        <v>18</v>
      </c>
      <c r="H127" s="8" t="s">
        <v>293</v>
      </c>
      <c r="I127" s="5" t="s">
        <v>42</v>
      </c>
      <c r="J127" s="4"/>
      <c r="K127" s="5"/>
      <c r="L127" s="5"/>
      <c r="M127" s="5"/>
      <c r="N127" s="5"/>
      <c r="O127" s="5"/>
      <c r="P127" s="5"/>
      <c r="Q127" s="5"/>
    </row>
    <row r="128">
      <c r="A128" s="7">
        <v>127.0</v>
      </c>
      <c r="B128" s="8" t="s">
        <v>217</v>
      </c>
      <c r="C128" s="8" t="s">
        <v>294</v>
      </c>
      <c r="D128" s="8" t="s">
        <v>108</v>
      </c>
      <c r="E128" s="9">
        <v>50000.0</v>
      </c>
      <c r="F128" s="10" t="s">
        <v>17</v>
      </c>
      <c r="G128" s="8" t="s">
        <v>18</v>
      </c>
      <c r="H128" s="8" t="s">
        <v>295</v>
      </c>
      <c r="I128" s="5" t="s">
        <v>20</v>
      </c>
      <c r="J128" s="4"/>
      <c r="K128" s="5"/>
      <c r="L128" s="5"/>
      <c r="M128" s="5"/>
      <c r="N128" s="5"/>
      <c r="O128" s="5"/>
      <c r="P128" s="5"/>
      <c r="Q128" s="5"/>
    </row>
    <row r="129">
      <c r="A129" s="7">
        <v>128.0</v>
      </c>
      <c r="B129" s="8" t="s">
        <v>217</v>
      </c>
      <c r="C129" s="8" t="s">
        <v>296</v>
      </c>
      <c r="D129" s="8" t="s">
        <v>297</v>
      </c>
      <c r="E129" s="9">
        <v>32000.0</v>
      </c>
      <c r="F129" s="10" t="s">
        <v>17</v>
      </c>
      <c r="G129" s="8" t="s">
        <v>18</v>
      </c>
      <c r="H129" s="8" t="s">
        <v>298</v>
      </c>
      <c r="I129" s="5" t="s">
        <v>20</v>
      </c>
      <c r="J129" s="4"/>
      <c r="K129" s="5"/>
      <c r="L129" s="5"/>
      <c r="M129" s="5"/>
      <c r="N129" s="5"/>
      <c r="O129" s="5"/>
      <c r="P129" s="5"/>
      <c r="Q129" s="5"/>
    </row>
    <row r="130">
      <c r="A130" s="7">
        <v>129.0</v>
      </c>
      <c r="B130" s="8" t="s">
        <v>217</v>
      </c>
      <c r="C130" s="8" t="s">
        <v>69</v>
      </c>
      <c r="D130" s="8" t="s">
        <v>274</v>
      </c>
      <c r="E130" s="9">
        <v>108240.0</v>
      </c>
      <c r="F130" s="8" t="s">
        <v>33</v>
      </c>
      <c r="G130" s="8" t="s">
        <v>34</v>
      </c>
      <c r="H130" s="8" t="s">
        <v>275</v>
      </c>
      <c r="I130" s="5" t="s">
        <v>20</v>
      </c>
      <c r="J130" s="4"/>
      <c r="K130" s="5"/>
      <c r="L130" s="5"/>
      <c r="M130" s="5"/>
      <c r="N130" s="5"/>
      <c r="O130" s="5"/>
      <c r="P130" s="5"/>
      <c r="Q130" s="5"/>
    </row>
    <row r="131">
      <c r="A131" s="7">
        <v>130.0</v>
      </c>
      <c r="B131" s="8" t="s">
        <v>217</v>
      </c>
      <c r="C131" s="8" t="s">
        <v>299</v>
      </c>
      <c r="D131" s="8" t="s">
        <v>126</v>
      </c>
      <c r="E131" s="9">
        <v>42500.0</v>
      </c>
      <c r="F131" s="10" t="s">
        <v>17</v>
      </c>
      <c r="G131" s="8" t="s">
        <v>18</v>
      </c>
      <c r="H131" s="8" t="s">
        <v>137</v>
      </c>
      <c r="I131" s="5" t="s">
        <v>42</v>
      </c>
      <c r="J131" s="4"/>
      <c r="K131" s="5"/>
      <c r="L131" s="5"/>
      <c r="M131" s="5"/>
      <c r="N131" s="5"/>
      <c r="O131" s="5"/>
      <c r="P131" s="5"/>
      <c r="Q131" s="5"/>
    </row>
    <row r="132">
      <c r="A132" s="7">
        <v>131.0</v>
      </c>
      <c r="B132" s="8" t="s">
        <v>217</v>
      </c>
      <c r="C132" s="8" t="s">
        <v>300</v>
      </c>
      <c r="D132" s="8" t="s">
        <v>301</v>
      </c>
      <c r="E132" s="9">
        <v>63500.0</v>
      </c>
      <c r="F132" s="10" t="s">
        <v>17</v>
      </c>
      <c r="G132" s="8" t="s">
        <v>18</v>
      </c>
      <c r="H132" s="8" t="s">
        <v>302</v>
      </c>
      <c r="I132" s="5" t="s">
        <v>20</v>
      </c>
      <c r="J132" s="4"/>
      <c r="K132" s="5"/>
      <c r="L132" s="5"/>
      <c r="M132" s="5"/>
      <c r="N132" s="5"/>
      <c r="O132" s="5"/>
      <c r="P132" s="5"/>
      <c r="Q132" s="5"/>
    </row>
    <row r="133">
      <c r="A133" s="7">
        <v>132.0</v>
      </c>
      <c r="B133" s="8" t="s">
        <v>217</v>
      </c>
      <c r="C133" s="8" t="s">
        <v>36</v>
      </c>
      <c r="D133" s="8" t="s">
        <v>303</v>
      </c>
      <c r="E133" s="9">
        <v>31000.0</v>
      </c>
      <c r="F133" s="10" t="s">
        <v>17</v>
      </c>
      <c r="G133" s="8" t="s">
        <v>34</v>
      </c>
      <c r="H133" s="8" t="s">
        <v>221</v>
      </c>
      <c r="I133" s="5" t="s">
        <v>79</v>
      </c>
      <c r="J133" s="4"/>
      <c r="K133" s="5"/>
      <c r="L133" s="5"/>
      <c r="M133" s="5"/>
      <c r="N133" s="5"/>
      <c r="O133" s="5"/>
      <c r="P133" s="5"/>
      <c r="Q133" s="5"/>
    </row>
    <row r="134">
      <c r="A134" s="7">
        <v>133.0</v>
      </c>
      <c r="B134" s="8" t="s">
        <v>217</v>
      </c>
      <c r="C134" s="8" t="s">
        <v>304</v>
      </c>
      <c r="D134" s="8" t="s">
        <v>305</v>
      </c>
      <c r="E134" s="9">
        <v>62500.0</v>
      </c>
      <c r="F134" s="10" t="s">
        <v>17</v>
      </c>
      <c r="G134" s="8" t="s">
        <v>18</v>
      </c>
      <c r="H134" s="8" t="s">
        <v>306</v>
      </c>
      <c r="I134" s="5" t="s">
        <v>42</v>
      </c>
      <c r="J134" s="4"/>
      <c r="K134" s="5"/>
      <c r="L134" s="5"/>
      <c r="M134" s="5"/>
      <c r="N134" s="5"/>
      <c r="O134" s="5"/>
      <c r="P134" s="5"/>
      <c r="Q134" s="5"/>
    </row>
    <row r="135">
      <c r="A135" s="7">
        <v>134.0</v>
      </c>
      <c r="B135" s="8" t="s">
        <v>217</v>
      </c>
      <c r="C135" s="8" t="s">
        <v>307</v>
      </c>
      <c r="D135" s="8" t="s">
        <v>308</v>
      </c>
      <c r="E135" s="9">
        <v>45000.0</v>
      </c>
      <c r="F135" s="10" t="s">
        <v>17</v>
      </c>
      <c r="G135" s="8" t="s">
        <v>18</v>
      </c>
      <c r="H135" s="8" t="s">
        <v>309</v>
      </c>
      <c r="I135" s="5" t="s">
        <v>42</v>
      </c>
      <c r="J135" s="4"/>
      <c r="K135" s="5"/>
      <c r="L135" s="5"/>
      <c r="M135" s="5"/>
      <c r="N135" s="5"/>
      <c r="O135" s="5"/>
      <c r="P135" s="5"/>
      <c r="Q135" s="5"/>
    </row>
    <row r="136">
      <c r="A136" s="7">
        <v>135.0</v>
      </c>
      <c r="B136" s="8" t="s">
        <v>217</v>
      </c>
      <c r="C136" s="8" t="s">
        <v>69</v>
      </c>
      <c r="D136" s="8" t="s">
        <v>310</v>
      </c>
      <c r="E136" s="9">
        <v>25000.0</v>
      </c>
      <c r="F136" s="10" t="s">
        <v>17</v>
      </c>
      <c r="G136" s="8" t="s">
        <v>18</v>
      </c>
      <c r="H136" s="8" t="s">
        <v>311</v>
      </c>
      <c r="I136" s="5" t="s">
        <v>20</v>
      </c>
      <c r="J136" s="4"/>
      <c r="K136" s="5"/>
      <c r="L136" s="5"/>
      <c r="M136" s="5"/>
      <c r="N136" s="5"/>
      <c r="O136" s="5"/>
      <c r="P136" s="5"/>
      <c r="Q136" s="5"/>
    </row>
    <row r="137">
      <c r="A137" s="7">
        <v>136.0</v>
      </c>
      <c r="B137" s="8" t="s">
        <v>312</v>
      </c>
      <c r="C137" s="8" t="s">
        <v>313</v>
      </c>
      <c r="D137" s="8" t="s">
        <v>314</v>
      </c>
      <c r="E137" s="9">
        <v>19200.0</v>
      </c>
      <c r="F137" s="8" t="s">
        <v>100</v>
      </c>
      <c r="G137" s="8" t="s">
        <v>85</v>
      </c>
      <c r="H137" s="8" t="s">
        <v>315</v>
      </c>
      <c r="I137" s="5" t="s">
        <v>20</v>
      </c>
      <c r="J137" s="4"/>
      <c r="K137" s="5"/>
      <c r="L137" s="5"/>
      <c r="M137" s="5"/>
      <c r="N137" s="5"/>
      <c r="O137" s="5"/>
      <c r="P137" s="5"/>
      <c r="Q137" s="5"/>
    </row>
    <row r="138">
      <c r="A138" s="7">
        <v>137.0</v>
      </c>
      <c r="B138" s="8" t="s">
        <v>312</v>
      </c>
      <c r="C138" s="8" t="s">
        <v>69</v>
      </c>
      <c r="D138" s="8" t="s">
        <v>37</v>
      </c>
      <c r="E138" s="9">
        <v>171600.0</v>
      </c>
      <c r="F138" s="8" t="s">
        <v>33</v>
      </c>
      <c r="G138" s="8" t="s">
        <v>34</v>
      </c>
      <c r="H138" s="8" t="s">
        <v>316</v>
      </c>
      <c r="I138" s="5" t="s">
        <v>42</v>
      </c>
      <c r="J138" s="4"/>
      <c r="K138" s="5"/>
      <c r="L138" s="5"/>
      <c r="M138" s="5"/>
      <c r="N138" s="5"/>
      <c r="O138" s="5"/>
      <c r="P138" s="5"/>
      <c r="Q138" s="5"/>
    </row>
    <row r="139">
      <c r="A139" s="7">
        <v>138.0</v>
      </c>
      <c r="B139" s="8" t="s">
        <v>317</v>
      </c>
      <c r="C139" s="8" t="s">
        <v>318</v>
      </c>
      <c r="D139" s="8" t="s">
        <v>319</v>
      </c>
      <c r="E139" s="9">
        <v>145200.0</v>
      </c>
      <c r="F139" s="8" t="s">
        <v>33</v>
      </c>
      <c r="G139" s="8" t="s">
        <v>34</v>
      </c>
      <c r="H139" s="8" t="s">
        <v>103</v>
      </c>
      <c r="I139" s="5" t="s">
        <v>20</v>
      </c>
      <c r="J139" s="4"/>
      <c r="K139" s="5"/>
      <c r="L139" s="5"/>
      <c r="M139" s="5"/>
      <c r="N139" s="5"/>
      <c r="O139" s="5"/>
      <c r="P139" s="5"/>
      <c r="Q139" s="5"/>
    </row>
    <row r="140">
      <c r="A140" s="7">
        <v>139.0</v>
      </c>
      <c r="B140" s="8" t="s">
        <v>317</v>
      </c>
      <c r="C140" s="8" t="s">
        <v>320</v>
      </c>
      <c r="D140" s="8" t="s">
        <v>126</v>
      </c>
      <c r="E140" s="9">
        <v>70000.0</v>
      </c>
      <c r="F140" s="10" t="s">
        <v>17</v>
      </c>
      <c r="G140" s="8" t="s">
        <v>18</v>
      </c>
      <c r="H140" s="8" t="s">
        <v>311</v>
      </c>
      <c r="I140" s="5" t="s">
        <v>20</v>
      </c>
      <c r="J140" s="4"/>
      <c r="K140" s="5"/>
      <c r="L140" s="5"/>
      <c r="M140" s="5"/>
      <c r="N140" s="5"/>
      <c r="O140" s="5"/>
      <c r="P140" s="5"/>
      <c r="Q140" s="5"/>
    </row>
    <row r="141">
      <c r="A141" s="7">
        <v>140.0</v>
      </c>
      <c r="B141" s="8" t="s">
        <v>317</v>
      </c>
      <c r="C141" s="8" t="s">
        <v>321</v>
      </c>
      <c r="D141" s="8" t="s">
        <v>322</v>
      </c>
      <c r="E141" s="9">
        <v>42500.0</v>
      </c>
      <c r="F141" s="10" t="s">
        <v>17</v>
      </c>
      <c r="G141" s="8" t="s">
        <v>18</v>
      </c>
      <c r="H141" s="8" t="s">
        <v>323</v>
      </c>
      <c r="I141" s="5" t="s">
        <v>20</v>
      </c>
      <c r="J141" s="4"/>
      <c r="K141" s="5"/>
      <c r="L141" s="5"/>
      <c r="M141" s="5"/>
      <c r="N141" s="5"/>
      <c r="O141" s="5"/>
      <c r="P141" s="5"/>
      <c r="Q141" s="5"/>
    </row>
    <row r="142">
      <c r="A142" s="7">
        <v>141.0</v>
      </c>
      <c r="B142" s="8" t="s">
        <v>317</v>
      </c>
      <c r="C142" s="8" t="s">
        <v>324</v>
      </c>
      <c r="D142" s="8" t="s">
        <v>322</v>
      </c>
      <c r="E142" s="9">
        <v>55000.0</v>
      </c>
      <c r="F142" s="10" t="s">
        <v>17</v>
      </c>
      <c r="G142" s="8" t="s">
        <v>18</v>
      </c>
      <c r="H142" s="8" t="s">
        <v>323</v>
      </c>
      <c r="I142" s="5" t="s">
        <v>20</v>
      </c>
      <c r="J142" s="4"/>
      <c r="K142" s="5"/>
      <c r="L142" s="5"/>
      <c r="M142" s="5"/>
      <c r="N142" s="5"/>
      <c r="O142" s="5"/>
      <c r="P142" s="5"/>
      <c r="Q142" s="5"/>
    </row>
    <row r="143">
      <c r="A143" s="7">
        <v>142.0</v>
      </c>
      <c r="B143" s="8" t="s">
        <v>317</v>
      </c>
      <c r="C143" s="8" t="s">
        <v>325</v>
      </c>
      <c r="D143" s="8" t="s">
        <v>126</v>
      </c>
      <c r="E143" s="9">
        <v>58500.0</v>
      </c>
      <c r="F143" s="10" t="s">
        <v>17</v>
      </c>
      <c r="G143" s="8" t="s">
        <v>18</v>
      </c>
      <c r="H143" s="8" t="s">
        <v>311</v>
      </c>
      <c r="I143" s="5" t="s">
        <v>20</v>
      </c>
      <c r="J143" s="4"/>
      <c r="K143" s="5"/>
      <c r="L143" s="5"/>
      <c r="M143" s="5"/>
      <c r="N143" s="5"/>
      <c r="O143" s="5"/>
      <c r="P143" s="5"/>
      <c r="Q143" s="5"/>
    </row>
    <row r="144">
      <c r="A144" s="7">
        <v>143.0</v>
      </c>
      <c r="B144" s="8" t="s">
        <v>317</v>
      </c>
      <c r="C144" s="8" t="s">
        <v>326</v>
      </c>
      <c r="D144" s="8" t="s">
        <v>327</v>
      </c>
      <c r="E144" s="9">
        <v>151800.0</v>
      </c>
      <c r="F144" s="8" t="s">
        <v>33</v>
      </c>
      <c r="G144" s="8" t="s">
        <v>34</v>
      </c>
      <c r="H144" s="8" t="s">
        <v>103</v>
      </c>
      <c r="I144" s="5" t="s">
        <v>20</v>
      </c>
      <c r="J144" s="4"/>
      <c r="K144" s="5"/>
      <c r="L144" s="5"/>
      <c r="M144" s="5"/>
      <c r="N144" s="5"/>
      <c r="O144" s="5"/>
      <c r="P144" s="5"/>
      <c r="Q144" s="5"/>
    </row>
    <row r="145">
      <c r="A145" s="7">
        <v>144.0</v>
      </c>
      <c r="B145" s="8" t="s">
        <v>317</v>
      </c>
      <c r="C145" s="8" t="s">
        <v>328</v>
      </c>
      <c r="D145" s="8" t="s">
        <v>196</v>
      </c>
      <c r="E145" s="9">
        <v>49000.0</v>
      </c>
      <c r="F145" s="10" t="s">
        <v>17</v>
      </c>
      <c r="G145" s="8" t="s">
        <v>18</v>
      </c>
      <c r="H145" s="8" t="s">
        <v>197</v>
      </c>
      <c r="I145" s="5" t="s">
        <v>79</v>
      </c>
      <c r="J145" s="4"/>
      <c r="K145" s="5"/>
      <c r="L145" s="5"/>
      <c r="M145" s="5"/>
      <c r="N145" s="5"/>
      <c r="O145" s="5"/>
      <c r="P145" s="5"/>
      <c r="Q145" s="5"/>
    </row>
    <row r="146">
      <c r="A146" s="7">
        <v>145.0</v>
      </c>
      <c r="B146" s="8" t="s">
        <v>317</v>
      </c>
      <c r="C146" s="8" t="s">
        <v>329</v>
      </c>
      <c r="D146" s="8" t="s">
        <v>280</v>
      </c>
      <c r="E146" s="9">
        <v>41000.0</v>
      </c>
      <c r="F146" s="10" t="s">
        <v>17</v>
      </c>
      <c r="G146" s="8" t="s">
        <v>18</v>
      </c>
      <c r="H146" s="8" t="s">
        <v>197</v>
      </c>
      <c r="I146" s="5" t="s">
        <v>79</v>
      </c>
      <c r="J146" s="4"/>
      <c r="K146" s="5"/>
      <c r="L146" s="5"/>
      <c r="M146" s="5"/>
      <c r="N146" s="5"/>
      <c r="O146" s="5"/>
      <c r="P146" s="5"/>
      <c r="Q146" s="5"/>
    </row>
    <row r="147">
      <c r="A147" s="7">
        <v>146.0</v>
      </c>
      <c r="B147" s="8" t="s">
        <v>225</v>
      </c>
      <c r="C147" s="8" t="s">
        <v>330</v>
      </c>
      <c r="D147" s="8" t="s">
        <v>331</v>
      </c>
      <c r="E147" s="9">
        <v>18250.0</v>
      </c>
      <c r="F147" s="10" t="s">
        <v>17</v>
      </c>
      <c r="G147" s="8" t="s">
        <v>85</v>
      </c>
      <c r="H147" s="8" t="s">
        <v>332</v>
      </c>
      <c r="I147" s="5" t="s">
        <v>42</v>
      </c>
      <c r="J147" s="4"/>
      <c r="K147" s="5"/>
      <c r="L147" s="5"/>
      <c r="M147" s="5"/>
      <c r="N147" s="5"/>
      <c r="O147" s="5"/>
      <c r="P147" s="5"/>
      <c r="Q147" s="5"/>
    </row>
    <row r="148">
      <c r="A148" s="7">
        <v>147.0</v>
      </c>
      <c r="B148" s="8" t="s">
        <v>225</v>
      </c>
      <c r="C148" s="8" t="s">
        <v>333</v>
      </c>
      <c r="D148" s="8" t="s">
        <v>334</v>
      </c>
      <c r="E148" s="9">
        <v>125000.0</v>
      </c>
      <c r="F148" s="10" t="s">
        <v>17</v>
      </c>
      <c r="G148" s="8" t="s">
        <v>18</v>
      </c>
      <c r="H148" s="8" t="s">
        <v>335</v>
      </c>
      <c r="I148" s="5" t="s">
        <v>20</v>
      </c>
      <c r="J148" s="4"/>
      <c r="K148" s="5"/>
      <c r="L148" s="5"/>
      <c r="M148" s="5"/>
      <c r="N148" s="5"/>
      <c r="O148" s="5"/>
      <c r="P148" s="5"/>
      <c r="Q148" s="5"/>
    </row>
    <row r="149">
      <c r="A149" s="7">
        <v>148.0</v>
      </c>
      <c r="B149" s="8" t="s">
        <v>225</v>
      </c>
      <c r="C149" s="8" t="s">
        <v>333</v>
      </c>
      <c r="D149" s="8" t="s">
        <v>336</v>
      </c>
      <c r="E149" s="9">
        <v>125000.0</v>
      </c>
      <c r="F149" s="10" t="s">
        <v>17</v>
      </c>
      <c r="G149" s="8" t="s">
        <v>18</v>
      </c>
      <c r="H149" s="8" t="s">
        <v>335</v>
      </c>
      <c r="I149" s="5" t="s">
        <v>20</v>
      </c>
      <c r="J149" s="4"/>
      <c r="K149" s="5"/>
      <c r="L149" s="5"/>
      <c r="M149" s="5"/>
      <c r="N149" s="5"/>
      <c r="O149" s="5"/>
      <c r="P149" s="5"/>
      <c r="Q149" s="5"/>
    </row>
    <row r="150">
      <c r="A150" s="7">
        <v>149.0</v>
      </c>
      <c r="B150" s="8" t="s">
        <v>225</v>
      </c>
      <c r="C150" s="8" t="s">
        <v>333</v>
      </c>
      <c r="D150" s="8" t="s">
        <v>246</v>
      </c>
      <c r="E150" s="9">
        <v>125000.0</v>
      </c>
      <c r="F150" s="10" t="s">
        <v>17</v>
      </c>
      <c r="G150" s="8" t="s">
        <v>18</v>
      </c>
      <c r="H150" s="8" t="s">
        <v>335</v>
      </c>
      <c r="I150" s="5" t="s">
        <v>20</v>
      </c>
      <c r="J150" s="4"/>
      <c r="K150" s="5"/>
      <c r="L150" s="5"/>
      <c r="M150" s="5"/>
      <c r="N150" s="5"/>
      <c r="O150" s="5"/>
      <c r="P150" s="5"/>
      <c r="Q150" s="5"/>
    </row>
    <row r="151">
      <c r="A151" s="7">
        <v>150.0</v>
      </c>
      <c r="B151" s="8" t="s">
        <v>225</v>
      </c>
      <c r="C151" s="8" t="s">
        <v>337</v>
      </c>
      <c r="D151" s="8" t="s">
        <v>338</v>
      </c>
      <c r="E151" s="9">
        <v>130680.0</v>
      </c>
      <c r="F151" s="8" t="s">
        <v>33</v>
      </c>
      <c r="G151" s="8" t="s">
        <v>34</v>
      </c>
      <c r="H151" s="8" t="s">
        <v>339</v>
      </c>
      <c r="I151" s="5" t="s">
        <v>42</v>
      </c>
      <c r="J151" s="4"/>
      <c r="K151" s="5"/>
      <c r="L151" s="5"/>
      <c r="M151" s="5"/>
      <c r="N151" s="5"/>
      <c r="O151" s="5"/>
      <c r="P151" s="5"/>
      <c r="Q151" s="5"/>
    </row>
    <row r="152">
      <c r="A152" s="7">
        <v>151.0</v>
      </c>
      <c r="B152" s="8" t="s">
        <v>340</v>
      </c>
      <c r="C152" s="8" t="s">
        <v>341</v>
      </c>
      <c r="D152" s="8" t="s">
        <v>342</v>
      </c>
      <c r="E152" s="9">
        <v>171600.0</v>
      </c>
      <c r="F152" s="8" t="s">
        <v>33</v>
      </c>
      <c r="G152" s="8" t="s">
        <v>34</v>
      </c>
      <c r="H152" s="8" t="s">
        <v>343</v>
      </c>
      <c r="I152" s="5" t="s">
        <v>20</v>
      </c>
      <c r="J152" s="4"/>
      <c r="K152" s="5"/>
      <c r="L152" s="5"/>
      <c r="M152" s="5"/>
      <c r="N152" s="5"/>
      <c r="O152" s="5"/>
      <c r="P152" s="5"/>
      <c r="Q152" s="5"/>
    </row>
    <row r="153">
      <c r="A153" s="7">
        <v>152.0</v>
      </c>
      <c r="B153" s="8" t="s">
        <v>340</v>
      </c>
      <c r="C153" s="8" t="s">
        <v>344</v>
      </c>
      <c r="D153" s="8" t="s">
        <v>345</v>
      </c>
      <c r="E153" s="9">
        <v>21542.0</v>
      </c>
      <c r="F153" s="8" t="s">
        <v>33</v>
      </c>
      <c r="G153" s="8" t="s">
        <v>34</v>
      </c>
      <c r="H153" s="8" t="s">
        <v>346</v>
      </c>
      <c r="I153" s="5" t="s">
        <v>20</v>
      </c>
      <c r="J153" s="4"/>
      <c r="K153" s="5"/>
      <c r="L153" s="5"/>
      <c r="M153" s="5"/>
      <c r="N153" s="5"/>
      <c r="O153" s="5"/>
      <c r="P153" s="5"/>
      <c r="Q153" s="5"/>
    </row>
    <row r="154">
      <c r="A154" s="7">
        <v>153.0</v>
      </c>
      <c r="B154" s="8" t="s">
        <v>347</v>
      </c>
      <c r="C154" s="8" t="s">
        <v>348</v>
      </c>
      <c r="D154" s="8" t="s">
        <v>349</v>
      </c>
      <c r="E154" s="9">
        <v>17280.0</v>
      </c>
      <c r="F154" s="8" t="s">
        <v>100</v>
      </c>
      <c r="G154" s="8" t="s">
        <v>85</v>
      </c>
      <c r="H154" s="8" t="s">
        <v>350</v>
      </c>
      <c r="I154" s="5" t="s">
        <v>42</v>
      </c>
      <c r="J154" s="4"/>
      <c r="K154" s="5"/>
      <c r="L154" s="5"/>
      <c r="M154" s="5"/>
      <c r="N154" s="5"/>
      <c r="O154" s="5"/>
      <c r="P154" s="5"/>
      <c r="Q154" s="5"/>
    </row>
    <row r="155">
      <c r="A155" s="7">
        <v>154.0</v>
      </c>
      <c r="B155" s="8" t="s">
        <v>347</v>
      </c>
      <c r="C155" s="8" t="s">
        <v>351</v>
      </c>
      <c r="D155" s="8" t="s">
        <v>352</v>
      </c>
      <c r="E155" s="9">
        <v>27867.0</v>
      </c>
      <c r="F155" s="10" t="s">
        <v>17</v>
      </c>
      <c r="G155" s="8" t="s">
        <v>18</v>
      </c>
      <c r="H155" s="8" t="s">
        <v>353</v>
      </c>
      <c r="I155" s="5" t="s">
        <v>20</v>
      </c>
      <c r="J155" s="4"/>
      <c r="K155" s="5"/>
      <c r="L155" s="5"/>
      <c r="M155" s="5"/>
      <c r="N155" s="5"/>
      <c r="O155" s="5"/>
      <c r="P155" s="5"/>
      <c r="Q155" s="5"/>
    </row>
    <row r="156">
      <c r="A156" s="7">
        <v>155.0</v>
      </c>
      <c r="B156" s="8" t="s">
        <v>340</v>
      </c>
      <c r="C156" s="8" t="s">
        <v>69</v>
      </c>
      <c r="D156" s="8" t="s">
        <v>37</v>
      </c>
      <c r="E156" s="9">
        <v>57500.0</v>
      </c>
      <c r="F156" s="10" t="s">
        <v>17</v>
      </c>
      <c r="G156" s="8" t="s">
        <v>18</v>
      </c>
      <c r="H156" s="8" t="s">
        <v>354</v>
      </c>
      <c r="I156" s="5" t="s">
        <v>20</v>
      </c>
      <c r="J156" s="4"/>
      <c r="K156" s="5"/>
      <c r="L156" s="5"/>
      <c r="M156" s="5"/>
      <c r="N156" s="5"/>
      <c r="O156" s="5"/>
      <c r="P156" s="5"/>
      <c r="Q156" s="5"/>
    </row>
    <row r="157">
      <c r="A157" s="7">
        <v>156.0</v>
      </c>
      <c r="B157" s="8" t="s">
        <v>347</v>
      </c>
      <c r="C157" s="8" t="s">
        <v>355</v>
      </c>
      <c r="D157" s="8" t="s">
        <v>356</v>
      </c>
      <c r="E157" s="9">
        <v>122100.0</v>
      </c>
      <c r="F157" s="8" t="s">
        <v>33</v>
      </c>
      <c r="G157" s="8" t="s">
        <v>34</v>
      </c>
      <c r="H157" s="8" t="s">
        <v>357</v>
      </c>
      <c r="I157" s="5" t="s">
        <v>42</v>
      </c>
      <c r="J157" s="4"/>
      <c r="K157" s="5"/>
      <c r="L157" s="5"/>
      <c r="M157" s="5"/>
      <c r="N157" s="5"/>
      <c r="O157" s="5"/>
      <c r="P157" s="5"/>
      <c r="Q157" s="5"/>
    </row>
    <row r="158">
      <c r="A158" s="7">
        <v>157.0</v>
      </c>
      <c r="B158" s="8" t="s">
        <v>340</v>
      </c>
      <c r="C158" s="8" t="s">
        <v>358</v>
      </c>
      <c r="D158" s="8" t="s">
        <v>359</v>
      </c>
      <c r="E158" s="9">
        <v>51000.0</v>
      </c>
      <c r="F158" s="10" t="s">
        <v>17</v>
      </c>
      <c r="G158" s="8" t="s">
        <v>18</v>
      </c>
      <c r="H158" s="8" t="s">
        <v>360</v>
      </c>
      <c r="I158" s="5" t="s">
        <v>42</v>
      </c>
      <c r="J158" s="4"/>
      <c r="K158" s="5"/>
      <c r="L158" s="5"/>
      <c r="M158" s="5"/>
      <c r="N158" s="5"/>
      <c r="O158" s="5"/>
      <c r="P158" s="5"/>
      <c r="Q158" s="5"/>
    </row>
    <row r="159">
      <c r="A159" s="7">
        <v>158.0</v>
      </c>
      <c r="B159" s="8" t="s">
        <v>347</v>
      </c>
      <c r="C159" s="8" t="s">
        <v>361</v>
      </c>
      <c r="D159" s="8" t="s">
        <v>362</v>
      </c>
      <c r="E159" s="9">
        <v>28500.0</v>
      </c>
      <c r="F159" s="10" t="s">
        <v>17</v>
      </c>
      <c r="G159" s="8" t="s">
        <v>18</v>
      </c>
      <c r="H159" s="8" t="s">
        <v>363</v>
      </c>
      <c r="I159" s="5" t="s">
        <v>42</v>
      </c>
      <c r="J159" s="4"/>
      <c r="K159" s="5"/>
      <c r="L159" s="5"/>
      <c r="M159" s="5"/>
      <c r="N159" s="5"/>
      <c r="O159" s="5"/>
      <c r="P159" s="5"/>
      <c r="Q159" s="5"/>
    </row>
    <row r="160">
      <c r="A160" s="7">
        <v>159.0</v>
      </c>
      <c r="B160" s="8" t="s">
        <v>347</v>
      </c>
      <c r="C160" s="8" t="s">
        <v>361</v>
      </c>
      <c r="D160" s="8" t="s">
        <v>362</v>
      </c>
      <c r="E160" s="9">
        <v>28500.0</v>
      </c>
      <c r="F160" s="10" t="s">
        <v>17</v>
      </c>
      <c r="G160" s="8" t="s">
        <v>18</v>
      </c>
      <c r="H160" s="8" t="s">
        <v>363</v>
      </c>
      <c r="I160" s="5" t="s">
        <v>42</v>
      </c>
      <c r="J160" s="4"/>
      <c r="K160" s="5"/>
      <c r="L160" s="5"/>
      <c r="M160" s="5"/>
      <c r="N160" s="5"/>
      <c r="O160" s="5"/>
      <c r="P160" s="5"/>
      <c r="Q160" s="5"/>
    </row>
    <row r="161">
      <c r="A161" s="7">
        <v>160.0</v>
      </c>
      <c r="B161" s="8" t="s">
        <v>347</v>
      </c>
      <c r="C161" s="8" t="s">
        <v>364</v>
      </c>
      <c r="D161" s="8" t="s">
        <v>37</v>
      </c>
      <c r="E161" s="9">
        <v>35000.0</v>
      </c>
      <c r="F161" s="10" t="s">
        <v>17</v>
      </c>
      <c r="G161" s="8" t="s">
        <v>18</v>
      </c>
      <c r="H161" s="8" t="s">
        <v>293</v>
      </c>
      <c r="I161" s="5" t="s">
        <v>42</v>
      </c>
      <c r="J161" s="4"/>
      <c r="K161" s="5"/>
      <c r="L161" s="5"/>
      <c r="M161" s="5"/>
      <c r="N161" s="5"/>
      <c r="O161" s="5"/>
      <c r="P161" s="5"/>
      <c r="Q161" s="5"/>
    </row>
    <row r="162">
      <c r="A162" s="7">
        <v>161.0</v>
      </c>
      <c r="B162" s="8" t="s">
        <v>225</v>
      </c>
      <c r="C162" s="8" t="s">
        <v>36</v>
      </c>
      <c r="D162" s="8" t="s">
        <v>365</v>
      </c>
      <c r="E162" s="9">
        <v>30000.0</v>
      </c>
      <c r="F162" s="8" t="s">
        <v>17</v>
      </c>
      <c r="G162" s="8" t="s">
        <v>18</v>
      </c>
      <c r="H162" s="8" t="s">
        <v>366</v>
      </c>
      <c r="I162" s="5" t="s">
        <v>20</v>
      </c>
      <c r="J162" s="4"/>
      <c r="K162" s="5"/>
      <c r="L162" s="5"/>
      <c r="M162" s="5"/>
      <c r="N162" s="5"/>
      <c r="O162" s="5"/>
      <c r="P162" s="5"/>
      <c r="Q162" s="5"/>
    </row>
    <row r="163">
      <c r="A163" s="7">
        <v>162.0</v>
      </c>
      <c r="B163" s="8" t="s">
        <v>347</v>
      </c>
      <c r="C163" s="8" t="s">
        <v>367</v>
      </c>
      <c r="D163" s="8" t="s">
        <v>108</v>
      </c>
      <c r="E163" s="9">
        <v>62500.0</v>
      </c>
      <c r="F163" s="10" t="s">
        <v>17</v>
      </c>
      <c r="G163" s="8" t="s">
        <v>34</v>
      </c>
      <c r="H163" s="8" t="s">
        <v>368</v>
      </c>
      <c r="I163" s="5" t="s">
        <v>42</v>
      </c>
      <c r="J163" s="4"/>
      <c r="K163" s="5"/>
      <c r="L163" s="5"/>
      <c r="M163" s="5"/>
      <c r="N163" s="5"/>
      <c r="O163" s="5"/>
      <c r="P163" s="5"/>
      <c r="Q163" s="5"/>
    </row>
    <row r="164">
      <c r="A164" s="7">
        <v>163.0</v>
      </c>
      <c r="B164" s="8" t="s">
        <v>340</v>
      </c>
      <c r="C164" s="8" t="s">
        <v>157</v>
      </c>
      <c r="D164" s="8" t="s">
        <v>39</v>
      </c>
      <c r="E164" s="9">
        <v>50000.0</v>
      </c>
      <c r="F164" s="10" t="s">
        <v>17</v>
      </c>
      <c r="G164" s="8" t="s">
        <v>18</v>
      </c>
      <c r="H164" s="8" t="s">
        <v>369</v>
      </c>
      <c r="I164" s="5" t="s">
        <v>20</v>
      </c>
      <c r="J164" s="4"/>
      <c r="K164" s="5"/>
      <c r="L164" s="5"/>
      <c r="M164" s="5"/>
      <c r="N164" s="5"/>
      <c r="O164" s="5"/>
      <c r="P164" s="5"/>
      <c r="Q164" s="5"/>
    </row>
    <row r="165">
      <c r="A165" s="7">
        <v>164.0</v>
      </c>
      <c r="B165" s="8" t="s">
        <v>225</v>
      </c>
      <c r="C165" s="8" t="s">
        <v>370</v>
      </c>
      <c r="D165" s="8" t="s">
        <v>371</v>
      </c>
      <c r="E165" s="9">
        <v>16742.0</v>
      </c>
      <c r="F165" s="8" t="s">
        <v>100</v>
      </c>
      <c r="G165" s="8" t="s">
        <v>18</v>
      </c>
      <c r="H165" s="8" t="s">
        <v>372</v>
      </c>
      <c r="I165" s="5" t="s">
        <v>42</v>
      </c>
      <c r="J165" s="4"/>
      <c r="K165" s="5"/>
      <c r="L165" s="5"/>
      <c r="M165" s="5"/>
      <c r="N165" s="5"/>
      <c r="O165" s="5"/>
      <c r="P165" s="5"/>
      <c r="Q165" s="5"/>
    </row>
    <row r="166">
      <c r="A166" s="7">
        <v>165.0</v>
      </c>
      <c r="B166" s="8" t="s">
        <v>347</v>
      </c>
      <c r="C166" s="8" t="s">
        <v>57</v>
      </c>
      <c r="D166" s="8" t="s">
        <v>210</v>
      </c>
      <c r="E166" s="9">
        <v>80000.0</v>
      </c>
      <c r="F166" s="10" t="s">
        <v>17</v>
      </c>
      <c r="G166" s="8" t="s">
        <v>18</v>
      </c>
      <c r="H166" s="8" t="s">
        <v>373</v>
      </c>
      <c r="I166" s="5" t="s">
        <v>42</v>
      </c>
      <c r="J166" s="4"/>
      <c r="K166" s="5"/>
      <c r="L166" s="5"/>
      <c r="M166" s="5"/>
      <c r="N166" s="5"/>
      <c r="O166" s="5"/>
      <c r="P166" s="5"/>
      <c r="Q166" s="5"/>
    </row>
    <row r="167">
      <c r="A167" s="7">
        <v>166.0</v>
      </c>
      <c r="B167" s="8" t="s">
        <v>340</v>
      </c>
      <c r="C167" s="8" t="s">
        <v>43</v>
      </c>
      <c r="D167" s="8" t="s">
        <v>37</v>
      </c>
      <c r="E167" s="9">
        <v>42500.0</v>
      </c>
      <c r="F167" s="10" t="s">
        <v>17</v>
      </c>
      <c r="G167" s="8" t="s">
        <v>18</v>
      </c>
      <c r="H167" s="8" t="s">
        <v>374</v>
      </c>
      <c r="I167" s="5" t="s">
        <v>42</v>
      </c>
      <c r="J167" s="4"/>
      <c r="K167" s="5"/>
      <c r="L167" s="5"/>
      <c r="M167" s="5"/>
      <c r="N167" s="5"/>
      <c r="O167" s="5"/>
      <c r="P167" s="5"/>
      <c r="Q167" s="5"/>
    </row>
    <row r="168">
      <c r="A168" s="7">
        <v>167.0</v>
      </c>
      <c r="B168" s="8" t="s">
        <v>340</v>
      </c>
      <c r="C168" s="8" t="s">
        <v>36</v>
      </c>
      <c r="D168" s="8" t="s">
        <v>155</v>
      </c>
      <c r="E168" s="9">
        <v>35000.0</v>
      </c>
      <c r="F168" s="10" t="s">
        <v>17</v>
      </c>
      <c r="G168" s="8" t="s">
        <v>34</v>
      </c>
      <c r="H168" s="8" t="s">
        <v>375</v>
      </c>
      <c r="I168" s="5" t="s">
        <v>42</v>
      </c>
      <c r="J168" s="4"/>
      <c r="K168" s="5"/>
      <c r="L168" s="5"/>
      <c r="M168" s="5"/>
      <c r="N168" s="5"/>
      <c r="O168" s="5"/>
      <c r="P168" s="5"/>
      <c r="Q168" s="5"/>
    </row>
    <row r="169">
      <c r="A169" s="7">
        <v>168.0</v>
      </c>
      <c r="B169" s="8" t="s">
        <v>340</v>
      </c>
      <c r="C169" s="8" t="s">
        <v>376</v>
      </c>
      <c r="D169" s="8" t="s">
        <v>377</v>
      </c>
      <c r="E169" s="9">
        <v>29760.0</v>
      </c>
      <c r="F169" s="8" t="s">
        <v>100</v>
      </c>
      <c r="G169" s="8" t="s">
        <v>34</v>
      </c>
      <c r="H169" s="8" t="s">
        <v>378</v>
      </c>
      <c r="I169" s="5" t="s">
        <v>42</v>
      </c>
      <c r="J169" s="4"/>
      <c r="K169" s="5"/>
      <c r="L169" s="5"/>
      <c r="M169" s="5"/>
      <c r="N169" s="5"/>
      <c r="O169" s="5"/>
      <c r="P169" s="5"/>
      <c r="Q169" s="5"/>
    </row>
    <row r="170">
      <c r="A170" s="7">
        <v>169.0</v>
      </c>
      <c r="B170" s="8" t="s">
        <v>347</v>
      </c>
      <c r="C170" s="8" t="s">
        <v>379</v>
      </c>
      <c r="D170" s="8" t="s">
        <v>380</v>
      </c>
      <c r="E170" s="9">
        <v>158400.0</v>
      </c>
      <c r="F170" s="8" t="s">
        <v>33</v>
      </c>
      <c r="G170" s="8" t="s">
        <v>34</v>
      </c>
      <c r="H170" s="8" t="s">
        <v>381</v>
      </c>
      <c r="I170" s="5" t="s">
        <v>20</v>
      </c>
      <c r="J170" s="4"/>
      <c r="K170" s="5"/>
      <c r="L170" s="5"/>
      <c r="M170" s="5"/>
      <c r="N170" s="5"/>
      <c r="O170" s="5"/>
      <c r="P170" s="5"/>
      <c r="Q170" s="5"/>
    </row>
    <row r="171">
      <c r="A171" s="7">
        <v>170.0</v>
      </c>
      <c r="B171" s="8" t="s">
        <v>347</v>
      </c>
      <c r="C171" s="8" t="s">
        <v>202</v>
      </c>
      <c r="D171" s="8" t="s">
        <v>382</v>
      </c>
      <c r="E171" s="9">
        <v>42786.0</v>
      </c>
      <c r="F171" s="8" t="s">
        <v>17</v>
      </c>
      <c r="G171" s="8" t="s">
        <v>18</v>
      </c>
      <c r="H171" s="8" t="s">
        <v>383</v>
      </c>
      <c r="I171" s="5" t="s">
        <v>20</v>
      </c>
      <c r="J171" s="4"/>
      <c r="K171" s="5"/>
      <c r="L171" s="5"/>
      <c r="M171" s="5"/>
      <c r="N171" s="5"/>
      <c r="O171" s="5"/>
      <c r="P171" s="5"/>
      <c r="Q171" s="5"/>
    </row>
    <row r="172">
      <c r="A172" s="7">
        <v>171.0</v>
      </c>
      <c r="B172" s="8" t="s">
        <v>347</v>
      </c>
      <c r="C172" s="8" t="s">
        <v>284</v>
      </c>
      <c r="D172" s="8" t="s">
        <v>384</v>
      </c>
      <c r="E172" s="9">
        <v>20328.0</v>
      </c>
      <c r="F172" s="8" t="s">
        <v>33</v>
      </c>
      <c r="G172" s="8" t="s">
        <v>85</v>
      </c>
      <c r="H172" s="8" t="s">
        <v>385</v>
      </c>
      <c r="I172" s="5" t="s">
        <v>42</v>
      </c>
      <c r="J172" s="4"/>
      <c r="K172" s="5"/>
      <c r="L172" s="5"/>
      <c r="M172" s="5"/>
      <c r="N172" s="5"/>
      <c r="O172" s="5"/>
      <c r="P172" s="5"/>
      <c r="Q172" s="5"/>
    </row>
    <row r="173">
      <c r="A173" s="7">
        <v>172.0</v>
      </c>
      <c r="B173" s="8" t="s">
        <v>225</v>
      </c>
      <c r="C173" s="8" t="s">
        <v>386</v>
      </c>
      <c r="D173" s="8" t="s">
        <v>387</v>
      </c>
      <c r="E173" s="9">
        <v>161700.0</v>
      </c>
      <c r="F173" s="8" t="s">
        <v>33</v>
      </c>
      <c r="G173" s="8" t="s">
        <v>34</v>
      </c>
      <c r="H173" s="8" t="s">
        <v>388</v>
      </c>
      <c r="I173" s="5" t="s">
        <v>20</v>
      </c>
      <c r="J173" s="4"/>
      <c r="K173" s="5"/>
      <c r="L173" s="5"/>
      <c r="M173" s="5"/>
      <c r="N173" s="5"/>
      <c r="O173" s="5"/>
      <c r="P173" s="5"/>
      <c r="Q173" s="5"/>
    </row>
    <row r="174">
      <c r="A174" s="7">
        <v>173.0</v>
      </c>
      <c r="B174" s="8" t="s">
        <v>347</v>
      </c>
      <c r="C174" s="8" t="s">
        <v>389</v>
      </c>
      <c r="D174" s="8" t="s">
        <v>390</v>
      </c>
      <c r="E174" s="9">
        <v>34000.0</v>
      </c>
      <c r="F174" s="10" t="s">
        <v>17</v>
      </c>
      <c r="G174" s="8" t="s">
        <v>18</v>
      </c>
      <c r="H174" s="8" t="s">
        <v>391</v>
      </c>
      <c r="I174" s="5" t="s">
        <v>20</v>
      </c>
      <c r="J174" s="4"/>
      <c r="K174" s="5"/>
      <c r="L174" s="5"/>
      <c r="M174" s="5"/>
      <c r="N174" s="5"/>
      <c r="O174" s="5"/>
      <c r="P174" s="5"/>
      <c r="Q174" s="5"/>
    </row>
    <row r="175">
      <c r="A175" s="7">
        <v>174.0</v>
      </c>
      <c r="B175" s="8" t="s">
        <v>347</v>
      </c>
      <c r="C175" s="8" t="s">
        <v>69</v>
      </c>
      <c r="D175" s="8" t="s">
        <v>392</v>
      </c>
      <c r="E175" s="9">
        <v>42000.0</v>
      </c>
      <c r="F175" s="10" t="s">
        <v>17</v>
      </c>
      <c r="G175" s="8" t="s">
        <v>18</v>
      </c>
      <c r="H175" s="8" t="s">
        <v>391</v>
      </c>
      <c r="I175" s="5" t="s">
        <v>20</v>
      </c>
      <c r="J175" s="4"/>
      <c r="K175" s="5"/>
      <c r="L175" s="5"/>
      <c r="M175" s="5"/>
      <c r="N175" s="5"/>
      <c r="O175" s="5"/>
      <c r="P175" s="5"/>
      <c r="Q175" s="5"/>
    </row>
    <row r="176">
      <c r="A176" s="7">
        <v>175.0</v>
      </c>
      <c r="B176" s="8" t="s">
        <v>340</v>
      </c>
      <c r="C176" s="8" t="s">
        <v>393</v>
      </c>
      <c r="D176" s="8" t="s">
        <v>394</v>
      </c>
      <c r="E176" s="9">
        <v>67500.0</v>
      </c>
      <c r="F176" s="10" t="s">
        <v>17</v>
      </c>
      <c r="G176" s="8" t="s">
        <v>18</v>
      </c>
      <c r="H176" s="8" t="s">
        <v>395</v>
      </c>
      <c r="I176" s="5" t="s">
        <v>20</v>
      </c>
      <c r="J176" s="4"/>
      <c r="K176" s="5"/>
      <c r="L176" s="5"/>
      <c r="M176" s="5"/>
      <c r="N176" s="5"/>
      <c r="O176" s="5"/>
      <c r="P176" s="5"/>
      <c r="Q176" s="5"/>
    </row>
    <row r="177">
      <c r="A177" s="7">
        <v>176.0</v>
      </c>
      <c r="B177" s="8" t="s">
        <v>347</v>
      </c>
      <c r="C177" s="8" t="s">
        <v>396</v>
      </c>
      <c r="D177" s="8" t="s">
        <v>397</v>
      </c>
      <c r="E177" s="9">
        <v>35640.0</v>
      </c>
      <c r="F177" s="8" t="s">
        <v>33</v>
      </c>
      <c r="G177" s="8" t="s">
        <v>34</v>
      </c>
      <c r="H177" s="8" t="s">
        <v>398</v>
      </c>
      <c r="I177" s="5" t="s">
        <v>20</v>
      </c>
      <c r="J177" s="4"/>
      <c r="K177" s="5"/>
      <c r="L177" s="5"/>
      <c r="M177" s="5"/>
      <c r="N177" s="5"/>
      <c r="O177" s="5"/>
      <c r="P177" s="5"/>
      <c r="Q177" s="5"/>
    </row>
    <row r="178">
      <c r="A178" s="7">
        <v>177.0</v>
      </c>
      <c r="B178" s="8" t="s">
        <v>347</v>
      </c>
      <c r="C178" s="8" t="s">
        <v>129</v>
      </c>
      <c r="D178" s="8" t="s">
        <v>399</v>
      </c>
      <c r="E178" s="9">
        <v>65000.0</v>
      </c>
      <c r="F178" s="10" t="s">
        <v>17</v>
      </c>
      <c r="G178" s="8" t="s">
        <v>18</v>
      </c>
      <c r="H178" s="8" t="s">
        <v>400</v>
      </c>
      <c r="I178" s="5" t="s">
        <v>20</v>
      </c>
      <c r="J178" s="4"/>
      <c r="K178" s="5"/>
      <c r="L178" s="5"/>
      <c r="M178" s="5"/>
      <c r="N178" s="5"/>
      <c r="O178" s="5"/>
      <c r="P178" s="5"/>
      <c r="Q178" s="5"/>
    </row>
    <row r="179">
      <c r="A179" s="7">
        <v>178.0</v>
      </c>
      <c r="B179" s="8" t="s">
        <v>347</v>
      </c>
      <c r="C179" s="8" t="s">
        <v>401</v>
      </c>
      <c r="D179" s="8" t="s">
        <v>402</v>
      </c>
      <c r="E179" s="9">
        <v>30000.0</v>
      </c>
      <c r="F179" s="10" t="s">
        <v>17</v>
      </c>
      <c r="G179" s="8" t="s">
        <v>18</v>
      </c>
      <c r="H179" s="8" t="s">
        <v>403</v>
      </c>
      <c r="I179" s="5" t="s">
        <v>20</v>
      </c>
      <c r="J179" s="4"/>
      <c r="K179" s="5"/>
      <c r="L179" s="5"/>
      <c r="M179" s="5"/>
      <c r="N179" s="5"/>
      <c r="O179" s="5"/>
      <c r="P179" s="5"/>
      <c r="Q179" s="5"/>
    </row>
    <row r="180">
      <c r="A180" s="7">
        <v>179.0</v>
      </c>
      <c r="B180" s="8" t="s">
        <v>347</v>
      </c>
      <c r="C180" s="8" t="s">
        <v>401</v>
      </c>
      <c r="D180" s="8" t="s">
        <v>404</v>
      </c>
      <c r="E180" s="9">
        <v>30000.0</v>
      </c>
      <c r="F180" s="10" t="s">
        <v>17</v>
      </c>
      <c r="G180" s="8" t="s">
        <v>18</v>
      </c>
      <c r="H180" s="8" t="s">
        <v>403</v>
      </c>
      <c r="I180" s="5" t="s">
        <v>20</v>
      </c>
      <c r="J180" s="4"/>
      <c r="K180" s="5"/>
      <c r="L180" s="5"/>
      <c r="M180" s="5"/>
      <c r="N180" s="5"/>
      <c r="O180" s="5"/>
      <c r="P180" s="5"/>
      <c r="Q180" s="5"/>
    </row>
    <row r="181">
      <c r="A181" s="7">
        <v>180.0</v>
      </c>
      <c r="B181" s="8" t="s">
        <v>347</v>
      </c>
      <c r="C181" s="8" t="s">
        <v>401</v>
      </c>
      <c r="D181" s="8" t="s">
        <v>405</v>
      </c>
      <c r="E181" s="9">
        <v>30000.0</v>
      </c>
      <c r="F181" s="10" t="s">
        <v>17</v>
      </c>
      <c r="G181" s="8" t="s">
        <v>18</v>
      </c>
      <c r="H181" s="8" t="s">
        <v>403</v>
      </c>
      <c r="I181" s="5" t="s">
        <v>20</v>
      </c>
      <c r="J181" s="4"/>
      <c r="K181" s="5"/>
      <c r="L181" s="5"/>
      <c r="M181" s="5"/>
      <c r="N181" s="5"/>
      <c r="O181" s="5"/>
      <c r="P181" s="5"/>
      <c r="Q181" s="5"/>
    </row>
    <row r="182">
      <c r="A182" s="7">
        <v>181.0</v>
      </c>
      <c r="B182" s="8" t="s">
        <v>340</v>
      </c>
      <c r="C182" s="8" t="s">
        <v>36</v>
      </c>
      <c r="D182" s="8" t="s">
        <v>406</v>
      </c>
      <c r="E182" s="9">
        <v>31085.0</v>
      </c>
      <c r="F182" s="8" t="s">
        <v>100</v>
      </c>
      <c r="G182" s="8" t="s">
        <v>85</v>
      </c>
      <c r="H182" s="8" t="s">
        <v>407</v>
      </c>
      <c r="I182" s="5" t="s">
        <v>20</v>
      </c>
      <c r="J182" s="4"/>
      <c r="K182" s="5"/>
      <c r="L182" s="5"/>
      <c r="M182" s="5"/>
      <c r="N182" s="5"/>
      <c r="O182" s="5"/>
      <c r="P182" s="5"/>
      <c r="Q182" s="5"/>
    </row>
    <row r="183">
      <c r="A183" s="7">
        <v>182.0</v>
      </c>
      <c r="B183" s="8" t="s">
        <v>347</v>
      </c>
      <c r="C183" s="8" t="s">
        <v>408</v>
      </c>
      <c r="D183" s="8" t="s">
        <v>409</v>
      </c>
      <c r="E183" s="9">
        <v>29588.0</v>
      </c>
      <c r="F183" s="10" t="s">
        <v>17</v>
      </c>
      <c r="G183" s="8" t="s">
        <v>18</v>
      </c>
      <c r="H183" s="8" t="s">
        <v>410</v>
      </c>
      <c r="I183" s="5" t="s">
        <v>20</v>
      </c>
      <c r="J183" s="4"/>
      <c r="K183" s="5"/>
      <c r="L183" s="5"/>
      <c r="M183" s="5"/>
      <c r="N183" s="5"/>
      <c r="O183" s="5"/>
      <c r="P183" s="5"/>
      <c r="Q183" s="5"/>
    </row>
    <row r="184">
      <c r="A184" s="7">
        <v>183.0</v>
      </c>
      <c r="B184" s="8" t="s">
        <v>347</v>
      </c>
      <c r="C184" s="8" t="s">
        <v>411</v>
      </c>
      <c r="D184" s="8" t="s">
        <v>105</v>
      </c>
      <c r="E184" s="9">
        <v>52800.0</v>
      </c>
      <c r="F184" s="8" t="s">
        <v>33</v>
      </c>
      <c r="G184" s="8" t="s">
        <v>34</v>
      </c>
      <c r="H184" s="8" t="s">
        <v>412</v>
      </c>
      <c r="I184" s="5" t="s">
        <v>20</v>
      </c>
      <c r="J184" s="4"/>
      <c r="K184" s="5"/>
      <c r="L184" s="5"/>
      <c r="M184" s="5"/>
      <c r="N184" s="5"/>
      <c r="O184" s="5"/>
      <c r="P184" s="5"/>
      <c r="Q184" s="5"/>
    </row>
    <row r="185">
      <c r="A185" s="7">
        <v>184.0</v>
      </c>
      <c r="B185" s="8" t="s">
        <v>347</v>
      </c>
      <c r="C185" s="8" t="s">
        <v>413</v>
      </c>
      <c r="D185" s="8" t="s">
        <v>37</v>
      </c>
      <c r="E185" s="9">
        <v>50000.0</v>
      </c>
      <c r="F185" s="10" t="s">
        <v>17</v>
      </c>
      <c r="G185" s="8" t="s">
        <v>18</v>
      </c>
      <c r="H185" s="8" t="s">
        <v>414</v>
      </c>
      <c r="I185" s="5" t="s">
        <v>42</v>
      </c>
      <c r="J185" s="4"/>
      <c r="K185" s="5"/>
      <c r="L185" s="5"/>
      <c r="M185" s="5"/>
      <c r="N185" s="5"/>
      <c r="O185" s="5"/>
      <c r="P185" s="5"/>
      <c r="Q185" s="5"/>
    </row>
    <row r="186">
      <c r="A186" s="7">
        <v>185.0</v>
      </c>
      <c r="B186" s="8" t="s">
        <v>347</v>
      </c>
      <c r="C186" s="8" t="s">
        <v>415</v>
      </c>
      <c r="D186" s="8" t="s">
        <v>416</v>
      </c>
      <c r="E186" s="9">
        <v>144000.0</v>
      </c>
      <c r="F186" s="8" t="s">
        <v>100</v>
      </c>
      <c r="G186" s="8" t="s">
        <v>34</v>
      </c>
      <c r="H186" s="8" t="s">
        <v>417</v>
      </c>
      <c r="I186" s="5" t="s">
        <v>42</v>
      </c>
      <c r="J186" s="4"/>
      <c r="K186" s="5"/>
      <c r="L186" s="5"/>
      <c r="M186" s="5"/>
      <c r="N186" s="5"/>
      <c r="O186" s="5"/>
      <c r="P186" s="5"/>
      <c r="Q186" s="5"/>
    </row>
    <row r="187">
      <c r="A187" s="7">
        <v>186.0</v>
      </c>
      <c r="B187" s="8" t="s">
        <v>340</v>
      </c>
      <c r="C187" s="8" t="s">
        <v>418</v>
      </c>
      <c r="D187" s="8" t="s">
        <v>37</v>
      </c>
      <c r="E187" s="9">
        <v>65000.0</v>
      </c>
      <c r="F187" s="10" t="s">
        <v>17</v>
      </c>
      <c r="G187" s="8" t="s">
        <v>18</v>
      </c>
      <c r="H187" s="8" t="s">
        <v>419</v>
      </c>
      <c r="I187" s="5" t="s">
        <v>20</v>
      </c>
      <c r="J187" s="4"/>
      <c r="K187" s="5"/>
      <c r="L187" s="5"/>
      <c r="M187" s="5"/>
      <c r="N187" s="5"/>
      <c r="O187" s="5"/>
      <c r="P187" s="5"/>
      <c r="Q187" s="5"/>
    </row>
    <row r="188">
      <c r="A188" s="7">
        <v>187.0</v>
      </c>
      <c r="B188" s="8" t="s">
        <v>225</v>
      </c>
      <c r="C188" s="8" t="s">
        <v>420</v>
      </c>
      <c r="D188" s="8" t="s">
        <v>421</v>
      </c>
      <c r="E188" s="9">
        <v>77500.0</v>
      </c>
      <c r="F188" s="10" t="s">
        <v>17</v>
      </c>
      <c r="G188" s="8" t="s">
        <v>18</v>
      </c>
      <c r="H188" s="8" t="s">
        <v>422</v>
      </c>
      <c r="I188" s="5" t="s">
        <v>42</v>
      </c>
      <c r="J188" s="4"/>
      <c r="K188" s="5"/>
      <c r="L188" s="5"/>
      <c r="M188" s="5"/>
      <c r="N188" s="5"/>
      <c r="O188" s="5"/>
      <c r="P188" s="5"/>
      <c r="Q188" s="5"/>
    </row>
    <row r="189">
      <c r="A189" s="7">
        <v>188.0</v>
      </c>
      <c r="B189" s="8" t="s">
        <v>225</v>
      </c>
      <c r="C189" s="8" t="s">
        <v>36</v>
      </c>
      <c r="D189" s="8" t="s">
        <v>423</v>
      </c>
      <c r="E189" s="9">
        <v>30881.0</v>
      </c>
      <c r="F189" s="10" t="s">
        <v>17</v>
      </c>
      <c r="G189" s="8" t="s">
        <v>18</v>
      </c>
      <c r="H189" s="8" t="s">
        <v>424</v>
      </c>
      <c r="I189" s="5" t="s">
        <v>79</v>
      </c>
      <c r="J189" s="4"/>
      <c r="K189" s="5"/>
      <c r="L189" s="5"/>
      <c r="M189" s="5"/>
      <c r="N189" s="5"/>
      <c r="O189" s="5"/>
      <c r="P189" s="5"/>
      <c r="Q189" s="5"/>
    </row>
    <row r="190">
      <c r="A190" s="7">
        <v>189.0</v>
      </c>
      <c r="B190" s="8" t="s">
        <v>225</v>
      </c>
      <c r="C190" s="8" t="s">
        <v>425</v>
      </c>
      <c r="D190" s="8" t="s">
        <v>426</v>
      </c>
      <c r="E190" s="9">
        <v>33990.0</v>
      </c>
      <c r="F190" s="10" t="s">
        <v>17</v>
      </c>
      <c r="G190" s="8" t="s">
        <v>34</v>
      </c>
      <c r="H190" s="8" t="s">
        <v>427</v>
      </c>
      <c r="I190" s="5" t="s">
        <v>79</v>
      </c>
      <c r="J190" s="4"/>
      <c r="K190" s="5"/>
      <c r="L190" s="5"/>
      <c r="M190" s="5"/>
      <c r="N190" s="5"/>
      <c r="O190" s="5"/>
      <c r="P190" s="5"/>
      <c r="Q190" s="5"/>
    </row>
    <row r="191">
      <c r="A191" s="7">
        <v>190.0</v>
      </c>
      <c r="B191" s="8" t="s">
        <v>340</v>
      </c>
      <c r="C191" s="8" t="s">
        <v>69</v>
      </c>
      <c r="D191" s="8" t="s">
        <v>210</v>
      </c>
      <c r="E191" s="9">
        <v>40000.0</v>
      </c>
      <c r="F191" s="10" t="s">
        <v>17</v>
      </c>
      <c r="G191" s="8" t="s">
        <v>18</v>
      </c>
      <c r="H191" s="8" t="s">
        <v>211</v>
      </c>
      <c r="I191" s="5" t="s">
        <v>20</v>
      </c>
      <c r="J191" s="4"/>
      <c r="K191" s="5"/>
      <c r="L191" s="5"/>
      <c r="M191" s="5"/>
      <c r="N191" s="5"/>
      <c r="O191" s="5"/>
      <c r="P191" s="5"/>
      <c r="Q191" s="5"/>
    </row>
    <row r="192">
      <c r="A192" s="7">
        <v>191.0</v>
      </c>
      <c r="B192" s="8" t="s">
        <v>340</v>
      </c>
      <c r="C192" s="8" t="s">
        <v>69</v>
      </c>
      <c r="D192" s="8" t="s">
        <v>210</v>
      </c>
      <c r="E192" s="9">
        <v>40000.0</v>
      </c>
      <c r="F192" s="10" t="s">
        <v>17</v>
      </c>
      <c r="G192" s="8" t="s">
        <v>18</v>
      </c>
      <c r="H192" s="8" t="s">
        <v>211</v>
      </c>
      <c r="I192" s="5" t="s">
        <v>20</v>
      </c>
      <c r="J192" s="4"/>
      <c r="K192" s="5"/>
      <c r="L192" s="5"/>
      <c r="M192" s="5"/>
      <c r="N192" s="5"/>
      <c r="O192" s="5"/>
      <c r="P192" s="5"/>
      <c r="Q192" s="5"/>
    </row>
    <row r="193">
      <c r="A193" s="7">
        <v>192.0</v>
      </c>
      <c r="B193" s="8" t="s">
        <v>225</v>
      </c>
      <c r="C193" s="8" t="s">
        <v>129</v>
      </c>
      <c r="D193" s="8" t="s">
        <v>37</v>
      </c>
      <c r="E193" s="9">
        <v>75000.0</v>
      </c>
      <c r="F193" s="10" t="s">
        <v>17</v>
      </c>
      <c r="G193" s="8" t="s">
        <v>18</v>
      </c>
      <c r="H193" s="8" t="s">
        <v>120</v>
      </c>
      <c r="I193" s="5" t="s">
        <v>42</v>
      </c>
      <c r="J193" s="4"/>
      <c r="K193" s="5"/>
      <c r="L193" s="5"/>
      <c r="M193" s="5"/>
      <c r="N193" s="5"/>
      <c r="O193" s="5"/>
      <c r="P193" s="5"/>
      <c r="Q193" s="5"/>
    </row>
    <row r="194">
      <c r="A194" s="7">
        <v>193.0</v>
      </c>
      <c r="B194" s="8" t="s">
        <v>225</v>
      </c>
      <c r="C194" s="8" t="s">
        <v>43</v>
      </c>
      <c r="D194" s="8" t="s">
        <v>37</v>
      </c>
      <c r="E194" s="9">
        <v>52500.0</v>
      </c>
      <c r="F194" s="10" t="s">
        <v>17</v>
      </c>
      <c r="G194" s="8" t="s">
        <v>18</v>
      </c>
      <c r="H194" s="8" t="s">
        <v>120</v>
      </c>
      <c r="I194" s="5" t="s">
        <v>42</v>
      </c>
      <c r="J194" s="4"/>
      <c r="K194" s="5"/>
      <c r="L194" s="5"/>
      <c r="M194" s="5"/>
      <c r="N194" s="5"/>
      <c r="O194" s="5"/>
      <c r="P194" s="5"/>
      <c r="Q194" s="5"/>
    </row>
    <row r="195">
      <c r="A195" s="7">
        <v>194.0</v>
      </c>
      <c r="B195" s="8" t="s">
        <v>225</v>
      </c>
      <c r="C195" s="8" t="s">
        <v>428</v>
      </c>
      <c r="D195" s="8" t="s">
        <v>429</v>
      </c>
      <c r="E195" s="9">
        <v>21750.0</v>
      </c>
      <c r="F195" s="8" t="s">
        <v>17</v>
      </c>
      <c r="G195" s="8" t="s">
        <v>18</v>
      </c>
      <c r="H195" s="8" t="s">
        <v>430</v>
      </c>
      <c r="I195" s="5" t="s">
        <v>42</v>
      </c>
      <c r="J195" s="4"/>
      <c r="K195" s="5"/>
      <c r="L195" s="5"/>
      <c r="M195" s="5"/>
      <c r="N195" s="5"/>
      <c r="O195" s="5"/>
      <c r="P195" s="5"/>
      <c r="Q195" s="5"/>
    </row>
    <row r="196">
      <c r="A196" s="7">
        <v>195.0</v>
      </c>
      <c r="B196" s="8" t="s">
        <v>347</v>
      </c>
      <c r="C196" s="8" t="s">
        <v>431</v>
      </c>
      <c r="D196" s="8" t="s">
        <v>432</v>
      </c>
      <c r="E196" s="9">
        <v>42500.0</v>
      </c>
      <c r="F196" s="10" t="s">
        <v>17</v>
      </c>
      <c r="G196" s="8" t="s">
        <v>18</v>
      </c>
      <c r="H196" s="8" t="s">
        <v>433</v>
      </c>
      <c r="I196" s="5" t="s">
        <v>42</v>
      </c>
      <c r="J196" s="4"/>
      <c r="K196" s="5"/>
      <c r="L196" s="5"/>
      <c r="M196" s="5"/>
      <c r="N196" s="5"/>
      <c r="O196" s="5"/>
      <c r="P196" s="5"/>
      <c r="Q196" s="5"/>
    </row>
    <row r="197">
      <c r="A197" s="7">
        <v>196.0</v>
      </c>
      <c r="B197" s="8" t="s">
        <v>225</v>
      </c>
      <c r="C197" s="8" t="s">
        <v>36</v>
      </c>
      <c r="D197" s="8" t="s">
        <v>210</v>
      </c>
      <c r="E197" s="9">
        <v>30880.0</v>
      </c>
      <c r="F197" s="10" t="s">
        <v>17</v>
      </c>
      <c r="G197" s="8" t="s">
        <v>18</v>
      </c>
      <c r="H197" s="8" t="s">
        <v>424</v>
      </c>
      <c r="I197" s="5" t="s">
        <v>79</v>
      </c>
      <c r="J197" s="4"/>
      <c r="K197" s="5"/>
      <c r="L197" s="5"/>
      <c r="M197" s="5"/>
      <c r="N197" s="5"/>
      <c r="O197" s="5"/>
      <c r="P197" s="5"/>
      <c r="Q197" s="5"/>
    </row>
    <row r="198">
      <c r="A198" s="7">
        <v>197.0</v>
      </c>
      <c r="B198" s="8" t="s">
        <v>434</v>
      </c>
      <c r="C198" s="8" t="s">
        <v>218</v>
      </c>
      <c r="D198" s="8" t="s">
        <v>435</v>
      </c>
      <c r="E198" s="9">
        <v>52500.0</v>
      </c>
      <c r="F198" s="10" t="s">
        <v>17</v>
      </c>
      <c r="G198" s="8" t="s">
        <v>18</v>
      </c>
      <c r="H198" s="8" t="s">
        <v>82</v>
      </c>
      <c r="I198" s="5" t="s">
        <v>42</v>
      </c>
      <c r="J198" s="4"/>
      <c r="K198" s="5"/>
      <c r="L198" s="5"/>
      <c r="M198" s="5"/>
      <c r="N198" s="5"/>
      <c r="O198" s="5"/>
      <c r="P198" s="5"/>
      <c r="Q198" s="5"/>
    </row>
    <row r="199">
      <c r="A199" s="7">
        <v>198.0</v>
      </c>
      <c r="B199" s="8" t="s">
        <v>434</v>
      </c>
      <c r="C199" s="8" t="s">
        <v>69</v>
      </c>
      <c r="D199" s="8" t="s">
        <v>436</v>
      </c>
      <c r="E199" s="9">
        <v>47500.0</v>
      </c>
      <c r="F199" s="10" t="s">
        <v>17</v>
      </c>
      <c r="G199" s="8" t="s">
        <v>18</v>
      </c>
      <c r="H199" s="8" t="s">
        <v>437</v>
      </c>
      <c r="I199" s="5" t="s">
        <v>20</v>
      </c>
      <c r="J199" s="4"/>
      <c r="K199" s="5"/>
      <c r="L199" s="5"/>
      <c r="M199" s="5"/>
      <c r="N199" s="5"/>
      <c r="O199" s="5"/>
      <c r="P199" s="5"/>
      <c r="Q199" s="5"/>
    </row>
    <row r="200">
      <c r="A200" s="7">
        <v>199.0</v>
      </c>
      <c r="B200" s="8" t="s">
        <v>438</v>
      </c>
      <c r="C200" s="8" t="s">
        <v>57</v>
      </c>
      <c r="D200" s="8" t="s">
        <v>439</v>
      </c>
      <c r="E200" s="9">
        <v>70000.0</v>
      </c>
      <c r="F200" s="10" t="s">
        <v>17</v>
      </c>
      <c r="G200" s="8" t="s">
        <v>18</v>
      </c>
      <c r="H200" s="8" t="s">
        <v>130</v>
      </c>
      <c r="I200" s="5" t="s">
        <v>20</v>
      </c>
      <c r="J200" s="4"/>
      <c r="K200" s="5"/>
      <c r="L200" s="5"/>
      <c r="M200" s="5"/>
      <c r="N200" s="5"/>
      <c r="O200" s="5"/>
      <c r="P200" s="5"/>
      <c r="Q200" s="5"/>
    </row>
    <row r="201">
      <c r="A201" s="7">
        <v>200.0</v>
      </c>
      <c r="B201" s="8" t="s">
        <v>438</v>
      </c>
      <c r="C201" s="8" t="s">
        <v>36</v>
      </c>
      <c r="D201" s="8" t="s">
        <v>440</v>
      </c>
      <c r="E201" s="9">
        <v>72600.0</v>
      </c>
      <c r="F201" s="8" t="s">
        <v>33</v>
      </c>
      <c r="G201" s="8" t="s">
        <v>85</v>
      </c>
      <c r="H201" s="8" t="s">
        <v>369</v>
      </c>
      <c r="I201" s="5" t="s">
        <v>20</v>
      </c>
      <c r="J201" s="4"/>
      <c r="K201" s="5"/>
      <c r="L201" s="5"/>
      <c r="M201" s="5"/>
      <c r="N201" s="5"/>
      <c r="O201" s="5"/>
      <c r="P201" s="5"/>
      <c r="Q201" s="5"/>
    </row>
    <row r="202">
      <c r="A202" s="7">
        <v>201.0</v>
      </c>
      <c r="B202" s="8" t="s">
        <v>434</v>
      </c>
      <c r="C202" s="8" t="s">
        <v>441</v>
      </c>
      <c r="D202" s="8" t="s">
        <v>442</v>
      </c>
      <c r="E202" s="9">
        <v>92400.0</v>
      </c>
      <c r="F202" s="8" t="s">
        <v>33</v>
      </c>
      <c r="G202" s="8" t="s">
        <v>34</v>
      </c>
      <c r="H202" s="8" t="s">
        <v>88</v>
      </c>
      <c r="I202" s="5" t="s">
        <v>20</v>
      </c>
      <c r="J202" s="4"/>
      <c r="K202" s="5"/>
      <c r="L202" s="5"/>
      <c r="M202" s="5"/>
      <c r="N202" s="5"/>
      <c r="O202" s="5"/>
      <c r="P202" s="5"/>
      <c r="Q202" s="5"/>
    </row>
    <row r="203">
      <c r="A203" s="7">
        <v>202.0</v>
      </c>
      <c r="B203" s="8" t="s">
        <v>438</v>
      </c>
      <c r="C203" s="8" t="s">
        <v>171</v>
      </c>
      <c r="D203" s="8" t="s">
        <v>172</v>
      </c>
      <c r="E203" s="9">
        <v>65000.0</v>
      </c>
      <c r="F203" s="10" t="s">
        <v>17</v>
      </c>
      <c r="G203" s="8" t="s">
        <v>18</v>
      </c>
      <c r="H203" s="8" t="s">
        <v>130</v>
      </c>
      <c r="I203" s="5" t="s">
        <v>20</v>
      </c>
      <c r="J203" s="4"/>
      <c r="K203" s="5"/>
      <c r="L203" s="5"/>
      <c r="M203" s="5"/>
      <c r="N203" s="5"/>
      <c r="O203" s="5"/>
      <c r="P203" s="5"/>
      <c r="Q203" s="5"/>
    </row>
    <row r="204">
      <c r="A204" s="7">
        <v>203.0</v>
      </c>
      <c r="B204" s="8" t="s">
        <v>438</v>
      </c>
      <c r="C204" s="8" t="s">
        <v>171</v>
      </c>
      <c r="D204" s="8" t="s">
        <v>172</v>
      </c>
      <c r="E204" s="9">
        <v>65000.0</v>
      </c>
      <c r="F204" s="10" t="s">
        <v>17</v>
      </c>
      <c r="G204" s="8" t="s">
        <v>18</v>
      </c>
      <c r="H204" s="8" t="s">
        <v>130</v>
      </c>
      <c r="I204" s="5" t="s">
        <v>20</v>
      </c>
      <c r="J204" s="4"/>
      <c r="K204" s="5"/>
      <c r="L204" s="5"/>
      <c r="M204" s="5"/>
      <c r="N204" s="5"/>
      <c r="O204" s="5"/>
      <c r="P204" s="5"/>
      <c r="Q204" s="5"/>
    </row>
    <row r="205">
      <c r="A205" s="7">
        <v>204.0</v>
      </c>
      <c r="B205" s="8" t="s">
        <v>434</v>
      </c>
      <c r="C205" s="8" t="s">
        <v>443</v>
      </c>
      <c r="D205" s="8" t="s">
        <v>444</v>
      </c>
      <c r="E205" s="9">
        <v>44000.0</v>
      </c>
      <c r="F205" s="10" t="s">
        <v>17</v>
      </c>
      <c r="G205" s="8" t="s">
        <v>18</v>
      </c>
      <c r="H205" s="8" t="s">
        <v>445</v>
      </c>
      <c r="I205" s="5" t="s">
        <v>20</v>
      </c>
      <c r="J205" s="4"/>
      <c r="K205" s="5"/>
      <c r="L205" s="5"/>
      <c r="M205" s="5"/>
      <c r="N205" s="5"/>
      <c r="O205" s="5"/>
      <c r="P205" s="5"/>
      <c r="Q205" s="5"/>
    </row>
    <row r="206">
      <c r="A206" s="7">
        <v>205.0</v>
      </c>
      <c r="B206" s="8" t="s">
        <v>434</v>
      </c>
      <c r="C206" s="8" t="s">
        <v>446</v>
      </c>
      <c r="D206" s="8" t="s">
        <v>447</v>
      </c>
      <c r="E206" s="9">
        <v>45000.0</v>
      </c>
      <c r="F206" s="10" t="s">
        <v>17</v>
      </c>
      <c r="G206" s="8" t="s">
        <v>18</v>
      </c>
      <c r="H206" s="8" t="s">
        <v>448</v>
      </c>
      <c r="I206" s="5" t="s">
        <v>42</v>
      </c>
      <c r="J206" s="4"/>
      <c r="K206" s="5"/>
      <c r="L206" s="5"/>
      <c r="M206" s="5"/>
      <c r="N206" s="5"/>
      <c r="O206" s="5"/>
      <c r="P206" s="5"/>
      <c r="Q206" s="5"/>
    </row>
    <row r="207">
      <c r="A207" s="7">
        <v>206.0</v>
      </c>
      <c r="B207" s="8" t="s">
        <v>434</v>
      </c>
      <c r="C207" s="8" t="s">
        <v>449</v>
      </c>
      <c r="D207" s="8" t="s">
        <v>115</v>
      </c>
      <c r="E207" s="9">
        <v>27500.0</v>
      </c>
      <c r="F207" s="10" t="s">
        <v>17</v>
      </c>
      <c r="G207" s="8" t="s">
        <v>18</v>
      </c>
      <c r="H207" s="8" t="s">
        <v>116</v>
      </c>
      <c r="I207" s="5" t="s">
        <v>20</v>
      </c>
      <c r="J207" s="4"/>
      <c r="K207" s="5"/>
      <c r="L207" s="5"/>
      <c r="M207" s="5"/>
      <c r="N207" s="5"/>
      <c r="O207" s="5"/>
      <c r="P207" s="5"/>
      <c r="Q207" s="5"/>
    </row>
    <row r="208">
      <c r="A208" s="7">
        <v>207.0</v>
      </c>
      <c r="B208" s="8" t="s">
        <v>438</v>
      </c>
      <c r="C208" s="8" t="s">
        <v>450</v>
      </c>
      <c r="D208" s="8" t="s">
        <v>451</v>
      </c>
      <c r="E208" s="9">
        <v>77500.0</v>
      </c>
      <c r="F208" s="10" t="s">
        <v>17</v>
      </c>
      <c r="G208" s="8" t="s">
        <v>18</v>
      </c>
      <c r="H208" s="8" t="s">
        <v>452</v>
      </c>
      <c r="I208" s="5" t="s">
        <v>42</v>
      </c>
      <c r="J208" s="4"/>
      <c r="K208" s="5"/>
      <c r="L208" s="5"/>
      <c r="M208" s="5"/>
      <c r="N208" s="5"/>
      <c r="O208" s="5"/>
      <c r="P208" s="5"/>
      <c r="Q208" s="5"/>
    </row>
    <row r="209">
      <c r="A209" s="7">
        <v>208.0</v>
      </c>
      <c r="B209" s="8" t="s">
        <v>434</v>
      </c>
      <c r="C209" s="8" t="s">
        <v>453</v>
      </c>
      <c r="D209" s="8" t="s">
        <v>359</v>
      </c>
      <c r="E209" s="9">
        <v>50702.0</v>
      </c>
      <c r="F209" s="10" t="s">
        <v>17</v>
      </c>
      <c r="G209" s="8" t="s">
        <v>18</v>
      </c>
      <c r="H209" s="8" t="s">
        <v>156</v>
      </c>
      <c r="I209" s="5" t="s">
        <v>42</v>
      </c>
      <c r="J209" s="4"/>
      <c r="K209" s="5"/>
      <c r="L209" s="5"/>
      <c r="M209" s="5"/>
      <c r="N209" s="5"/>
      <c r="O209" s="5"/>
      <c r="P209" s="5"/>
      <c r="Q209" s="5"/>
    </row>
    <row r="210">
      <c r="A210" s="7">
        <v>209.0</v>
      </c>
      <c r="B210" s="8" t="s">
        <v>438</v>
      </c>
      <c r="C210" s="8" t="s">
        <v>69</v>
      </c>
      <c r="D210" s="8" t="s">
        <v>454</v>
      </c>
      <c r="E210" s="9">
        <v>45000.0</v>
      </c>
      <c r="F210" s="8" t="s">
        <v>17</v>
      </c>
      <c r="G210" s="8" t="s">
        <v>18</v>
      </c>
      <c r="H210" s="8" t="s">
        <v>455</v>
      </c>
      <c r="I210" s="5" t="s">
        <v>42</v>
      </c>
      <c r="J210" s="4"/>
      <c r="K210" s="5"/>
      <c r="L210" s="5"/>
      <c r="M210" s="5"/>
      <c r="N210" s="5"/>
      <c r="O210" s="5"/>
      <c r="P210" s="5"/>
      <c r="Q210" s="5"/>
    </row>
    <row r="211">
      <c r="A211" s="7">
        <v>210.0</v>
      </c>
      <c r="B211" s="8" t="s">
        <v>434</v>
      </c>
      <c r="C211" s="8" t="s">
        <v>456</v>
      </c>
      <c r="D211" s="8" t="s">
        <v>457</v>
      </c>
      <c r="E211" s="9">
        <v>20000.0</v>
      </c>
      <c r="F211" s="10" t="s">
        <v>17</v>
      </c>
      <c r="G211" s="8" t="s">
        <v>18</v>
      </c>
      <c r="H211" s="8" t="s">
        <v>458</v>
      </c>
      <c r="I211" s="5" t="s">
        <v>20</v>
      </c>
      <c r="J211" s="4"/>
      <c r="K211" s="5"/>
      <c r="L211" s="5"/>
      <c r="M211" s="5"/>
      <c r="N211" s="5"/>
      <c r="O211" s="5"/>
      <c r="P211" s="5"/>
      <c r="Q211" s="5"/>
    </row>
    <row r="212">
      <c r="A212" s="7">
        <v>211.0</v>
      </c>
      <c r="B212" s="8" t="s">
        <v>438</v>
      </c>
      <c r="C212" s="8" t="s">
        <v>202</v>
      </c>
      <c r="D212" s="8" t="s">
        <v>459</v>
      </c>
      <c r="E212" s="9">
        <v>70000.0</v>
      </c>
      <c r="F212" s="10" t="s">
        <v>17</v>
      </c>
      <c r="G212" s="8" t="s">
        <v>18</v>
      </c>
      <c r="H212" s="8" t="s">
        <v>133</v>
      </c>
      <c r="I212" s="5" t="s">
        <v>20</v>
      </c>
      <c r="J212" s="4"/>
      <c r="K212" s="5"/>
      <c r="L212" s="5"/>
      <c r="M212" s="5"/>
      <c r="N212" s="5"/>
      <c r="O212" s="5"/>
      <c r="P212" s="5"/>
      <c r="Q212" s="5"/>
    </row>
    <row r="213">
      <c r="A213" s="7">
        <v>212.0</v>
      </c>
      <c r="B213" s="8" t="s">
        <v>434</v>
      </c>
      <c r="C213" s="8" t="s">
        <v>456</v>
      </c>
      <c r="D213" s="8" t="s">
        <v>460</v>
      </c>
      <c r="E213" s="9">
        <v>18750.0</v>
      </c>
      <c r="F213" s="10" t="s">
        <v>17</v>
      </c>
      <c r="G213" s="8" t="s">
        <v>18</v>
      </c>
      <c r="H213" s="8" t="s">
        <v>458</v>
      </c>
      <c r="I213" s="5" t="s">
        <v>20</v>
      </c>
      <c r="J213" s="4"/>
      <c r="K213" s="5"/>
      <c r="L213" s="5"/>
      <c r="M213" s="5"/>
      <c r="N213" s="5"/>
      <c r="O213" s="5"/>
      <c r="P213" s="5"/>
      <c r="Q213" s="5"/>
    </row>
    <row r="214">
      <c r="A214" s="7">
        <v>213.0</v>
      </c>
      <c r="B214" s="8" t="s">
        <v>438</v>
      </c>
      <c r="C214" s="8" t="s">
        <v>69</v>
      </c>
      <c r="D214" s="8" t="s">
        <v>461</v>
      </c>
      <c r="E214" s="9">
        <v>55000.0</v>
      </c>
      <c r="F214" s="10" t="s">
        <v>17</v>
      </c>
      <c r="G214" s="8" t="s">
        <v>18</v>
      </c>
      <c r="H214" s="8" t="s">
        <v>374</v>
      </c>
      <c r="I214" s="5" t="s">
        <v>42</v>
      </c>
      <c r="J214" s="4"/>
      <c r="K214" s="5"/>
      <c r="L214" s="5"/>
      <c r="M214" s="5"/>
      <c r="N214" s="5"/>
      <c r="O214" s="5"/>
      <c r="P214" s="5"/>
      <c r="Q214" s="5"/>
    </row>
    <row r="215">
      <c r="A215" s="7">
        <v>214.0</v>
      </c>
      <c r="B215" s="8" t="s">
        <v>438</v>
      </c>
      <c r="C215" s="8" t="s">
        <v>462</v>
      </c>
      <c r="D215" s="8" t="s">
        <v>37</v>
      </c>
      <c r="E215" s="9">
        <v>211200.0</v>
      </c>
      <c r="F215" s="8" t="s">
        <v>33</v>
      </c>
      <c r="G215" s="8" t="s">
        <v>34</v>
      </c>
      <c r="H215" s="8" t="s">
        <v>191</v>
      </c>
      <c r="I215" s="5" t="s">
        <v>20</v>
      </c>
      <c r="J215" s="4"/>
      <c r="K215" s="5"/>
      <c r="L215" s="5"/>
      <c r="M215" s="5"/>
      <c r="N215" s="5"/>
      <c r="O215" s="5"/>
      <c r="P215" s="5"/>
      <c r="Q215" s="5"/>
    </row>
    <row r="216">
      <c r="A216" s="7">
        <v>215.0</v>
      </c>
      <c r="B216" s="8" t="s">
        <v>225</v>
      </c>
      <c r="C216" s="8" t="s">
        <v>111</v>
      </c>
      <c r="D216" s="8" t="s">
        <v>463</v>
      </c>
      <c r="E216" s="9">
        <v>35000.0</v>
      </c>
      <c r="F216" s="10" t="s">
        <v>17</v>
      </c>
      <c r="G216" s="8" t="s">
        <v>18</v>
      </c>
      <c r="H216" s="8" t="s">
        <v>464</v>
      </c>
      <c r="I216" s="5" t="s">
        <v>20</v>
      </c>
      <c r="J216" s="4"/>
      <c r="K216" s="5"/>
      <c r="L216" s="5"/>
      <c r="M216" s="5"/>
      <c r="N216" s="5"/>
      <c r="O216" s="5"/>
      <c r="P216" s="5"/>
      <c r="Q216" s="5"/>
    </row>
    <row r="217">
      <c r="A217" s="7">
        <v>216.0</v>
      </c>
      <c r="B217" s="8" t="s">
        <v>438</v>
      </c>
      <c r="C217" s="8" t="s">
        <v>190</v>
      </c>
      <c r="D217" s="8" t="s">
        <v>37</v>
      </c>
      <c r="E217" s="9">
        <v>198000.0</v>
      </c>
      <c r="F217" s="8" t="s">
        <v>33</v>
      </c>
      <c r="G217" s="8" t="s">
        <v>34</v>
      </c>
      <c r="H217" s="8" t="s">
        <v>191</v>
      </c>
      <c r="I217" s="5" t="s">
        <v>20</v>
      </c>
      <c r="J217" s="4"/>
      <c r="K217" s="5"/>
      <c r="L217" s="5"/>
      <c r="M217" s="5"/>
      <c r="N217" s="5"/>
      <c r="O217" s="5"/>
      <c r="P217" s="5"/>
      <c r="Q217" s="5"/>
    </row>
    <row r="218">
      <c r="A218" s="7">
        <v>217.0</v>
      </c>
      <c r="B218" s="8" t="s">
        <v>434</v>
      </c>
      <c r="C218" s="8" t="s">
        <v>465</v>
      </c>
      <c r="D218" s="8" t="s">
        <v>466</v>
      </c>
      <c r="E218" s="9">
        <v>80000.0</v>
      </c>
      <c r="F218" s="10" t="s">
        <v>17</v>
      </c>
      <c r="G218" s="8" t="s">
        <v>18</v>
      </c>
      <c r="H218" s="8" t="s">
        <v>467</v>
      </c>
      <c r="I218" s="5" t="s">
        <v>20</v>
      </c>
      <c r="J218" s="4"/>
      <c r="K218" s="5"/>
      <c r="L218" s="5"/>
      <c r="M218" s="5"/>
      <c r="N218" s="5"/>
      <c r="O218" s="5"/>
      <c r="P218" s="5"/>
      <c r="Q218" s="5"/>
    </row>
    <row r="219">
      <c r="A219" s="7">
        <v>218.0</v>
      </c>
      <c r="B219" s="8" t="s">
        <v>434</v>
      </c>
      <c r="C219" s="8" t="s">
        <v>468</v>
      </c>
      <c r="D219" s="8" t="s">
        <v>469</v>
      </c>
      <c r="E219" s="9">
        <v>16896.0</v>
      </c>
      <c r="F219" s="8" t="s">
        <v>100</v>
      </c>
      <c r="G219" s="8" t="s">
        <v>85</v>
      </c>
      <c r="H219" s="8" t="s">
        <v>470</v>
      </c>
      <c r="I219" s="5" t="s">
        <v>42</v>
      </c>
      <c r="J219" s="4"/>
      <c r="K219" s="5"/>
      <c r="L219" s="5"/>
      <c r="M219" s="5"/>
      <c r="N219" s="5"/>
      <c r="O219" s="5"/>
      <c r="P219" s="5"/>
      <c r="Q219" s="5"/>
    </row>
    <row r="220">
      <c r="A220" s="7">
        <v>219.0</v>
      </c>
      <c r="B220" s="8" t="s">
        <v>434</v>
      </c>
      <c r="C220" s="8" t="s">
        <v>471</v>
      </c>
      <c r="D220" s="8" t="s">
        <v>308</v>
      </c>
      <c r="E220" s="9">
        <v>40000.0</v>
      </c>
      <c r="F220" s="10" t="s">
        <v>17</v>
      </c>
      <c r="G220" s="8" t="s">
        <v>18</v>
      </c>
      <c r="H220" s="8" t="s">
        <v>309</v>
      </c>
      <c r="I220" s="5" t="s">
        <v>42</v>
      </c>
      <c r="J220" s="4"/>
      <c r="K220" s="5"/>
      <c r="L220" s="5"/>
      <c r="M220" s="5"/>
      <c r="N220" s="5"/>
      <c r="O220" s="5"/>
      <c r="P220" s="5"/>
      <c r="Q220" s="5"/>
    </row>
    <row r="221">
      <c r="A221" s="7">
        <v>220.0</v>
      </c>
      <c r="B221" s="8" t="s">
        <v>434</v>
      </c>
      <c r="C221" s="8" t="s">
        <v>472</v>
      </c>
      <c r="D221" s="8" t="s">
        <v>39</v>
      </c>
      <c r="E221" s="9">
        <v>41741.0</v>
      </c>
      <c r="F221" s="8" t="s">
        <v>100</v>
      </c>
      <c r="G221" s="8" t="s">
        <v>34</v>
      </c>
      <c r="H221" s="8" t="s">
        <v>473</v>
      </c>
      <c r="I221" s="5" t="s">
        <v>42</v>
      </c>
      <c r="J221" s="4"/>
      <c r="K221" s="5"/>
      <c r="L221" s="5"/>
      <c r="M221" s="5"/>
      <c r="N221" s="5"/>
      <c r="O221" s="5"/>
      <c r="P221" s="5"/>
      <c r="Q221" s="5"/>
    </row>
    <row r="222">
      <c r="A222" s="7">
        <v>221.0</v>
      </c>
      <c r="B222" s="8" t="s">
        <v>438</v>
      </c>
      <c r="C222" s="8" t="s">
        <v>474</v>
      </c>
      <c r="D222" s="8" t="s">
        <v>126</v>
      </c>
      <c r="E222" s="9">
        <v>40000.0</v>
      </c>
      <c r="F222" s="10" t="s">
        <v>17</v>
      </c>
      <c r="G222" s="8" t="s">
        <v>18</v>
      </c>
      <c r="H222" s="8" t="s">
        <v>475</v>
      </c>
      <c r="I222" s="5" t="s">
        <v>20</v>
      </c>
      <c r="J222" s="4"/>
      <c r="K222" s="5"/>
      <c r="L222" s="5"/>
      <c r="M222" s="5"/>
      <c r="N222" s="5"/>
      <c r="O222" s="5"/>
      <c r="P222" s="5"/>
      <c r="Q222" s="5"/>
    </row>
    <row r="223">
      <c r="A223" s="7">
        <v>222.0</v>
      </c>
      <c r="B223" s="8" t="s">
        <v>225</v>
      </c>
      <c r="C223" s="8" t="s">
        <v>36</v>
      </c>
      <c r="D223" s="8" t="s">
        <v>476</v>
      </c>
      <c r="E223" s="9">
        <v>32000.0</v>
      </c>
      <c r="F223" s="10" t="s">
        <v>17</v>
      </c>
      <c r="G223" s="8" t="s">
        <v>18</v>
      </c>
      <c r="H223" s="8" t="s">
        <v>477</v>
      </c>
      <c r="I223" s="5" t="s">
        <v>20</v>
      </c>
      <c r="J223" s="4"/>
      <c r="K223" s="5"/>
      <c r="L223" s="5"/>
      <c r="M223" s="5"/>
      <c r="N223" s="5"/>
      <c r="O223" s="5"/>
      <c r="P223" s="5"/>
      <c r="Q223" s="5"/>
    </row>
    <row r="224">
      <c r="A224" s="7">
        <v>223.0</v>
      </c>
      <c r="B224" s="8" t="s">
        <v>438</v>
      </c>
      <c r="C224" s="8" t="s">
        <v>478</v>
      </c>
      <c r="D224" s="8" t="s">
        <v>479</v>
      </c>
      <c r="E224" s="9">
        <v>60000.0</v>
      </c>
      <c r="F224" s="10" t="s">
        <v>17</v>
      </c>
      <c r="G224" s="8" t="s">
        <v>18</v>
      </c>
      <c r="H224" s="8" t="s">
        <v>480</v>
      </c>
      <c r="I224" s="5" t="s">
        <v>42</v>
      </c>
      <c r="J224" s="4"/>
      <c r="K224" s="5"/>
      <c r="L224" s="5"/>
      <c r="M224" s="5"/>
      <c r="N224" s="5"/>
      <c r="O224" s="5"/>
      <c r="P224" s="5"/>
      <c r="Q224" s="5"/>
    </row>
    <row r="225">
      <c r="A225" s="7">
        <v>224.0</v>
      </c>
      <c r="B225" s="8" t="s">
        <v>434</v>
      </c>
      <c r="C225" s="8" t="s">
        <v>481</v>
      </c>
      <c r="D225" s="8" t="s">
        <v>37</v>
      </c>
      <c r="E225" s="9">
        <v>184800.0</v>
      </c>
      <c r="F225" s="8" t="s">
        <v>33</v>
      </c>
      <c r="G225" s="8" t="s">
        <v>34</v>
      </c>
      <c r="H225" s="8" t="s">
        <v>482</v>
      </c>
      <c r="I225" s="5" t="s">
        <v>20</v>
      </c>
      <c r="J225" s="4"/>
      <c r="K225" s="5"/>
      <c r="L225" s="5"/>
      <c r="M225" s="5"/>
      <c r="N225" s="5"/>
      <c r="O225" s="5"/>
      <c r="P225" s="5"/>
      <c r="Q225" s="5"/>
    </row>
    <row r="226">
      <c r="A226" s="7">
        <v>225.0</v>
      </c>
      <c r="B226" s="8" t="s">
        <v>434</v>
      </c>
      <c r="C226" s="8" t="s">
        <v>481</v>
      </c>
      <c r="D226" s="8" t="s">
        <v>37</v>
      </c>
      <c r="E226" s="9">
        <v>137500.0</v>
      </c>
      <c r="F226" s="10" t="s">
        <v>17</v>
      </c>
      <c r="G226" s="8" t="s">
        <v>18</v>
      </c>
      <c r="H226" s="8" t="s">
        <v>482</v>
      </c>
      <c r="I226" s="5" t="s">
        <v>20</v>
      </c>
      <c r="J226" s="4"/>
      <c r="K226" s="5"/>
      <c r="L226" s="5"/>
      <c r="M226" s="5"/>
      <c r="N226" s="5"/>
      <c r="O226" s="5"/>
      <c r="P226" s="5"/>
      <c r="Q226" s="5"/>
    </row>
    <row r="227">
      <c r="A227" s="7">
        <v>226.0</v>
      </c>
      <c r="B227" s="8" t="s">
        <v>434</v>
      </c>
      <c r="C227" s="8" t="s">
        <v>481</v>
      </c>
      <c r="D227" s="8" t="s">
        <v>37</v>
      </c>
      <c r="E227" s="9">
        <v>115000.0</v>
      </c>
      <c r="F227" s="10" t="s">
        <v>17</v>
      </c>
      <c r="G227" s="8" t="s">
        <v>18</v>
      </c>
      <c r="H227" s="8" t="s">
        <v>482</v>
      </c>
      <c r="I227" s="5" t="s">
        <v>20</v>
      </c>
      <c r="J227" s="4"/>
      <c r="K227" s="5"/>
      <c r="L227" s="5"/>
      <c r="M227" s="5"/>
      <c r="N227" s="5"/>
      <c r="O227" s="5"/>
      <c r="P227" s="5"/>
      <c r="Q227" s="5"/>
    </row>
    <row r="228">
      <c r="A228" s="7">
        <v>227.0</v>
      </c>
      <c r="B228" s="8" t="s">
        <v>438</v>
      </c>
      <c r="C228" s="8" t="s">
        <v>483</v>
      </c>
      <c r="D228" s="8" t="s">
        <v>173</v>
      </c>
      <c r="E228" s="9">
        <v>48000.0</v>
      </c>
      <c r="F228" s="8" t="s">
        <v>100</v>
      </c>
      <c r="G228" s="8" t="s">
        <v>34</v>
      </c>
      <c r="H228" s="8" t="s">
        <v>174</v>
      </c>
      <c r="I228" s="5" t="s">
        <v>20</v>
      </c>
      <c r="J228" s="4"/>
      <c r="K228" s="5"/>
      <c r="L228" s="5"/>
      <c r="M228" s="5"/>
      <c r="N228" s="5"/>
      <c r="O228" s="5"/>
      <c r="P228" s="5"/>
      <c r="Q228" s="5"/>
    </row>
    <row r="229">
      <c r="A229" s="7">
        <v>228.0</v>
      </c>
      <c r="B229" s="8" t="s">
        <v>438</v>
      </c>
      <c r="C229" s="8" t="s">
        <v>69</v>
      </c>
      <c r="D229" s="8" t="s">
        <v>173</v>
      </c>
      <c r="E229" s="9">
        <v>34560.0</v>
      </c>
      <c r="F229" s="8" t="s">
        <v>100</v>
      </c>
      <c r="G229" s="8" t="s">
        <v>85</v>
      </c>
      <c r="H229" s="8" t="s">
        <v>174</v>
      </c>
      <c r="I229" s="5" t="s">
        <v>20</v>
      </c>
      <c r="J229" s="4"/>
      <c r="K229" s="5"/>
      <c r="L229" s="5"/>
      <c r="M229" s="5"/>
      <c r="N229" s="5"/>
      <c r="O229" s="5"/>
      <c r="P229" s="5"/>
      <c r="Q229" s="5"/>
    </row>
    <row r="230">
      <c r="A230" s="7">
        <v>229.0</v>
      </c>
      <c r="B230" s="8" t="s">
        <v>438</v>
      </c>
      <c r="C230" s="8" t="s">
        <v>484</v>
      </c>
      <c r="D230" s="8" t="s">
        <v>37</v>
      </c>
      <c r="E230" s="9">
        <v>184800.0</v>
      </c>
      <c r="F230" s="8" t="s">
        <v>33</v>
      </c>
      <c r="G230" s="8" t="s">
        <v>34</v>
      </c>
      <c r="H230" s="8" t="s">
        <v>485</v>
      </c>
      <c r="I230" s="5" t="s">
        <v>20</v>
      </c>
      <c r="J230" s="4"/>
      <c r="K230" s="5"/>
      <c r="L230" s="5"/>
      <c r="M230" s="5"/>
      <c r="N230" s="5"/>
      <c r="O230" s="5"/>
      <c r="P230" s="5"/>
      <c r="Q230" s="5"/>
    </row>
    <row r="231">
      <c r="A231" s="7">
        <v>230.0</v>
      </c>
      <c r="B231" s="8" t="s">
        <v>438</v>
      </c>
      <c r="C231" s="8" t="s">
        <v>69</v>
      </c>
      <c r="D231" s="8" t="s">
        <v>274</v>
      </c>
      <c r="E231" s="9">
        <v>105600.0</v>
      </c>
      <c r="F231" s="8" t="s">
        <v>33</v>
      </c>
      <c r="G231" s="8" t="s">
        <v>34</v>
      </c>
      <c r="H231" s="8" t="s">
        <v>275</v>
      </c>
      <c r="I231" s="5" t="s">
        <v>20</v>
      </c>
      <c r="J231" s="4"/>
      <c r="K231" s="5"/>
      <c r="L231" s="5"/>
      <c r="M231" s="5"/>
      <c r="N231" s="5"/>
      <c r="O231" s="5"/>
      <c r="P231" s="5"/>
      <c r="Q231" s="5"/>
    </row>
    <row r="232">
      <c r="A232" s="7">
        <v>231.0</v>
      </c>
      <c r="B232" s="8" t="s">
        <v>434</v>
      </c>
      <c r="C232" s="8" t="s">
        <v>328</v>
      </c>
      <c r="D232" s="8" t="s">
        <v>486</v>
      </c>
      <c r="E232" s="9">
        <v>49000.0</v>
      </c>
      <c r="F232" s="10" t="s">
        <v>17</v>
      </c>
      <c r="G232" s="8" t="s">
        <v>18</v>
      </c>
      <c r="H232" s="8" t="s">
        <v>197</v>
      </c>
      <c r="I232" s="5" t="s">
        <v>79</v>
      </c>
      <c r="J232" s="4"/>
      <c r="K232" s="5"/>
      <c r="L232" s="5"/>
      <c r="M232" s="5"/>
      <c r="N232" s="5"/>
      <c r="O232" s="5"/>
      <c r="P232" s="5"/>
      <c r="Q232" s="5"/>
    </row>
    <row r="233">
      <c r="A233" s="7">
        <v>232.0</v>
      </c>
      <c r="B233" s="8" t="s">
        <v>438</v>
      </c>
      <c r="C233" s="8" t="s">
        <v>69</v>
      </c>
      <c r="D233" s="8" t="s">
        <v>37</v>
      </c>
      <c r="E233" s="9">
        <v>45000.0</v>
      </c>
      <c r="F233" s="10" t="s">
        <v>17</v>
      </c>
      <c r="G233" s="8" t="s">
        <v>18</v>
      </c>
      <c r="H233" s="8" t="s">
        <v>487</v>
      </c>
      <c r="I233" s="5" t="s">
        <v>42</v>
      </c>
      <c r="J233" s="4"/>
      <c r="K233" s="5"/>
      <c r="L233" s="5"/>
      <c r="M233" s="5"/>
      <c r="N233" s="5"/>
      <c r="O233" s="5"/>
      <c r="P233" s="5"/>
      <c r="Q233" s="5"/>
    </row>
    <row r="234">
      <c r="A234" s="7">
        <v>233.0</v>
      </c>
      <c r="B234" s="8" t="s">
        <v>225</v>
      </c>
      <c r="C234" s="8" t="s">
        <v>69</v>
      </c>
      <c r="D234" s="8" t="s">
        <v>155</v>
      </c>
      <c r="E234" s="9">
        <v>62500.0</v>
      </c>
      <c r="F234" s="10" t="s">
        <v>17</v>
      </c>
      <c r="G234" s="8" t="s">
        <v>18</v>
      </c>
      <c r="H234" s="8" t="s">
        <v>488</v>
      </c>
      <c r="I234" s="5" t="s">
        <v>42</v>
      </c>
      <c r="J234" s="4"/>
      <c r="K234" s="5"/>
      <c r="L234" s="5"/>
      <c r="M234" s="5"/>
      <c r="N234" s="5"/>
      <c r="O234" s="5"/>
      <c r="P234" s="5"/>
      <c r="Q234" s="5"/>
    </row>
    <row r="235">
      <c r="A235" s="7">
        <v>234.0</v>
      </c>
      <c r="B235" s="8" t="s">
        <v>434</v>
      </c>
      <c r="C235" s="8" t="s">
        <v>329</v>
      </c>
      <c r="D235" s="8" t="s">
        <v>486</v>
      </c>
      <c r="E235" s="9">
        <v>41000.0</v>
      </c>
      <c r="F235" s="10" t="s">
        <v>17</v>
      </c>
      <c r="G235" s="8" t="s">
        <v>18</v>
      </c>
      <c r="H235" s="8" t="s">
        <v>197</v>
      </c>
      <c r="I235" s="5" t="s">
        <v>79</v>
      </c>
      <c r="J235" s="4"/>
      <c r="K235" s="5"/>
      <c r="L235" s="5"/>
      <c r="M235" s="5"/>
      <c r="N235" s="5"/>
      <c r="O235" s="5"/>
      <c r="P235" s="5"/>
      <c r="Q235" s="5"/>
    </row>
    <row r="236">
      <c r="A236" s="7">
        <v>235.0</v>
      </c>
      <c r="B236" s="8" t="s">
        <v>225</v>
      </c>
      <c r="C236" s="8" t="s">
        <v>489</v>
      </c>
      <c r="D236" s="8" t="s">
        <v>155</v>
      </c>
      <c r="E236" s="9">
        <v>80000.0</v>
      </c>
      <c r="F236" s="10" t="s">
        <v>17</v>
      </c>
      <c r="G236" s="8" t="s">
        <v>18</v>
      </c>
      <c r="H236" s="8" t="s">
        <v>488</v>
      </c>
      <c r="I236" s="5" t="s">
        <v>42</v>
      </c>
      <c r="J236" s="4"/>
      <c r="K236" s="5"/>
      <c r="L236" s="5"/>
      <c r="M236" s="5"/>
      <c r="N236" s="5"/>
      <c r="O236" s="5"/>
      <c r="P236" s="5"/>
      <c r="Q236" s="5"/>
    </row>
    <row r="237">
      <c r="A237" s="7">
        <v>236.0</v>
      </c>
      <c r="B237" s="8" t="s">
        <v>434</v>
      </c>
      <c r="C237" s="8" t="s">
        <v>36</v>
      </c>
      <c r="D237" s="8" t="s">
        <v>37</v>
      </c>
      <c r="E237" s="9">
        <v>52500.0</v>
      </c>
      <c r="F237" s="10" t="s">
        <v>17</v>
      </c>
      <c r="G237" s="8" t="s">
        <v>18</v>
      </c>
      <c r="H237" s="8" t="s">
        <v>113</v>
      </c>
      <c r="I237" s="5" t="s">
        <v>42</v>
      </c>
      <c r="J237" s="4"/>
      <c r="K237" s="5"/>
      <c r="L237" s="5"/>
      <c r="M237" s="5"/>
      <c r="N237" s="5"/>
      <c r="O237" s="5"/>
      <c r="P237" s="5"/>
      <c r="Q237" s="5"/>
    </row>
    <row r="238">
      <c r="A238" s="7">
        <v>237.0</v>
      </c>
      <c r="B238" s="8" t="s">
        <v>434</v>
      </c>
      <c r="C238" s="8" t="s">
        <v>57</v>
      </c>
      <c r="D238" s="8" t="s">
        <v>490</v>
      </c>
      <c r="E238" s="9">
        <v>85000.0</v>
      </c>
      <c r="F238" s="10" t="s">
        <v>17</v>
      </c>
      <c r="G238" s="8" t="s">
        <v>18</v>
      </c>
      <c r="H238" s="8" t="s">
        <v>414</v>
      </c>
      <c r="I238" s="5" t="s">
        <v>42</v>
      </c>
      <c r="J238" s="4"/>
      <c r="K238" s="5"/>
      <c r="L238" s="5"/>
      <c r="M238" s="5"/>
      <c r="N238" s="5"/>
      <c r="O238" s="5"/>
      <c r="P238" s="5"/>
      <c r="Q238" s="5"/>
    </row>
    <row r="239">
      <c r="A239" s="7">
        <v>238.0</v>
      </c>
      <c r="B239" s="8" t="s">
        <v>438</v>
      </c>
      <c r="C239" s="8" t="s">
        <v>491</v>
      </c>
      <c r="D239" s="8" t="s">
        <v>37</v>
      </c>
      <c r="E239" s="9">
        <v>174900.0</v>
      </c>
      <c r="F239" s="8" t="s">
        <v>33</v>
      </c>
      <c r="G239" s="8" t="s">
        <v>34</v>
      </c>
      <c r="H239" s="8" t="s">
        <v>492</v>
      </c>
      <c r="I239" s="5" t="s">
        <v>20</v>
      </c>
      <c r="J239" s="4"/>
      <c r="K239" s="5"/>
      <c r="L239" s="5"/>
      <c r="M239" s="5"/>
      <c r="N239" s="5"/>
      <c r="O239" s="5"/>
      <c r="P239" s="5"/>
      <c r="Q239" s="5"/>
    </row>
    <row r="240">
      <c r="A240" s="7">
        <v>239.0</v>
      </c>
      <c r="B240" s="8" t="s">
        <v>438</v>
      </c>
      <c r="C240" s="8" t="s">
        <v>493</v>
      </c>
      <c r="D240" s="8" t="s">
        <v>442</v>
      </c>
      <c r="E240" s="9">
        <v>95700.0</v>
      </c>
      <c r="F240" s="8" t="s">
        <v>33</v>
      </c>
      <c r="G240" s="8" t="s">
        <v>34</v>
      </c>
      <c r="H240" s="8" t="s">
        <v>494</v>
      </c>
      <c r="I240" s="5" t="s">
        <v>42</v>
      </c>
      <c r="J240" s="4"/>
      <c r="K240" s="5"/>
      <c r="L240" s="5"/>
      <c r="M240" s="5"/>
      <c r="N240" s="5"/>
      <c r="O240" s="5"/>
      <c r="P240" s="5"/>
      <c r="Q240" s="5"/>
    </row>
    <row r="241">
      <c r="A241" s="7">
        <v>240.0</v>
      </c>
      <c r="B241" s="8" t="s">
        <v>434</v>
      </c>
      <c r="C241" s="8" t="s">
        <v>43</v>
      </c>
      <c r="D241" s="8" t="s">
        <v>495</v>
      </c>
      <c r="E241" s="9">
        <v>70000.0</v>
      </c>
      <c r="F241" s="10" t="s">
        <v>17</v>
      </c>
      <c r="G241" s="8" t="s">
        <v>18</v>
      </c>
      <c r="H241" s="8" t="s">
        <v>496</v>
      </c>
      <c r="I241" s="5" t="s">
        <v>20</v>
      </c>
      <c r="J241" s="4"/>
      <c r="K241" s="5"/>
      <c r="L241" s="5"/>
      <c r="M241" s="5"/>
      <c r="N241" s="5"/>
      <c r="O241" s="5"/>
      <c r="P241" s="5"/>
      <c r="Q241" s="5"/>
    </row>
    <row r="242">
      <c r="A242" s="7">
        <v>241.0</v>
      </c>
      <c r="B242" s="8" t="s">
        <v>434</v>
      </c>
      <c r="C242" s="8" t="s">
        <v>43</v>
      </c>
      <c r="D242" s="8" t="s">
        <v>497</v>
      </c>
      <c r="E242" s="9">
        <v>70000.0</v>
      </c>
      <c r="F242" s="10" t="s">
        <v>17</v>
      </c>
      <c r="G242" s="8" t="s">
        <v>18</v>
      </c>
      <c r="H242" s="8" t="s">
        <v>496</v>
      </c>
      <c r="I242" s="5" t="s">
        <v>20</v>
      </c>
      <c r="J242" s="4"/>
      <c r="K242" s="5"/>
      <c r="L242" s="5"/>
      <c r="M242" s="5"/>
      <c r="N242" s="5"/>
      <c r="O242" s="5"/>
      <c r="P242" s="5"/>
      <c r="Q242" s="5"/>
    </row>
    <row r="243">
      <c r="A243" s="7">
        <v>242.0</v>
      </c>
      <c r="B243" s="8" t="s">
        <v>434</v>
      </c>
      <c r="C243" s="8" t="s">
        <v>43</v>
      </c>
      <c r="D243" s="8" t="s">
        <v>498</v>
      </c>
      <c r="E243" s="9">
        <v>70000.0</v>
      </c>
      <c r="F243" s="10" t="s">
        <v>17</v>
      </c>
      <c r="G243" s="8" t="s">
        <v>18</v>
      </c>
      <c r="H243" s="8" t="s">
        <v>496</v>
      </c>
      <c r="I243" s="5" t="s">
        <v>20</v>
      </c>
      <c r="J243" s="4"/>
      <c r="K243" s="5"/>
      <c r="L243" s="5"/>
      <c r="M243" s="5"/>
      <c r="N243" s="5"/>
      <c r="O243" s="5"/>
      <c r="P243" s="5"/>
      <c r="Q243" s="5"/>
    </row>
    <row r="244">
      <c r="A244" s="7">
        <v>243.0</v>
      </c>
      <c r="B244" s="8" t="s">
        <v>434</v>
      </c>
      <c r="C244" s="8" t="s">
        <v>499</v>
      </c>
      <c r="D244" s="8" t="s">
        <v>500</v>
      </c>
      <c r="E244" s="9">
        <v>17222.0</v>
      </c>
      <c r="F244" s="8" t="s">
        <v>100</v>
      </c>
      <c r="G244" s="8" t="s">
        <v>85</v>
      </c>
      <c r="H244" s="8" t="s">
        <v>501</v>
      </c>
      <c r="I244" s="5" t="s">
        <v>42</v>
      </c>
      <c r="J244" s="4"/>
      <c r="K244" s="5"/>
      <c r="L244" s="5"/>
      <c r="M244" s="5"/>
      <c r="N244" s="5"/>
      <c r="O244" s="5"/>
      <c r="P244" s="5"/>
      <c r="Q244" s="5"/>
    </row>
    <row r="245">
      <c r="A245" s="7">
        <v>244.0</v>
      </c>
      <c r="B245" s="8" t="s">
        <v>438</v>
      </c>
      <c r="C245" s="8" t="s">
        <v>212</v>
      </c>
      <c r="D245" s="8" t="s">
        <v>502</v>
      </c>
      <c r="E245" s="9">
        <v>55000.0</v>
      </c>
      <c r="F245" s="10" t="s">
        <v>17</v>
      </c>
      <c r="G245" s="8" t="s">
        <v>18</v>
      </c>
      <c r="H245" s="8" t="s">
        <v>354</v>
      </c>
      <c r="I245" s="5" t="s">
        <v>20</v>
      </c>
      <c r="J245" s="4"/>
      <c r="K245" s="5"/>
      <c r="L245" s="5"/>
      <c r="M245" s="5"/>
      <c r="N245" s="5"/>
      <c r="O245" s="5"/>
      <c r="P245" s="5"/>
      <c r="Q245" s="5"/>
    </row>
    <row r="246">
      <c r="A246" s="7">
        <v>245.0</v>
      </c>
      <c r="B246" s="8" t="s">
        <v>434</v>
      </c>
      <c r="C246" s="8" t="s">
        <v>503</v>
      </c>
      <c r="D246" s="8" t="s">
        <v>504</v>
      </c>
      <c r="E246" s="9">
        <v>46000.0</v>
      </c>
      <c r="F246" s="10" t="s">
        <v>17</v>
      </c>
      <c r="G246" s="8" t="s">
        <v>18</v>
      </c>
      <c r="H246" s="8" t="s">
        <v>505</v>
      </c>
      <c r="I246" s="5" t="s">
        <v>42</v>
      </c>
      <c r="J246" s="4"/>
      <c r="K246" s="5"/>
      <c r="L246" s="5"/>
      <c r="M246" s="5"/>
      <c r="N246" s="5"/>
      <c r="O246" s="5"/>
      <c r="P246" s="5"/>
      <c r="Q246" s="5"/>
    </row>
    <row r="247">
      <c r="A247" s="7">
        <v>246.0</v>
      </c>
      <c r="B247" s="8" t="s">
        <v>438</v>
      </c>
      <c r="C247" s="8" t="s">
        <v>506</v>
      </c>
      <c r="D247" s="8" t="s">
        <v>37</v>
      </c>
      <c r="E247" s="9">
        <v>62500.0</v>
      </c>
      <c r="F247" s="10" t="s">
        <v>17</v>
      </c>
      <c r="G247" s="8" t="s">
        <v>18</v>
      </c>
      <c r="H247" s="8" t="s">
        <v>507</v>
      </c>
      <c r="I247" s="5" t="s">
        <v>20</v>
      </c>
      <c r="J247" s="4"/>
      <c r="K247" s="5"/>
      <c r="L247" s="5"/>
      <c r="M247" s="5"/>
      <c r="N247" s="5"/>
      <c r="O247" s="5"/>
      <c r="P247" s="5"/>
      <c r="Q247" s="5"/>
    </row>
    <row r="248">
      <c r="A248" s="7">
        <v>247.0</v>
      </c>
      <c r="B248" s="8" t="s">
        <v>438</v>
      </c>
      <c r="C248" s="8" t="s">
        <v>506</v>
      </c>
      <c r="D248" s="8" t="s">
        <v>37</v>
      </c>
      <c r="E248" s="9">
        <v>62500.0</v>
      </c>
      <c r="F248" s="10" t="s">
        <v>17</v>
      </c>
      <c r="G248" s="8" t="s">
        <v>18</v>
      </c>
      <c r="H248" s="8" t="s">
        <v>507</v>
      </c>
      <c r="I248" s="5" t="s">
        <v>20</v>
      </c>
      <c r="J248" s="4"/>
      <c r="K248" s="5"/>
      <c r="L248" s="5"/>
      <c r="M248" s="5"/>
      <c r="N248" s="5"/>
      <c r="O248" s="5"/>
      <c r="P248" s="5"/>
      <c r="Q248" s="5"/>
    </row>
    <row r="249">
      <c r="A249" s="7">
        <v>248.0</v>
      </c>
      <c r="B249" s="8" t="s">
        <v>434</v>
      </c>
      <c r="C249" s="8" t="s">
        <v>508</v>
      </c>
      <c r="D249" s="8" t="s">
        <v>37</v>
      </c>
      <c r="E249" s="9">
        <v>133320.0</v>
      </c>
      <c r="F249" s="8" t="s">
        <v>33</v>
      </c>
      <c r="G249" s="8" t="s">
        <v>34</v>
      </c>
      <c r="H249" s="8" t="s">
        <v>181</v>
      </c>
      <c r="I249" s="5" t="s">
        <v>42</v>
      </c>
      <c r="J249" s="4"/>
      <c r="K249" s="5"/>
      <c r="L249" s="5"/>
      <c r="M249" s="5"/>
      <c r="N249" s="5"/>
      <c r="O249" s="5"/>
      <c r="P249" s="5"/>
      <c r="Q249" s="5"/>
    </row>
    <row r="250">
      <c r="A250" s="7">
        <v>249.0</v>
      </c>
      <c r="B250" s="8" t="s">
        <v>509</v>
      </c>
      <c r="C250" s="8" t="s">
        <v>510</v>
      </c>
      <c r="D250" s="8" t="s">
        <v>49</v>
      </c>
      <c r="E250" s="9">
        <v>45000.0</v>
      </c>
      <c r="F250" s="10" t="s">
        <v>17</v>
      </c>
      <c r="G250" s="8" t="s">
        <v>18</v>
      </c>
      <c r="H250" s="8" t="s">
        <v>71</v>
      </c>
      <c r="I250" s="5" t="s">
        <v>20</v>
      </c>
      <c r="J250" s="4"/>
      <c r="K250" s="5"/>
      <c r="L250" s="5"/>
      <c r="M250" s="5"/>
      <c r="N250" s="5"/>
      <c r="O250" s="5"/>
      <c r="P250" s="5"/>
      <c r="Q250" s="5"/>
    </row>
    <row r="251">
      <c r="A251" s="7">
        <v>250.0</v>
      </c>
      <c r="B251" s="8" t="s">
        <v>509</v>
      </c>
      <c r="C251" s="8" t="s">
        <v>510</v>
      </c>
      <c r="D251" s="8" t="s">
        <v>511</v>
      </c>
      <c r="E251" s="9">
        <v>45000.0</v>
      </c>
      <c r="F251" s="10" t="s">
        <v>17</v>
      </c>
      <c r="G251" s="8" t="s">
        <v>18</v>
      </c>
      <c r="H251" s="8" t="s">
        <v>71</v>
      </c>
      <c r="I251" s="5" t="s">
        <v>20</v>
      </c>
      <c r="J251" s="4"/>
      <c r="K251" s="5"/>
      <c r="L251" s="5"/>
      <c r="M251" s="5"/>
      <c r="N251" s="5"/>
      <c r="O251" s="5"/>
      <c r="P251" s="5"/>
      <c r="Q251" s="5"/>
    </row>
    <row r="252">
      <c r="A252" s="7">
        <v>251.0</v>
      </c>
      <c r="B252" s="8" t="s">
        <v>509</v>
      </c>
      <c r="C252" s="8" t="s">
        <v>512</v>
      </c>
      <c r="D252" s="8" t="s">
        <v>39</v>
      </c>
      <c r="E252" s="9">
        <v>45000.0</v>
      </c>
      <c r="F252" s="10" t="s">
        <v>17</v>
      </c>
      <c r="G252" s="8" t="s">
        <v>18</v>
      </c>
      <c r="H252" s="8" t="s">
        <v>71</v>
      </c>
      <c r="I252" s="5" t="s">
        <v>20</v>
      </c>
      <c r="J252" s="4"/>
      <c r="K252" s="5"/>
      <c r="L252" s="5"/>
      <c r="M252" s="5"/>
      <c r="N252" s="5"/>
      <c r="O252" s="5"/>
      <c r="P252" s="5"/>
      <c r="Q252" s="5"/>
    </row>
    <row r="253">
      <c r="A253" s="7">
        <v>252.0</v>
      </c>
      <c r="B253" s="8" t="s">
        <v>509</v>
      </c>
      <c r="C253" s="8" t="s">
        <v>69</v>
      </c>
      <c r="D253" s="8" t="s">
        <v>513</v>
      </c>
      <c r="E253" s="9">
        <v>50000.0</v>
      </c>
      <c r="F253" s="10" t="s">
        <v>17</v>
      </c>
      <c r="G253" s="8" t="s">
        <v>18</v>
      </c>
      <c r="H253" s="8" t="s">
        <v>71</v>
      </c>
      <c r="I253" s="5" t="s">
        <v>20</v>
      </c>
      <c r="J253" s="4"/>
      <c r="K253" s="5"/>
      <c r="L253" s="5"/>
      <c r="M253" s="5"/>
      <c r="N253" s="5"/>
      <c r="O253" s="5"/>
      <c r="P253" s="5"/>
      <c r="Q253" s="5"/>
    </row>
    <row r="254">
      <c r="A254" s="7">
        <v>253.0</v>
      </c>
      <c r="B254" s="8" t="s">
        <v>509</v>
      </c>
      <c r="C254" s="8" t="s">
        <v>69</v>
      </c>
      <c r="D254" s="8" t="s">
        <v>108</v>
      </c>
      <c r="E254" s="9">
        <v>50000.0</v>
      </c>
      <c r="F254" s="10" t="s">
        <v>17</v>
      </c>
      <c r="G254" s="8" t="s">
        <v>18</v>
      </c>
      <c r="H254" s="8" t="s">
        <v>91</v>
      </c>
      <c r="I254" s="5" t="s">
        <v>20</v>
      </c>
      <c r="J254" s="4"/>
      <c r="K254" s="5"/>
      <c r="L254" s="5"/>
      <c r="M254" s="5"/>
      <c r="N254" s="5"/>
      <c r="O254" s="5"/>
      <c r="P254" s="5"/>
      <c r="Q254" s="5"/>
    </row>
    <row r="255">
      <c r="A255" s="7">
        <v>254.0</v>
      </c>
      <c r="B255" s="8" t="s">
        <v>509</v>
      </c>
      <c r="C255" s="8" t="s">
        <v>36</v>
      </c>
      <c r="D255" s="8" t="s">
        <v>64</v>
      </c>
      <c r="E255" s="9">
        <v>37500.0</v>
      </c>
      <c r="F255" s="10" t="s">
        <v>17</v>
      </c>
      <c r="G255" s="8" t="s">
        <v>18</v>
      </c>
      <c r="H255" s="8" t="s">
        <v>514</v>
      </c>
      <c r="I255" s="5" t="s">
        <v>42</v>
      </c>
      <c r="J255" s="4"/>
      <c r="K255" s="5"/>
      <c r="L255" s="5"/>
      <c r="M255" s="5"/>
      <c r="N255" s="5"/>
      <c r="O255" s="5"/>
      <c r="P255" s="5"/>
      <c r="Q255" s="5"/>
    </row>
    <row r="256">
      <c r="A256" s="7">
        <v>255.0</v>
      </c>
      <c r="B256" s="8" t="s">
        <v>509</v>
      </c>
      <c r="C256" s="8" t="s">
        <v>36</v>
      </c>
      <c r="D256" s="8" t="s">
        <v>37</v>
      </c>
      <c r="E256" s="9">
        <v>22500.0</v>
      </c>
      <c r="F256" s="10" t="s">
        <v>17</v>
      </c>
      <c r="G256" s="8" t="s">
        <v>18</v>
      </c>
      <c r="H256" s="8" t="s">
        <v>240</v>
      </c>
      <c r="I256" s="5" t="s">
        <v>20</v>
      </c>
      <c r="J256" s="4"/>
      <c r="K256" s="5"/>
      <c r="L256" s="5"/>
      <c r="M256" s="5"/>
      <c r="N256" s="5"/>
      <c r="O256" s="5"/>
      <c r="P256" s="5"/>
      <c r="Q256" s="5"/>
    </row>
    <row r="257">
      <c r="A257" s="7">
        <v>256.0</v>
      </c>
      <c r="B257" s="8" t="s">
        <v>509</v>
      </c>
      <c r="C257" s="8" t="s">
        <v>515</v>
      </c>
      <c r="D257" s="8" t="s">
        <v>342</v>
      </c>
      <c r="E257" s="9">
        <v>171600.0</v>
      </c>
      <c r="F257" s="8" t="s">
        <v>33</v>
      </c>
      <c r="G257" s="8" t="s">
        <v>34</v>
      </c>
      <c r="H257" s="8" t="s">
        <v>343</v>
      </c>
      <c r="I257" s="5" t="s">
        <v>20</v>
      </c>
      <c r="J257" s="4"/>
      <c r="K257" s="5"/>
      <c r="L257" s="5"/>
      <c r="M257" s="5"/>
      <c r="N257" s="5"/>
      <c r="O257" s="5"/>
      <c r="P257" s="5"/>
      <c r="Q257" s="5"/>
    </row>
    <row r="258">
      <c r="A258" s="7">
        <v>257.0</v>
      </c>
      <c r="B258" s="8" t="s">
        <v>516</v>
      </c>
      <c r="C258" s="8" t="s">
        <v>202</v>
      </c>
      <c r="D258" s="8" t="s">
        <v>517</v>
      </c>
      <c r="E258" s="9">
        <v>90000.0</v>
      </c>
      <c r="F258" s="8" t="s">
        <v>17</v>
      </c>
      <c r="G258" s="8" t="s">
        <v>18</v>
      </c>
      <c r="H258" s="8" t="s">
        <v>518</v>
      </c>
      <c r="I258" s="5" t="s">
        <v>42</v>
      </c>
      <c r="J258" s="4"/>
      <c r="K258" s="5"/>
      <c r="L258" s="5"/>
      <c r="M258" s="5"/>
      <c r="N258" s="5"/>
      <c r="O258" s="5"/>
      <c r="P258" s="5"/>
      <c r="Q258" s="5"/>
    </row>
    <row r="259">
      <c r="A259" s="7">
        <v>258.0</v>
      </c>
      <c r="B259" s="8" t="s">
        <v>516</v>
      </c>
      <c r="C259" s="8" t="s">
        <v>519</v>
      </c>
      <c r="D259" s="8" t="s">
        <v>342</v>
      </c>
      <c r="E259" s="9">
        <v>45000.0</v>
      </c>
      <c r="F259" s="10" t="s">
        <v>17</v>
      </c>
      <c r="G259" s="8" t="s">
        <v>18</v>
      </c>
      <c r="H259" s="8" t="s">
        <v>520</v>
      </c>
      <c r="I259" s="5" t="s">
        <v>20</v>
      </c>
      <c r="J259" s="4"/>
      <c r="K259" s="5"/>
      <c r="L259" s="5"/>
      <c r="M259" s="5"/>
      <c r="N259" s="5"/>
      <c r="O259" s="5"/>
      <c r="P259" s="5"/>
      <c r="Q259" s="5"/>
    </row>
    <row r="260">
      <c r="A260" s="7">
        <v>259.0</v>
      </c>
      <c r="B260" s="8" t="s">
        <v>509</v>
      </c>
      <c r="C260" s="8" t="s">
        <v>521</v>
      </c>
      <c r="D260" s="8" t="s">
        <v>522</v>
      </c>
      <c r="E260" s="9">
        <v>30720.0</v>
      </c>
      <c r="F260" s="8" t="s">
        <v>100</v>
      </c>
      <c r="G260" s="8" t="s">
        <v>34</v>
      </c>
      <c r="H260" s="8" t="s">
        <v>278</v>
      </c>
      <c r="I260" s="5" t="s">
        <v>42</v>
      </c>
      <c r="J260" s="4"/>
      <c r="K260" s="5"/>
      <c r="L260" s="5"/>
      <c r="M260" s="5"/>
      <c r="N260" s="5"/>
      <c r="O260" s="5"/>
      <c r="P260" s="5"/>
      <c r="Q260" s="5"/>
    </row>
    <row r="261">
      <c r="A261" s="7">
        <v>260.0</v>
      </c>
      <c r="B261" s="8" t="s">
        <v>516</v>
      </c>
      <c r="C261" s="8" t="s">
        <v>69</v>
      </c>
      <c r="D261" s="8" t="s">
        <v>523</v>
      </c>
      <c r="E261" s="9">
        <v>50000.0</v>
      </c>
      <c r="F261" s="10" t="s">
        <v>17</v>
      </c>
      <c r="G261" s="8" t="s">
        <v>18</v>
      </c>
      <c r="H261" s="8" t="s">
        <v>524</v>
      </c>
      <c r="I261" s="5" t="s">
        <v>20</v>
      </c>
      <c r="J261" s="4"/>
      <c r="K261" s="5"/>
      <c r="L261" s="5"/>
      <c r="M261" s="5"/>
      <c r="N261" s="5"/>
      <c r="O261" s="5"/>
      <c r="P261" s="5"/>
      <c r="Q261" s="5"/>
    </row>
    <row r="262">
      <c r="A262" s="7">
        <v>261.0</v>
      </c>
      <c r="B262" s="8" t="s">
        <v>516</v>
      </c>
      <c r="C262" s="8" t="s">
        <v>69</v>
      </c>
      <c r="D262" s="8" t="s">
        <v>246</v>
      </c>
      <c r="E262" s="9">
        <v>50000.0</v>
      </c>
      <c r="F262" s="10" t="s">
        <v>17</v>
      </c>
      <c r="G262" s="8" t="s">
        <v>18</v>
      </c>
      <c r="H262" s="8" t="s">
        <v>524</v>
      </c>
      <c r="I262" s="5" t="s">
        <v>20</v>
      </c>
      <c r="J262" s="4"/>
      <c r="K262" s="5"/>
      <c r="L262" s="5"/>
      <c r="M262" s="5"/>
      <c r="N262" s="5"/>
      <c r="O262" s="5"/>
      <c r="P262" s="5"/>
      <c r="Q262" s="5"/>
    </row>
    <row r="263">
      <c r="A263" s="7">
        <v>262.0</v>
      </c>
      <c r="B263" s="8" t="s">
        <v>516</v>
      </c>
      <c r="C263" s="8" t="s">
        <v>69</v>
      </c>
      <c r="D263" s="8" t="s">
        <v>126</v>
      </c>
      <c r="E263" s="9">
        <v>50000.0</v>
      </c>
      <c r="F263" s="10" t="s">
        <v>17</v>
      </c>
      <c r="G263" s="8" t="s">
        <v>18</v>
      </c>
      <c r="H263" s="8" t="s">
        <v>524</v>
      </c>
      <c r="I263" s="5" t="s">
        <v>20</v>
      </c>
      <c r="J263" s="4"/>
      <c r="K263" s="5"/>
      <c r="L263" s="5"/>
      <c r="M263" s="5"/>
      <c r="N263" s="5"/>
      <c r="O263" s="5"/>
      <c r="P263" s="5"/>
      <c r="Q263" s="5"/>
    </row>
    <row r="264">
      <c r="A264" s="7">
        <v>263.0</v>
      </c>
      <c r="B264" s="8" t="s">
        <v>509</v>
      </c>
      <c r="C264" s="8" t="s">
        <v>525</v>
      </c>
      <c r="D264" s="8" t="s">
        <v>526</v>
      </c>
      <c r="E264" s="9">
        <v>30000.0</v>
      </c>
      <c r="F264" s="10" t="s">
        <v>17</v>
      </c>
      <c r="G264" s="8" t="s">
        <v>18</v>
      </c>
      <c r="H264" s="8" t="s">
        <v>527</v>
      </c>
      <c r="I264" s="5" t="s">
        <v>42</v>
      </c>
      <c r="J264" s="4"/>
      <c r="K264" s="5"/>
      <c r="L264" s="5"/>
      <c r="M264" s="5"/>
      <c r="N264" s="5"/>
      <c r="O264" s="5"/>
      <c r="P264" s="5"/>
      <c r="Q264" s="5"/>
    </row>
    <row r="265">
      <c r="A265" s="7">
        <v>264.0</v>
      </c>
      <c r="B265" s="8" t="s">
        <v>516</v>
      </c>
      <c r="C265" s="8" t="s">
        <v>528</v>
      </c>
      <c r="D265" s="8" t="s">
        <v>96</v>
      </c>
      <c r="E265" s="9">
        <v>75000.0</v>
      </c>
      <c r="F265" s="10" t="s">
        <v>17</v>
      </c>
      <c r="G265" s="8" t="s">
        <v>18</v>
      </c>
      <c r="H265" s="8" t="s">
        <v>159</v>
      </c>
      <c r="I265" s="5" t="s">
        <v>79</v>
      </c>
      <c r="J265" s="4"/>
      <c r="K265" s="5"/>
      <c r="L265" s="5"/>
      <c r="M265" s="5"/>
      <c r="N265" s="5"/>
      <c r="O265" s="5"/>
      <c r="P265" s="5"/>
      <c r="Q265" s="5"/>
    </row>
    <row r="266">
      <c r="A266" s="7">
        <v>265.0</v>
      </c>
      <c r="B266" s="8" t="s">
        <v>509</v>
      </c>
      <c r="C266" s="8" t="s">
        <v>529</v>
      </c>
      <c r="D266" s="8" t="s">
        <v>530</v>
      </c>
      <c r="E266" s="9">
        <v>25000.0</v>
      </c>
      <c r="F266" s="10" t="s">
        <v>17</v>
      </c>
      <c r="G266" s="8" t="s">
        <v>18</v>
      </c>
      <c r="H266" s="8" t="s">
        <v>240</v>
      </c>
      <c r="I266" s="5" t="s">
        <v>20</v>
      </c>
      <c r="J266" s="4"/>
      <c r="K266" s="5"/>
      <c r="L266" s="5"/>
      <c r="M266" s="5"/>
      <c r="N266" s="5"/>
      <c r="O266" s="5"/>
      <c r="P266" s="5"/>
      <c r="Q266" s="5"/>
    </row>
    <row r="267">
      <c r="A267" s="7">
        <v>266.0</v>
      </c>
      <c r="B267" s="8" t="s">
        <v>516</v>
      </c>
      <c r="C267" s="8" t="s">
        <v>531</v>
      </c>
      <c r="D267" s="8" t="s">
        <v>96</v>
      </c>
      <c r="E267" s="9">
        <v>75000.0</v>
      </c>
      <c r="F267" s="10" t="s">
        <v>17</v>
      </c>
      <c r="G267" s="8" t="s">
        <v>18</v>
      </c>
      <c r="H267" s="8" t="s">
        <v>159</v>
      </c>
      <c r="I267" s="5" t="s">
        <v>79</v>
      </c>
      <c r="J267" s="4"/>
      <c r="K267" s="5"/>
      <c r="L267" s="5"/>
      <c r="M267" s="5"/>
      <c r="N267" s="5"/>
      <c r="O267" s="5"/>
      <c r="P267" s="5"/>
      <c r="Q267" s="5"/>
    </row>
    <row r="268">
      <c r="A268" s="7">
        <v>267.0</v>
      </c>
      <c r="B268" s="8" t="s">
        <v>225</v>
      </c>
      <c r="C268" s="8" t="s">
        <v>69</v>
      </c>
      <c r="D268" s="8" t="s">
        <v>532</v>
      </c>
      <c r="E268" s="9">
        <v>57500.0</v>
      </c>
      <c r="F268" s="10" t="s">
        <v>17</v>
      </c>
      <c r="G268" s="8" t="s">
        <v>18</v>
      </c>
      <c r="H268" s="8" t="s">
        <v>227</v>
      </c>
      <c r="I268" s="5" t="s">
        <v>42</v>
      </c>
      <c r="J268" s="4"/>
      <c r="K268" s="5"/>
      <c r="L268" s="5"/>
      <c r="M268" s="5"/>
      <c r="N268" s="5"/>
      <c r="O268" s="5"/>
      <c r="P268" s="5"/>
      <c r="Q268" s="5"/>
    </row>
    <row r="269">
      <c r="A269" s="7">
        <v>268.0</v>
      </c>
      <c r="B269" s="8" t="s">
        <v>225</v>
      </c>
      <c r="C269" s="8" t="s">
        <v>69</v>
      </c>
      <c r="D269" s="8" t="s">
        <v>37</v>
      </c>
      <c r="E269" s="9">
        <v>50000.0</v>
      </c>
      <c r="F269" s="10" t="s">
        <v>17</v>
      </c>
      <c r="G269" s="8" t="s">
        <v>18</v>
      </c>
      <c r="H269" s="8" t="s">
        <v>533</v>
      </c>
      <c r="I269" s="5" t="s">
        <v>20</v>
      </c>
      <c r="J269" s="4"/>
      <c r="K269" s="5"/>
      <c r="L269" s="5"/>
      <c r="M269" s="5"/>
      <c r="N269" s="5"/>
      <c r="O269" s="5"/>
      <c r="P269" s="5"/>
      <c r="Q269" s="5"/>
    </row>
    <row r="270">
      <c r="A270" s="7">
        <v>269.0</v>
      </c>
      <c r="B270" s="8" t="s">
        <v>516</v>
      </c>
      <c r="C270" s="8" t="s">
        <v>534</v>
      </c>
      <c r="D270" s="8" t="s">
        <v>535</v>
      </c>
      <c r="E270" s="9">
        <v>25000.0</v>
      </c>
      <c r="F270" s="10" t="s">
        <v>17</v>
      </c>
      <c r="G270" s="8" t="s">
        <v>18</v>
      </c>
      <c r="H270" s="8" t="s">
        <v>536</v>
      </c>
      <c r="I270" s="5" t="s">
        <v>20</v>
      </c>
      <c r="J270" s="4"/>
      <c r="K270" s="5"/>
      <c r="L270" s="5"/>
      <c r="M270" s="5"/>
      <c r="N270" s="5"/>
      <c r="O270" s="5"/>
      <c r="P270" s="5"/>
      <c r="Q270" s="5"/>
    </row>
    <row r="271">
      <c r="A271" s="7">
        <v>270.0</v>
      </c>
      <c r="B271" s="8" t="s">
        <v>516</v>
      </c>
      <c r="C271" s="8" t="s">
        <v>43</v>
      </c>
      <c r="D271" s="8" t="s">
        <v>537</v>
      </c>
      <c r="E271" s="9">
        <v>41000.0</v>
      </c>
      <c r="F271" s="10" t="s">
        <v>17</v>
      </c>
      <c r="G271" s="8" t="s">
        <v>18</v>
      </c>
      <c r="H271" s="8" t="s">
        <v>538</v>
      </c>
      <c r="I271" s="5" t="s">
        <v>20</v>
      </c>
      <c r="J271" s="4"/>
      <c r="K271" s="5"/>
      <c r="L271" s="5"/>
      <c r="M271" s="5"/>
      <c r="N271" s="5"/>
      <c r="O271" s="5"/>
      <c r="P271" s="5"/>
      <c r="Q271" s="5"/>
    </row>
    <row r="272">
      <c r="A272" s="7">
        <v>271.0</v>
      </c>
      <c r="B272" s="8" t="s">
        <v>516</v>
      </c>
      <c r="C272" s="8" t="s">
        <v>539</v>
      </c>
      <c r="D272" s="8" t="s">
        <v>540</v>
      </c>
      <c r="E272" s="9">
        <v>55440.0</v>
      </c>
      <c r="F272" s="8" t="s">
        <v>33</v>
      </c>
      <c r="G272" s="8" t="s">
        <v>85</v>
      </c>
      <c r="H272" s="8" t="s">
        <v>541</v>
      </c>
      <c r="I272" s="5" t="s">
        <v>42</v>
      </c>
      <c r="J272" s="4"/>
      <c r="K272" s="5"/>
      <c r="L272" s="5"/>
      <c r="M272" s="5"/>
      <c r="N272" s="5"/>
      <c r="O272" s="5"/>
      <c r="P272" s="5"/>
      <c r="Q272" s="5"/>
    </row>
    <row r="273">
      <c r="A273" s="7">
        <v>272.0</v>
      </c>
      <c r="B273" s="8" t="s">
        <v>516</v>
      </c>
      <c r="C273" s="8" t="s">
        <v>542</v>
      </c>
      <c r="D273" s="8" t="s">
        <v>543</v>
      </c>
      <c r="E273" s="9">
        <v>24000.0</v>
      </c>
      <c r="F273" s="10" t="s">
        <v>17</v>
      </c>
      <c r="G273" s="8" t="s">
        <v>18</v>
      </c>
      <c r="H273" s="8" t="s">
        <v>544</v>
      </c>
      <c r="I273" s="5" t="s">
        <v>20</v>
      </c>
      <c r="J273" s="4"/>
      <c r="K273" s="5"/>
      <c r="L273" s="5"/>
      <c r="M273" s="5"/>
      <c r="N273" s="5"/>
      <c r="O273" s="5"/>
      <c r="P273" s="5"/>
      <c r="Q273" s="5"/>
    </row>
    <row r="274">
      <c r="A274" s="7">
        <v>273.0</v>
      </c>
      <c r="B274" s="8" t="s">
        <v>516</v>
      </c>
      <c r="C274" s="8" t="s">
        <v>69</v>
      </c>
      <c r="D274" s="8" t="s">
        <v>545</v>
      </c>
      <c r="E274" s="9">
        <v>23040.0</v>
      </c>
      <c r="F274" s="8" t="s">
        <v>100</v>
      </c>
      <c r="G274" s="8" t="s">
        <v>85</v>
      </c>
      <c r="H274" s="8" t="s">
        <v>315</v>
      </c>
      <c r="I274" s="5" t="s">
        <v>20</v>
      </c>
      <c r="J274" s="4"/>
      <c r="K274" s="5"/>
      <c r="L274" s="5"/>
      <c r="M274" s="5"/>
      <c r="N274" s="5"/>
      <c r="O274" s="5"/>
      <c r="P274" s="5"/>
      <c r="Q274" s="5"/>
    </row>
    <row r="275">
      <c r="A275" s="7">
        <v>274.0</v>
      </c>
      <c r="B275" s="8" t="s">
        <v>516</v>
      </c>
      <c r="C275" s="8" t="s">
        <v>69</v>
      </c>
      <c r="D275" s="8" t="s">
        <v>546</v>
      </c>
      <c r="E275" s="9">
        <v>45000.0</v>
      </c>
      <c r="F275" s="10" t="s">
        <v>17</v>
      </c>
      <c r="G275" s="8" t="s">
        <v>18</v>
      </c>
      <c r="H275" s="8" t="s">
        <v>264</v>
      </c>
      <c r="I275" s="5" t="s">
        <v>20</v>
      </c>
      <c r="J275" s="4"/>
      <c r="K275" s="5"/>
      <c r="L275" s="5"/>
      <c r="M275" s="5"/>
      <c r="N275" s="5"/>
      <c r="O275" s="5"/>
      <c r="P275" s="5"/>
      <c r="Q275" s="5"/>
    </row>
    <row r="276">
      <c r="A276" s="7">
        <v>275.0</v>
      </c>
      <c r="B276" s="8" t="s">
        <v>516</v>
      </c>
      <c r="C276" s="8" t="s">
        <v>547</v>
      </c>
      <c r="D276" s="8" t="s">
        <v>229</v>
      </c>
      <c r="E276" s="9">
        <v>92400.0</v>
      </c>
      <c r="F276" s="8" t="s">
        <v>33</v>
      </c>
      <c r="G276" s="8" t="s">
        <v>34</v>
      </c>
      <c r="H276" s="8" t="s">
        <v>118</v>
      </c>
      <c r="I276" s="5" t="s">
        <v>20</v>
      </c>
      <c r="J276" s="4"/>
      <c r="K276" s="5"/>
      <c r="L276" s="5"/>
      <c r="M276" s="5"/>
      <c r="N276" s="5"/>
      <c r="O276" s="5"/>
      <c r="P276" s="5"/>
      <c r="Q276" s="5"/>
    </row>
    <row r="277">
      <c r="A277" s="7">
        <v>276.0</v>
      </c>
      <c r="B277" s="8" t="s">
        <v>516</v>
      </c>
      <c r="C277" s="8" t="s">
        <v>548</v>
      </c>
      <c r="D277" s="8" t="s">
        <v>87</v>
      </c>
      <c r="E277" s="9">
        <v>35500.0</v>
      </c>
      <c r="F277" s="10" t="s">
        <v>17</v>
      </c>
      <c r="G277" s="8" t="s">
        <v>18</v>
      </c>
      <c r="H277" s="8" t="s">
        <v>549</v>
      </c>
      <c r="I277" s="5" t="s">
        <v>20</v>
      </c>
      <c r="J277" s="4"/>
      <c r="K277" s="5"/>
      <c r="L277" s="5"/>
      <c r="M277" s="5"/>
      <c r="N277" s="5"/>
      <c r="O277" s="5"/>
      <c r="P277" s="5"/>
      <c r="Q277" s="5"/>
    </row>
    <row r="278">
      <c r="A278" s="7">
        <v>277.0</v>
      </c>
      <c r="B278" s="8" t="s">
        <v>516</v>
      </c>
      <c r="C278" s="8" t="s">
        <v>180</v>
      </c>
      <c r="D278" s="8" t="s">
        <v>550</v>
      </c>
      <c r="E278" s="9">
        <v>36500.0</v>
      </c>
      <c r="F278" s="10" t="s">
        <v>17</v>
      </c>
      <c r="G278" s="8" t="s">
        <v>18</v>
      </c>
      <c r="H278" s="8" t="s">
        <v>551</v>
      </c>
      <c r="I278" s="5" t="s">
        <v>20</v>
      </c>
      <c r="J278" s="4"/>
      <c r="K278" s="5"/>
      <c r="L278" s="5"/>
      <c r="M278" s="5"/>
      <c r="N278" s="5"/>
      <c r="O278" s="5"/>
      <c r="P278" s="5"/>
      <c r="Q278" s="5"/>
    </row>
    <row r="279">
      <c r="A279" s="7">
        <v>278.0</v>
      </c>
      <c r="B279" s="8" t="s">
        <v>516</v>
      </c>
      <c r="C279" s="8" t="s">
        <v>43</v>
      </c>
      <c r="D279" s="8" t="s">
        <v>552</v>
      </c>
      <c r="E279" s="9">
        <v>32500.0</v>
      </c>
      <c r="F279" s="10" t="s">
        <v>17</v>
      </c>
      <c r="G279" s="8" t="s">
        <v>18</v>
      </c>
      <c r="H279" s="8" t="s">
        <v>290</v>
      </c>
      <c r="I279" s="5" t="s">
        <v>42</v>
      </c>
      <c r="J279" s="4"/>
      <c r="K279" s="5"/>
      <c r="L279" s="5"/>
      <c r="M279" s="5"/>
      <c r="N279" s="5"/>
      <c r="O279" s="5"/>
      <c r="P279" s="5"/>
      <c r="Q279" s="5"/>
    </row>
    <row r="280">
      <c r="A280" s="7">
        <v>279.0</v>
      </c>
      <c r="B280" s="8" t="s">
        <v>225</v>
      </c>
      <c r="C280" s="8" t="s">
        <v>553</v>
      </c>
      <c r="D280" s="8" t="s">
        <v>554</v>
      </c>
      <c r="E280" s="9">
        <v>25000.0</v>
      </c>
      <c r="F280" s="10" t="s">
        <v>17</v>
      </c>
      <c r="G280" s="8" t="s">
        <v>18</v>
      </c>
      <c r="H280" s="8" t="s">
        <v>555</v>
      </c>
      <c r="I280" s="5" t="s">
        <v>42</v>
      </c>
      <c r="J280" s="4"/>
      <c r="K280" s="5"/>
      <c r="L280" s="5"/>
      <c r="M280" s="5"/>
      <c r="N280" s="5"/>
      <c r="O280" s="5"/>
      <c r="P280" s="5"/>
      <c r="Q280" s="5"/>
    </row>
    <row r="281">
      <c r="A281" s="7">
        <v>280.0</v>
      </c>
      <c r="B281" s="8" t="s">
        <v>516</v>
      </c>
      <c r="C281" s="8" t="s">
        <v>36</v>
      </c>
      <c r="D281" s="8" t="s">
        <v>126</v>
      </c>
      <c r="E281" s="9">
        <v>55000.0</v>
      </c>
      <c r="F281" s="10" t="s">
        <v>17</v>
      </c>
      <c r="G281" s="8" t="s">
        <v>18</v>
      </c>
      <c r="H281" s="8" t="s">
        <v>556</v>
      </c>
      <c r="I281" s="5" t="s">
        <v>20</v>
      </c>
      <c r="J281" s="4"/>
      <c r="K281" s="5"/>
      <c r="L281" s="5"/>
      <c r="M281" s="5"/>
      <c r="N281" s="5"/>
      <c r="O281" s="5"/>
      <c r="P281" s="5"/>
      <c r="Q281" s="5"/>
    </row>
    <row r="282">
      <c r="A282" s="7">
        <v>281.0</v>
      </c>
      <c r="B282" s="8" t="s">
        <v>509</v>
      </c>
      <c r="C282" s="8" t="s">
        <v>557</v>
      </c>
      <c r="D282" s="8" t="s">
        <v>558</v>
      </c>
      <c r="E282" s="9">
        <v>27500.0</v>
      </c>
      <c r="F282" s="10" t="s">
        <v>17</v>
      </c>
      <c r="G282" s="8" t="s">
        <v>34</v>
      </c>
      <c r="H282" s="8" t="s">
        <v>559</v>
      </c>
      <c r="I282" s="5" t="s">
        <v>20</v>
      </c>
      <c r="J282" s="4"/>
      <c r="K282" s="5"/>
      <c r="L282" s="5"/>
      <c r="M282" s="5"/>
      <c r="N282" s="5"/>
      <c r="O282" s="5"/>
      <c r="P282" s="5"/>
      <c r="Q282" s="5"/>
    </row>
    <row r="283">
      <c r="A283" s="7">
        <v>282.0</v>
      </c>
      <c r="B283" s="8" t="s">
        <v>516</v>
      </c>
      <c r="C283" s="8" t="s">
        <v>560</v>
      </c>
      <c r="D283" s="8" t="s">
        <v>37</v>
      </c>
      <c r="E283" s="9">
        <v>77500.0</v>
      </c>
      <c r="F283" s="10" t="s">
        <v>17</v>
      </c>
      <c r="G283" s="8" t="s">
        <v>18</v>
      </c>
      <c r="H283" s="8" t="s">
        <v>561</v>
      </c>
      <c r="I283" s="5" t="s">
        <v>20</v>
      </c>
      <c r="J283" s="4"/>
      <c r="K283" s="5"/>
      <c r="L283" s="5"/>
      <c r="M283" s="5"/>
      <c r="N283" s="5"/>
      <c r="O283" s="5"/>
      <c r="P283" s="5"/>
      <c r="Q283" s="5"/>
    </row>
    <row r="284">
      <c r="A284" s="7">
        <v>283.0</v>
      </c>
      <c r="B284" s="8" t="s">
        <v>509</v>
      </c>
      <c r="C284" s="8" t="s">
        <v>560</v>
      </c>
      <c r="D284" s="8" t="s">
        <v>37</v>
      </c>
      <c r="E284" s="9">
        <v>77500.0</v>
      </c>
      <c r="F284" s="10" t="s">
        <v>17</v>
      </c>
      <c r="G284" s="8" t="s">
        <v>18</v>
      </c>
      <c r="H284" s="8" t="s">
        <v>35</v>
      </c>
      <c r="I284" s="5" t="s">
        <v>20</v>
      </c>
      <c r="J284" s="4"/>
      <c r="K284" s="5"/>
      <c r="L284" s="5"/>
      <c r="M284" s="5"/>
      <c r="N284" s="5"/>
      <c r="O284" s="5"/>
      <c r="P284" s="5"/>
      <c r="Q284" s="5"/>
    </row>
    <row r="285">
      <c r="A285" s="7">
        <v>284.0</v>
      </c>
      <c r="B285" s="8" t="s">
        <v>509</v>
      </c>
      <c r="C285" s="8" t="s">
        <v>562</v>
      </c>
      <c r="D285" s="8" t="s">
        <v>336</v>
      </c>
      <c r="E285" s="9">
        <v>39000.0</v>
      </c>
      <c r="F285" s="10" t="s">
        <v>17</v>
      </c>
      <c r="G285" s="8" t="s">
        <v>18</v>
      </c>
      <c r="H285" s="8" t="s">
        <v>563</v>
      </c>
      <c r="I285" s="5" t="s">
        <v>20</v>
      </c>
      <c r="J285" s="4"/>
      <c r="K285" s="5"/>
      <c r="L285" s="5"/>
      <c r="M285" s="5"/>
      <c r="N285" s="5"/>
      <c r="O285" s="5"/>
      <c r="P285" s="5"/>
      <c r="Q285" s="5"/>
    </row>
    <row r="286">
      <c r="A286" s="7">
        <v>285.0</v>
      </c>
      <c r="B286" s="8" t="s">
        <v>516</v>
      </c>
      <c r="C286" s="8" t="s">
        <v>36</v>
      </c>
      <c r="D286" s="8" t="s">
        <v>564</v>
      </c>
      <c r="E286" s="9">
        <v>19200.0</v>
      </c>
      <c r="F286" s="8" t="s">
        <v>100</v>
      </c>
      <c r="G286" s="8" t="s">
        <v>85</v>
      </c>
      <c r="H286" s="8" t="s">
        <v>565</v>
      </c>
      <c r="I286" s="5" t="s">
        <v>42</v>
      </c>
      <c r="J286" s="4"/>
      <c r="K286" s="5"/>
      <c r="L286" s="5"/>
      <c r="M286" s="5"/>
      <c r="N286" s="5"/>
      <c r="O286" s="5"/>
      <c r="P286" s="5"/>
      <c r="Q286" s="5"/>
    </row>
    <row r="287">
      <c r="A287" s="7">
        <v>286.0</v>
      </c>
      <c r="B287" s="8" t="s">
        <v>516</v>
      </c>
      <c r="C287" s="8" t="s">
        <v>36</v>
      </c>
      <c r="D287" s="8" t="s">
        <v>29</v>
      </c>
      <c r="E287" s="9">
        <v>36000.0</v>
      </c>
      <c r="F287" s="10" t="s">
        <v>17</v>
      </c>
      <c r="G287" s="8" t="s">
        <v>18</v>
      </c>
      <c r="H287" s="8" t="s">
        <v>214</v>
      </c>
      <c r="I287" s="5" t="s">
        <v>79</v>
      </c>
      <c r="J287" s="4"/>
      <c r="K287" s="5"/>
      <c r="L287" s="5"/>
      <c r="M287" s="5"/>
      <c r="N287" s="5"/>
      <c r="O287" s="5"/>
      <c r="P287" s="5"/>
      <c r="Q287" s="5"/>
    </row>
    <row r="288">
      <c r="A288" s="7">
        <v>287.0</v>
      </c>
      <c r="B288" s="8" t="s">
        <v>516</v>
      </c>
      <c r="C288" s="8" t="s">
        <v>566</v>
      </c>
      <c r="D288" s="8" t="s">
        <v>29</v>
      </c>
      <c r="E288" s="9">
        <v>36000.0</v>
      </c>
      <c r="F288" s="10" t="s">
        <v>17</v>
      </c>
      <c r="G288" s="8" t="s">
        <v>18</v>
      </c>
      <c r="H288" s="8" t="s">
        <v>214</v>
      </c>
      <c r="I288" s="5" t="s">
        <v>79</v>
      </c>
      <c r="J288" s="4"/>
      <c r="K288" s="5"/>
      <c r="L288" s="5"/>
      <c r="M288" s="5"/>
      <c r="N288" s="5"/>
      <c r="O288" s="5"/>
      <c r="P288" s="5"/>
      <c r="Q288" s="5"/>
    </row>
    <row r="289">
      <c r="A289" s="7">
        <v>288.0</v>
      </c>
      <c r="B289" s="8" t="s">
        <v>516</v>
      </c>
      <c r="C289" s="8" t="s">
        <v>370</v>
      </c>
      <c r="D289" s="8" t="s">
        <v>567</v>
      </c>
      <c r="E289" s="9">
        <v>24000.0</v>
      </c>
      <c r="F289" s="10" t="s">
        <v>17</v>
      </c>
      <c r="G289" s="8" t="s">
        <v>18</v>
      </c>
      <c r="H289" s="8" t="s">
        <v>568</v>
      </c>
      <c r="I289" s="5" t="s">
        <v>20</v>
      </c>
      <c r="J289" s="4"/>
      <c r="K289" s="5"/>
      <c r="L289" s="5"/>
      <c r="M289" s="5"/>
      <c r="N289" s="5"/>
      <c r="O289" s="5"/>
      <c r="P289" s="5"/>
      <c r="Q289" s="5"/>
    </row>
    <row r="290">
      <c r="A290" s="7">
        <v>289.0</v>
      </c>
      <c r="B290" s="8" t="s">
        <v>516</v>
      </c>
      <c r="C290" s="8" t="s">
        <v>569</v>
      </c>
      <c r="D290" s="8" t="s">
        <v>246</v>
      </c>
      <c r="E290" s="9">
        <v>42500.0</v>
      </c>
      <c r="F290" s="10" t="s">
        <v>17</v>
      </c>
      <c r="G290" s="8" t="s">
        <v>18</v>
      </c>
      <c r="H290" s="8" t="s">
        <v>256</v>
      </c>
      <c r="I290" s="5" t="s">
        <v>20</v>
      </c>
      <c r="J290" s="4"/>
      <c r="K290" s="5"/>
      <c r="L290" s="5"/>
      <c r="M290" s="5"/>
      <c r="N290" s="5"/>
      <c r="O290" s="5"/>
      <c r="P290" s="5"/>
      <c r="Q290" s="5"/>
    </row>
    <row r="291">
      <c r="A291" s="7">
        <v>290.0</v>
      </c>
      <c r="B291" s="8" t="s">
        <v>516</v>
      </c>
      <c r="C291" s="8" t="s">
        <v>570</v>
      </c>
      <c r="D291" s="8" t="s">
        <v>571</v>
      </c>
      <c r="E291" s="9">
        <v>72500.0</v>
      </c>
      <c r="F291" s="10" t="s">
        <v>17</v>
      </c>
      <c r="G291" s="8" t="s">
        <v>18</v>
      </c>
      <c r="H291" s="8" t="s">
        <v>572</v>
      </c>
      <c r="I291" s="5" t="s">
        <v>42</v>
      </c>
      <c r="J291" s="4"/>
      <c r="K291" s="5"/>
      <c r="L291" s="5"/>
      <c r="M291" s="5"/>
      <c r="N291" s="5"/>
      <c r="O291" s="5"/>
      <c r="P291" s="5"/>
      <c r="Q291" s="5"/>
    </row>
    <row r="292">
      <c r="A292" s="7">
        <v>291.0</v>
      </c>
      <c r="B292" s="8" t="s">
        <v>516</v>
      </c>
      <c r="C292" s="8" t="s">
        <v>573</v>
      </c>
      <c r="D292" s="8" t="s">
        <v>574</v>
      </c>
      <c r="E292" s="9">
        <v>42500.0</v>
      </c>
      <c r="F292" s="10" t="s">
        <v>17</v>
      </c>
      <c r="G292" s="8" t="s">
        <v>18</v>
      </c>
      <c r="H292" s="8" t="s">
        <v>256</v>
      </c>
      <c r="I292" s="5" t="s">
        <v>20</v>
      </c>
      <c r="J292" s="4"/>
      <c r="K292" s="5"/>
      <c r="L292" s="5"/>
      <c r="M292" s="5"/>
      <c r="N292" s="5"/>
      <c r="O292" s="5"/>
      <c r="P292" s="5"/>
      <c r="Q292" s="5"/>
    </row>
    <row r="293">
      <c r="A293" s="7">
        <v>292.0</v>
      </c>
      <c r="B293" s="8" t="s">
        <v>516</v>
      </c>
      <c r="C293" s="8" t="s">
        <v>575</v>
      </c>
      <c r="D293" s="8" t="s">
        <v>576</v>
      </c>
      <c r="E293" s="9">
        <v>19200.0</v>
      </c>
      <c r="F293" s="8" t="s">
        <v>100</v>
      </c>
      <c r="G293" s="8" t="s">
        <v>18</v>
      </c>
      <c r="H293" s="8" t="s">
        <v>577</v>
      </c>
      <c r="I293" s="5" t="s">
        <v>42</v>
      </c>
      <c r="J293" s="4"/>
      <c r="K293" s="5"/>
      <c r="L293" s="5"/>
      <c r="M293" s="5"/>
      <c r="N293" s="5"/>
      <c r="O293" s="5"/>
      <c r="P293" s="5"/>
      <c r="Q293" s="5"/>
    </row>
    <row r="294">
      <c r="A294" s="7">
        <v>293.0</v>
      </c>
      <c r="B294" s="8" t="s">
        <v>516</v>
      </c>
      <c r="C294" s="8" t="s">
        <v>578</v>
      </c>
      <c r="D294" s="8" t="s">
        <v>246</v>
      </c>
      <c r="E294" s="9">
        <v>42500.0</v>
      </c>
      <c r="F294" s="10" t="s">
        <v>17</v>
      </c>
      <c r="G294" s="8" t="s">
        <v>18</v>
      </c>
      <c r="H294" s="8" t="s">
        <v>256</v>
      </c>
      <c r="I294" s="5" t="s">
        <v>20</v>
      </c>
      <c r="J294" s="4"/>
      <c r="K294" s="5"/>
      <c r="L294" s="5"/>
      <c r="M294" s="5"/>
      <c r="N294" s="5"/>
      <c r="O294" s="5"/>
      <c r="P294" s="5"/>
      <c r="Q294" s="5"/>
    </row>
    <row r="295">
      <c r="A295" s="7">
        <v>294.0</v>
      </c>
      <c r="B295" s="8" t="s">
        <v>516</v>
      </c>
      <c r="C295" s="8" t="s">
        <v>579</v>
      </c>
      <c r="D295" s="8" t="s">
        <v>87</v>
      </c>
      <c r="E295" s="9">
        <v>52500.0</v>
      </c>
      <c r="F295" s="10" t="s">
        <v>17</v>
      </c>
      <c r="G295" s="8" t="s">
        <v>18</v>
      </c>
      <c r="H295" s="8" t="s">
        <v>580</v>
      </c>
      <c r="I295" s="5" t="s">
        <v>42</v>
      </c>
      <c r="J295" s="4"/>
      <c r="K295" s="5"/>
      <c r="L295" s="5"/>
      <c r="M295" s="5"/>
      <c r="N295" s="5"/>
      <c r="O295" s="5"/>
      <c r="P295" s="5"/>
      <c r="Q295" s="5"/>
    </row>
    <row r="296">
      <c r="A296" s="7">
        <v>295.0</v>
      </c>
      <c r="B296" s="8" t="s">
        <v>516</v>
      </c>
      <c r="C296" s="8" t="s">
        <v>69</v>
      </c>
      <c r="D296" s="8" t="s">
        <v>581</v>
      </c>
      <c r="E296" s="9">
        <v>26880.0</v>
      </c>
      <c r="F296" s="8" t="s">
        <v>100</v>
      </c>
      <c r="G296" s="8" t="s">
        <v>34</v>
      </c>
      <c r="H296" s="8" t="s">
        <v>582</v>
      </c>
      <c r="I296" s="5" t="s">
        <v>42</v>
      </c>
      <c r="J296" s="4"/>
      <c r="K296" s="5"/>
      <c r="L296" s="5"/>
      <c r="M296" s="5"/>
      <c r="N296" s="5"/>
      <c r="O296" s="5"/>
      <c r="P296" s="5"/>
      <c r="Q296" s="5"/>
    </row>
    <row r="297">
      <c r="A297" s="7">
        <v>296.0</v>
      </c>
      <c r="B297" s="8" t="s">
        <v>516</v>
      </c>
      <c r="C297" s="8" t="s">
        <v>583</v>
      </c>
      <c r="D297" s="8" t="s">
        <v>37</v>
      </c>
      <c r="E297" s="9">
        <v>47500.0</v>
      </c>
      <c r="F297" s="10" t="s">
        <v>17</v>
      </c>
      <c r="G297" s="8" t="s">
        <v>18</v>
      </c>
      <c r="H297" s="8" t="s">
        <v>584</v>
      </c>
      <c r="I297" s="5" t="s">
        <v>20</v>
      </c>
      <c r="J297" s="4"/>
      <c r="K297" s="5"/>
      <c r="L297" s="5"/>
      <c r="M297" s="5"/>
      <c r="N297" s="5"/>
      <c r="O297" s="5"/>
      <c r="P297" s="5"/>
      <c r="Q297" s="5"/>
    </row>
    <row r="298">
      <c r="A298" s="7">
        <v>297.0</v>
      </c>
      <c r="B298" s="8" t="s">
        <v>225</v>
      </c>
      <c r="C298" s="8" t="s">
        <v>585</v>
      </c>
      <c r="D298" s="8" t="s">
        <v>196</v>
      </c>
      <c r="E298" s="9">
        <v>20160.0</v>
      </c>
      <c r="F298" s="8" t="s">
        <v>100</v>
      </c>
      <c r="G298" s="8" t="s">
        <v>85</v>
      </c>
      <c r="H298" s="8" t="s">
        <v>586</v>
      </c>
      <c r="I298" s="5" t="s">
        <v>42</v>
      </c>
      <c r="J298" s="4"/>
      <c r="K298" s="5"/>
      <c r="L298" s="5"/>
      <c r="M298" s="5"/>
      <c r="N298" s="5"/>
      <c r="O298" s="5"/>
      <c r="P298" s="5"/>
      <c r="Q298" s="5"/>
    </row>
    <row r="299">
      <c r="A299" s="7">
        <v>298.0</v>
      </c>
      <c r="B299" s="8" t="s">
        <v>516</v>
      </c>
      <c r="C299" s="8" t="s">
        <v>587</v>
      </c>
      <c r="D299" s="8" t="s">
        <v>588</v>
      </c>
      <c r="E299" s="9">
        <v>54000.0</v>
      </c>
      <c r="F299" s="10" t="s">
        <v>17</v>
      </c>
      <c r="G299" s="8" t="s">
        <v>18</v>
      </c>
      <c r="H299" s="8" t="s">
        <v>62</v>
      </c>
      <c r="I299" s="5" t="s">
        <v>20</v>
      </c>
      <c r="J299" s="4"/>
      <c r="K299" s="5"/>
      <c r="L299" s="5"/>
      <c r="M299" s="5"/>
      <c r="N299" s="5"/>
      <c r="O299" s="5"/>
      <c r="P299" s="5"/>
      <c r="Q299" s="5"/>
    </row>
    <row r="300">
      <c r="A300" s="7">
        <v>299.0</v>
      </c>
      <c r="B300" s="8" t="s">
        <v>516</v>
      </c>
      <c r="C300" s="8" t="s">
        <v>589</v>
      </c>
      <c r="D300" s="8" t="s">
        <v>590</v>
      </c>
      <c r="E300" s="9">
        <v>65000.0</v>
      </c>
      <c r="F300" s="10" t="s">
        <v>17</v>
      </c>
      <c r="G300" s="8" t="s">
        <v>18</v>
      </c>
      <c r="H300" s="8" t="s">
        <v>414</v>
      </c>
      <c r="I300" s="5" t="s">
        <v>42</v>
      </c>
      <c r="J300" s="4"/>
      <c r="K300" s="5"/>
      <c r="L300" s="5"/>
      <c r="M300" s="5"/>
      <c r="N300" s="5"/>
      <c r="O300" s="5"/>
      <c r="P300" s="5"/>
      <c r="Q300" s="5"/>
    </row>
    <row r="301">
      <c r="A301" s="7">
        <v>300.0</v>
      </c>
      <c r="B301" s="8" t="s">
        <v>591</v>
      </c>
      <c r="C301" s="8" t="s">
        <v>592</v>
      </c>
      <c r="D301" s="8" t="s">
        <v>593</v>
      </c>
      <c r="E301" s="9">
        <v>41500.0</v>
      </c>
      <c r="F301" s="10" t="s">
        <v>17</v>
      </c>
      <c r="G301" s="8" t="s">
        <v>18</v>
      </c>
      <c r="H301" s="8" t="s">
        <v>594</v>
      </c>
      <c r="I301" s="5" t="s">
        <v>42</v>
      </c>
      <c r="J301" s="4"/>
      <c r="K301" s="5"/>
      <c r="L301" s="5"/>
      <c r="M301" s="5"/>
      <c r="N301" s="5"/>
      <c r="O301" s="5"/>
      <c r="P301" s="5"/>
      <c r="Q301" s="5"/>
    </row>
    <row r="302">
      <c r="A302" s="7">
        <v>301.0</v>
      </c>
      <c r="B302" s="8" t="s">
        <v>225</v>
      </c>
      <c r="C302" s="8" t="s">
        <v>595</v>
      </c>
      <c r="D302" s="8" t="s">
        <v>37</v>
      </c>
      <c r="E302" s="9">
        <v>118800.0</v>
      </c>
      <c r="F302" s="8" t="s">
        <v>33</v>
      </c>
      <c r="G302" s="8" t="s">
        <v>34</v>
      </c>
      <c r="H302" s="8" t="s">
        <v>596</v>
      </c>
      <c r="I302" s="5" t="s">
        <v>79</v>
      </c>
      <c r="J302" s="4"/>
      <c r="K302" s="5"/>
      <c r="L302" s="5"/>
      <c r="M302" s="5"/>
      <c r="N302" s="5"/>
      <c r="O302" s="5"/>
      <c r="P302" s="5"/>
      <c r="Q302" s="5"/>
    </row>
    <row r="303">
      <c r="A303" s="7">
        <v>302.0</v>
      </c>
      <c r="B303" s="8" t="s">
        <v>591</v>
      </c>
      <c r="C303" s="8" t="s">
        <v>597</v>
      </c>
      <c r="D303" s="8" t="s">
        <v>46</v>
      </c>
      <c r="E303" s="9">
        <v>34080.0</v>
      </c>
      <c r="F303" s="8" t="s">
        <v>100</v>
      </c>
      <c r="G303" s="8" t="s">
        <v>34</v>
      </c>
      <c r="H303" s="8" t="s">
        <v>598</v>
      </c>
      <c r="I303" s="5" t="s">
        <v>79</v>
      </c>
      <c r="J303" s="4"/>
      <c r="K303" s="5"/>
      <c r="L303" s="5"/>
      <c r="M303" s="5"/>
      <c r="N303" s="5"/>
      <c r="O303" s="5"/>
      <c r="P303" s="5"/>
      <c r="Q303" s="5"/>
    </row>
    <row r="304">
      <c r="A304" s="7">
        <v>303.0</v>
      </c>
      <c r="B304" s="8" t="s">
        <v>591</v>
      </c>
      <c r="C304" s="8" t="s">
        <v>599</v>
      </c>
      <c r="D304" s="8" t="s">
        <v>126</v>
      </c>
      <c r="E304" s="9">
        <v>118800.0</v>
      </c>
      <c r="F304" s="8" t="s">
        <v>33</v>
      </c>
      <c r="G304" s="8" t="s">
        <v>34</v>
      </c>
      <c r="H304" s="8" t="s">
        <v>600</v>
      </c>
      <c r="I304" s="5" t="s">
        <v>20</v>
      </c>
      <c r="J304" s="4"/>
      <c r="K304" s="5"/>
      <c r="L304" s="5"/>
      <c r="M304" s="5"/>
      <c r="N304" s="5"/>
      <c r="O304" s="5"/>
      <c r="P304" s="5"/>
      <c r="Q304" s="5"/>
    </row>
    <row r="305">
      <c r="A305" s="7">
        <v>304.0</v>
      </c>
      <c r="B305" s="8" t="s">
        <v>591</v>
      </c>
      <c r="C305" s="8" t="s">
        <v>601</v>
      </c>
      <c r="D305" s="8" t="s">
        <v>126</v>
      </c>
      <c r="E305" s="9">
        <v>67500.0</v>
      </c>
      <c r="F305" s="10" t="s">
        <v>17</v>
      </c>
      <c r="G305" s="8" t="s">
        <v>18</v>
      </c>
      <c r="H305" s="8" t="s">
        <v>600</v>
      </c>
      <c r="I305" s="5" t="s">
        <v>20</v>
      </c>
      <c r="J305" s="4"/>
      <c r="K305" s="5"/>
      <c r="L305" s="5"/>
      <c r="M305" s="5"/>
      <c r="N305" s="5"/>
      <c r="O305" s="5"/>
      <c r="P305" s="5"/>
      <c r="Q305" s="5"/>
    </row>
    <row r="306">
      <c r="A306" s="7">
        <v>305.0</v>
      </c>
      <c r="B306" s="8" t="s">
        <v>591</v>
      </c>
      <c r="C306" s="8" t="s">
        <v>69</v>
      </c>
      <c r="D306" s="8" t="s">
        <v>602</v>
      </c>
      <c r="E306" s="9">
        <v>50000.0</v>
      </c>
      <c r="F306" s="10" t="s">
        <v>17</v>
      </c>
      <c r="G306" s="8" t="s">
        <v>18</v>
      </c>
      <c r="H306" s="8" t="s">
        <v>170</v>
      </c>
      <c r="I306" s="5" t="s">
        <v>20</v>
      </c>
      <c r="J306" s="4"/>
      <c r="K306" s="5"/>
      <c r="L306" s="5"/>
      <c r="M306" s="5"/>
      <c r="N306" s="5"/>
      <c r="O306" s="5"/>
      <c r="P306" s="5"/>
      <c r="Q306" s="5"/>
    </row>
    <row r="307">
      <c r="A307" s="7">
        <v>306.0</v>
      </c>
      <c r="B307" s="8" t="s">
        <v>591</v>
      </c>
      <c r="C307" s="8" t="s">
        <v>603</v>
      </c>
      <c r="D307" s="8" t="s">
        <v>39</v>
      </c>
      <c r="E307" s="9">
        <v>60000.0</v>
      </c>
      <c r="F307" s="10" t="s">
        <v>17</v>
      </c>
      <c r="G307" s="8" t="s">
        <v>18</v>
      </c>
      <c r="H307" s="8" t="s">
        <v>604</v>
      </c>
      <c r="I307" s="5" t="s">
        <v>42</v>
      </c>
      <c r="J307" s="4"/>
      <c r="K307" s="5"/>
      <c r="L307" s="5"/>
      <c r="M307" s="5"/>
      <c r="N307" s="5"/>
      <c r="O307" s="5"/>
      <c r="P307" s="5"/>
      <c r="Q307" s="5"/>
    </row>
    <row r="308">
      <c r="A308" s="7">
        <v>307.0</v>
      </c>
      <c r="B308" s="8" t="s">
        <v>591</v>
      </c>
      <c r="C308" s="8" t="s">
        <v>69</v>
      </c>
      <c r="D308" s="8" t="s">
        <v>605</v>
      </c>
      <c r="E308" s="9">
        <v>45000.0</v>
      </c>
      <c r="F308" s="10" t="s">
        <v>17</v>
      </c>
      <c r="G308" s="8" t="s">
        <v>18</v>
      </c>
      <c r="H308" s="8" t="s">
        <v>606</v>
      </c>
      <c r="I308" s="5" t="s">
        <v>20</v>
      </c>
      <c r="J308" s="4"/>
      <c r="K308" s="5"/>
      <c r="L308" s="5"/>
      <c r="M308" s="5"/>
      <c r="N308" s="5"/>
      <c r="O308" s="5"/>
      <c r="P308" s="5"/>
      <c r="Q308" s="5"/>
    </row>
    <row r="309">
      <c r="A309" s="7">
        <v>308.0</v>
      </c>
      <c r="B309" s="8" t="s">
        <v>591</v>
      </c>
      <c r="C309" s="8" t="s">
        <v>69</v>
      </c>
      <c r="D309" s="8" t="s">
        <v>571</v>
      </c>
      <c r="E309" s="9">
        <v>45000.0</v>
      </c>
      <c r="F309" s="10" t="s">
        <v>17</v>
      </c>
      <c r="G309" s="8" t="s">
        <v>18</v>
      </c>
      <c r="H309" s="8" t="s">
        <v>606</v>
      </c>
      <c r="I309" s="5" t="s">
        <v>20</v>
      </c>
      <c r="J309" s="4"/>
      <c r="K309" s="5"/>
      <c r="L309" s="5"/>
      <c r="M309" s="5"/>
      <c r="N309" s="5"/>
      <c r="O309" s="5"/>
      <c r="P309" s="5"/>
      <c r="Q309" s="5"/>
    </row>
    <row r="310">
      <c r="A310" s="7">
        <v>309.0</v>
      </c>
      <c r="B310" s="8" t="s">
        <v>591</v>
      </c>
      <c r="C310" s="8" t="s">
        <v>607</v>
      </c>
      <c r="D310" s="8" t="s">
        <v>608</v>
      </c>
      <c r="E310" s="9">
        <v>60000.0</v>
      </c>
      <c r="F310" s="10" t="s">
        <v>17</v>
      </c>
      <c r="G310" s="8" t="s">
        <v>18</v>
      </c>
      <c r="H310" s="8" t="s">
        <v>609</v>
      </c>
      <c r="I310" s="5" t="s">
        <v>42</v>
      </c>
      <c r="J310" s="4"/>
      <c r="K310" s="5"/>
      <c r="L310" s="5"/>
      <c r="M310" s="5"/>
      <c r="N310" s="5"/>
      <c r="O310" s="5"/>
      <c r="P310" s="5"/>
      <c r="Q310" s="5"/>
    </row>
    <row r="311">
      <c r="A311" s="7">
        <v>310.0</v>
      </c>
      <c r="B311" s="8" t="s">
        <v>591</v>
      </c>
      <c r="C311" s="8" t="s">
        <v>610</v>
      </c>
      <c r="D311" s="8" t="s">
        <v>336</v>
      </c>
      <c r="E311" s="9">
        <v>60000.0</v>
      </c>
      <c r="F311" s="10" t="s">
        <v>17</v>
      </c>
      <c r="G311" s="8" t="s">
        <v>85</v>
      </c>
      <c r="H311" s="8" t="s">
        <v>611</v>
      </c>
      <c r="I311" s="5" t="s">
        <v>20</v>
      </c>
      <c r="J311" s="4"/>
      <c r="K311" s="5"/>
      <c r="L311" s="5"/>
      <c r="M311" s="5"/>
      <c r="N311" s="5"/>
      <c r="O311" s="5"/>
      <c r="P311" s="5"/>
      <c r="Q311" s="5"/>
    </row>
    <row r="312">
      <c r="A312" s="7">
        <v>311.0</v>
      </c>
      <c r="B312" s="8" t="s">
        <v>591</v>
      </c>
      <c r="C312" s="8" t="s">
        <v>612</v>
      </c>
      <c r="D312" s="8" t="s">
        <v>613</v>
      </c>
      <c r="E312" s="9">
        <v>42500.0</v>
      </c>
      <c r="F312" s="10" t="s">
        <v>17</v>
      </c>
      <c r="G312" s="8" t="s">
        <v>18</v>
      </c>
      <c r="H312" s="8" t="s">
        <v>604</v>
      </c>
      <c r="I312" s="5" t="s">
        <v>42</v>
      </c>
      <c r="J312" s="4"/>
      <c r="K312" s="5"/>
      <c r="L312" s="5"/>
      <c r="M312" s="5"/>
      <c r="N312" s="5"/>
      <c r="O312" s="5"/>
      <c r="P312" s="5"/>
      <c r="Q312" s="5"/>
    </row>
    <row r="313">
      <c r="A313" s="7">
        <v>312.0</v>
      </c>
      <c r="B313" s="8" t="s">
        <v>225</v>
      </c>
      <c r="C313" s="8" t="s">
        <v>614</v>
      </c>
      <c r="D313" s="8" t="s">
        <v>615</v>
      </c>
      <c r="E313" s="9">
        <v>33990.0</v>
      </c>
      <c r="F313" s="10" t="s">
        <v>17</v>
      </c>
      <c r="G313" s="8" t="s">
        <v>18</v>
      </c>
      <c r="H313" s="8" t="s">
        <v>616</v>
      </c>
      <c r="I313" s="5" t="s">
        <v>20</v>
      </c>
      <c r="J313" s="4"/>
      <c r="K313" s="5"/>
      <c r="L313" s="5"/>
      <c r="M313" s="5"/>
      <c r="N313" s="5"/>
      <c r="O313" s="5"/>
      <c r="P313" s="5"/>
      <c r="Q313" s="5"/>
    </row>
    <row r="314">
      <c r="A314" s="7">
        <v>313.0</v>
      </c>
      <c r="B314" s="8" t="s">
        <v>591</v>
      </c>
      <c r="C314" s="8" t="s">
        <v>617</v>
      </c>
      <c r="D314" s="8" t="s">
        <v>618</v>
      </c>
      <c r="E314" s="9">
        <v>45000.0</v>
      </c>
      <c r="F314" s="10" t="s">
        <v>17</v>
      </c>
      <c r="G314" s="8" t="s">
        <v>18</v>
      </c>
      <c r="H314" s="8" t="s">
        <v>604</v>
      </c>
      <c r="I314" s="5" t="s">
        <v>42</v>
      </c>
      <c r="J314" s="4"/>
      <c r="K314" s="5"/>
      <c r="L314" s="5"/>
      <c r="M314" s="5"/>
      <c r="N314" s="5"/>
      <c r="O314" s="5"/>
      <c r="P314" s="5"/>
      <c r="Q314" s="5"/>
    </row>
    <row r="315">
      <c r="A315" s="7">
        <v>314.0</v>
      </c>
      <c r="B315" s="8" t="s">
        <v>591</v>
      </c>
      <c r="C315" s="8" t="s">
        <v>619</v>
      </c>
      <c r="D315" s="8" t="s">
        <v>620</v>
      </c>
      <c r="E315" s="9">
        <v>125242.0</v>
      </c>
      <c r="F315" s="8" t="s">
        <v>33</v>
      </c>
      <c r="G315" s="8" t="s">
        <v>85</v>
      </c>
      <c r="H315" s="8" t="s">
        <v>621</v>
      </c>
      <c r="I315" s="5" t="s">
        <v>20</v>
      </c>
      <c r="J315" s="4"/>
      <c r="K315" s="5"/>
      <c r="L315" s="5"/>
      <c r="M315" s="5"/>
      <c r="N315" s="5"/>
      <c r="O315" s="5"/>
      <c r="P315" s="5"/>
      <c r="Q315" s="5"/>
    </row>
    <row r="316">
      <c r="A316" s="7">
        <v>315.0</v>
      </c>
      <c r="B316" s="8" t="s">
        <v>225</v>
      </c>
      <c r="C316" s="8" t="s">
        <v>622</v>
      </c>
      <c r="D316" s="8" t="s">
        <v>623</v>
      </c>
      <c r="E316" s="9">
        <v>40500.0</v>
      </c>
      <c r="F316" s="8" t="s">
        <v>17</v>
      </c>
      <c r="G316" s="8" t="s">
        <v>18</v>
      </c>
      <c r="H316" s="8" t="s">
        <v>624</v>
      </c>
      <c r="I316" s="5" t="s">
        <v>42</v>
      </c>
      <c r="J316" s="4"/>
      <c r="K316" s="5"/>
      <c r="L316" s="5"/>
      <c r="M316" s="5"/>
      <c r="N316" s="5"/>
      <c r="O316" s="5"/>
      <c r="P316" s="5"/>
      <c r="Q316" s="5"/>
    </row>
    <row r="317">
      <c r="A317" s="7">
        <v>316.0</v>
      </c>
      <c r="B317" s="8" t="s">
        <v>591</v>
      </c>
      <c r="C317" s="8" t="s">
        <v>129</v>
      </c>
      <c r="D317" s="8" t="s">
        <v>625</v>
      </c>
      <c r="E317" s="9">
        <v>70000.0</v>
      </c>
      <c r="F317" s="10" t="s">
        <v>17</v>
      </c>
      <c r="G317" s="8" t="s">
        <v>18</v>
      </c>
      <c r="H317" s="8" t="s">
        <v>159</v>
      </c>
      <c r="I317" s="5" t="s">
        <v>79</v>
      </c>
      <c r="J317" s="4"/>
      <c r="K317" s="5"/>
      <c r="L317" s="5"/>
      <c r="M317" s="5"/>
      <c r="N317" s="5"/>
      <c r="O317" s="5"/>
      <c r="P317" s="5"/>
      <c r="Q317" s="5"/>
    </row>
    <row r="318">
      <c r="A318" s="7">
        <v>317.0</v>
      </c>
      <c r="B318" s="8" t="s">
        <v>591</v>
      </c>
      <c r="C318" s="8" t="s">
        <v>626</v>
      </c>
      <c r="D318" s="8" t="s">
        <v>627</v>
      </c>
      <c r="E318" s="9">
        <v>105000.0</v>
      </c>
      <c r="F318" s="10" t="s">
        <v>17</v>
      </c>
      <c r="G318" s="8" t="s">
        <v>18</v>
      </c>
      <c r="H318" s="8" t="s">
        <v>572</v>
      </c>
      <c r="I318" s="5" t="s">
        <v>42</v>
      </c>
      <c r="J318" s="4"/>
      <c r="K318" s="5"/>
      <c r="L318" s="5"/>
      <c r="M318" s="5"/>
      <c r="N318" s="5"/>
      <c r="O318" s="5"/>
      <c r="P318" s="5"/>
      <c r="Q318" s="5"/>
    </row>
    <row r="319">
      <c r="A319" s="7">
        <v>318.0</v>
      </c>
      <c r="B319" s="8" t="s">
        <v>225</v>
      </c>
      <c r="C319" s="8" t="s">
        <v>628</v>
      </c>
      <c r="D319" s="8" t="s">
        <v>380</v>
      </c>
      <c r="E319" s="9">
        <v>60000.0</v>
      </c>
      <c r="F319" s="10" t="s">
        <v>17</v>
      </c>
      <c r="G319" s="8" t="s">
        <v>18</v>
      </c>
      <c r="H319" s="8" t="s">
        <v>629</v>
      </c>
      <c r="I319" s="5" t="s">
        <v>20</v>
      </c>
      <c r="J319" s="4"/>
      <c r="K319" s="5"/>
      <c r="L319" s="5"/>
      <c r="M319" s="5"/>
      <c r="N319" s="5"/>
      <c r="O319" s="5"/>
      <c r="P319" s="5"/>
      <c r="Q319" s="5"/>
    </row>
    <row r="320">
      <c r="A320" s="7">
        <v>319.0</v>
      </c>
      <c r="B320" s="8" t="s">
        <v>591</v>
      </c>
      <c r="C320" s="8" t="s">
        <v>630</v>
      </c>
      <c r="D320" s="8" t="s">
        <v>631</v>
      </c>
      <c r="E320" s="9">
        <v>14020.0</v>
      </c>
      <c r="F320" s="10" t="s">
        <v>17</v>
      </c>
      <c r="G320" s="8" t="s">
        <v>34</v>
      </c>
      <c r="H320" s="8" t="s">
        <v>632</v>
      </c>
      <c r="I320" s="5" t="s">
        <v>20</v>
      </c>
      <c r="J320" s="4"/>
      <c r="K320" s="5"/>
      <c r="L320" s="5"/>
      <c r="M320" s="5"/>
      <c r="N320" s="5"/>
      <c r="O320" s="5"/>
      <c r="P320" s="5"/>
      <c r="Q320" s="5"/>
    </row>
    <row r="321">
      <c r="A321" s="7">
        <v>320.0</v>
      </c>
      <c r="B321" s="8" t="s">
        <v>591</v>
      </c>
      <c r="C321" s="8" t="s">
        <v>633</v>
      </c>
      <c r="D321" s="8" t="s">
        <v>634</v>
      </c>
      <c r="E321" s="9">
        <v>90000.0</v>
      </c>
      <c r="F321" s="10" t="s">
        <v>17</v>
      </c>
      <c r="G321" s="8" t="s">
        <v>18</v>
      </c>
      <c r="H321" s="8" t="s">
        <v>97</v>
      </c>
      <c r="I321" s="5" t="s">
        <v>20</v>
      </c>
      <c r="J321" s="4"/>
      <c r="K321" s="5"/>
      <c r="L321" s="5"/>
      <c r="M321" s="5"/>
      <c r="N321" s="5"/>
      <c r="O321" s="5"/>
      <c r="P321" s="5"/>
      <c r="Q321" s="5"/>
    </row>
    <row r="322">
      <c r="A322" s="7">
        <v>321.0</v>
      </c>
      <c r="B322" s="8" t="s">
        <v>591</v>
      </c>
      <c r="C322" s="8" t="s">
        <v>396</v>
      </c>
      <c r="D322" s="8" t="s">
        <v>635</v>
      </c>
      <c r="E322" s="9">
        <v>36960.0</v>
      </c>
      <c r="F322" s="8" t="s">
        <v>33</v>
      </c>
      <c r="G322" s="8" t="s">
        <v>34</v>
      </c>
      <c r="H322" s="8" t="s">
        <v>398</v>
      </c>
      <c r="I322" s="5" t="s">
        <v>20</v>
      </c>
      <c r="J322" s="4"/>
      <c r="K322" s="5"/>
      <c r="L322" s="5"/>
      <c r="M322" s="5"/>
      <c r="N322" s="5"/>
      <c r="O322" s="5"/>
      <c r="P322" s="5"/>
      <c r="Q322" s="5"/>
    </row>
    <row r="323">
      <c r="A323" s="7">
        <v>322.0</v>
      </c>
      <c r="B323" s="8" t="s">
        <v>591</v>
      </c>
      <c r="C323" s="8" t="s">
        <v>636</v>
      </c>
      <c r="D323" s="8" t="s">
        <v>241</v>
      </c>
      <c r="E323" s="9">
        <v>20160.0</v>
      </c>
      <c r="F323" s="8" t="s">
        <v>100</v>
      </c>
      <c r="G323" s="8" t="s">
        <v>34</v>
      </c>
      <c r="H323" s="8" t="s">
        <v>637</v>
      </c>
      <c r="I323" s="5" t="s">
        <v>42</v>
      </c>
      <c r="J323" s="4"/>
      <c r="K323" s="5"/>
      <c r="L323" s="5"/>
      <c r="M323" s="5"/>
      <c r="N323" s="5"/>
      <c r="O323" s="5"/>
      <c r="P323" s="5"/>
      <c r="Q323" s="5"/>
    </row>
    <row r="324">
      <c r="A324" s="7">
        <v>323.0</v>
      </c>
      <c r="B324" s="8" t="s">
        <v>225</v>
      </c>
      <c r="C324" s="8" t="s">
        <v>638</v>
      </c>
      <c r="D324" s="8" t="s">
        <v>46</v>
      </c>
      <c r="E324" s="9">
        <v>33500.0</v>
      </c>
      <c r="F324" s="10" t="s">
        <v>17</v>
      </c>
      <c r="G324" s="8" t="s">
        <v>18</v>
      </c>
      <c r="H324" s="8" t="s">
        <v>639</v>
      </c>
      <c r="I324" s="5" t="s">
        <v>20</v>
      </c>
      <c r="J324" s="4"/>
      <c r="K324" s="5"/>
      <c r="L324" s="5"/>
      <c r="M324" s="5"/>
      <c r="N324" s="5"/>
      <c r="O324" s="5"/>
      <c r="P324" s="5"/>
      <c r="Q324" s="5"/>
    </row>
    <row r="325">
      <c r="A325" s="7">
        <v>324.0</v>
      </c>
      <c r="B325" s="8" t="s">
        <v>591</v>
      </c>
      <c r="C325" s="8" t="s">
        <v>640</v>
      </c>
      <c r="D325" s="8" t="s">
        <v>37</v>
      </c>
      <c r="E325" s="9">
        <v>72500.0</v>
      </c>
      <c r="F325" s="10" t="s">
        <v>17</v>
      </c>
      <c r="G325" s="8" t="s">
        <v>18</v>
      </c>
      <c r="H325" s="8" t="s">
        <v>414</v>
      </c>
      <c r="I325" s="5" t="s">
        <v>42</v>
      </c>
      <c r="J325" s="4"/>
      <c r="K325" s="5"/>
      <c r="L325" s="5"/>
      <c r="M325" s="5"/>
      <c r="N325" s="5"/>
      <c r="O325" s="5"/>
      <c r="P325" s="5"/>
      <c r="Q325" s="5"/>
    </row>
    <row r="326">
      <c r="A326" s="7">
        <v>325.0</v>
      </c>
      <c r="B326" s="8" t="s">
        <v>591</v>
      </c>
      <c r="C326" s="8" t="s">
        <v>640</v>
      </c>
      <c r="D326" s="8" t="s">
        <v>37</v>
      </c>
      <c r="E326" s="9">
        <v>72500.0</v>
      </c>
      <c r="F326" s="10" t="s">
        <v>17</v>
      </c>
      <c r="G326" s="8" t="s">
        <v>18</v>
      </c>
      <c r="H326" s="8" t="s">
        <v>414</v>
      </c>
      <c r="I326" s="5" t="s">
        <v>42</v>
      </c>
      <c r="J326" s="4"/>
      <c r="K326" s="5"/>
      <c r="L326" s="5"/>
      <c r="M326" s="5"/>
      <c r="N326" s="5"/>
      <c r="O326" s="5"/>
      <c r="P326" s="5"/>
      <c r="Q326" s="5"/>
    </row>
    <row r="327">
      <c r="A327" s="7">
        <v>326.0</v>
      </c>
      <c r="B327" s="8" t="s">
        <v>591</v>
      </c>
      <c r="C327" s="8" t="s">
        <v>69</v>
      </c>
      <c r="D327" s="8" t="s">
        <v>641</v>
      </c>
      <c r="E327" s="9">
        <v>47500.0</v>
      </c>
      <c r="F327" s="10" t="s">
        <v>17</v>
      </c>
      <c r="G327" s="8" t="s">
        <v>18</v>
      </c>
      <c r="H327" s="8" t="s">
        <v>642</v>
      </c>
      <c r="I327" s="5" t="s">
        <v>20</v>
      </c>
      <c r="J327" s="4"/>
      <c r="K327" s="5"/>
      <c r="L327" s="5"/>
      <c r="M327" s="5"/>
      <c r="N327" s="5"/>
      <c r="O327" s="5"/>
      <c r="P327" s="5"/>
      <c r="Q327" s="5"/>
    </row>
    <row r="328">
      <c r="A328" s="7">
        <v>327.0</v>
      </c>
      <c r="B328" s="8" t="s">
        <v>643</v>
      </c>
      <c r="C328" s="8" t="s">
        <v>644</v>
      </c>
      <c r="D328" s="8" t="s">
        <v>645</v>
      </c>
      <c r="E328" s="9">
        <v>16742.0</v>
      </c>
      <c r="F328" s="8" t="s">
        <v>100</v>
      </c>
      <c r="G328" s="8" t="s">
        <v>85</v>
      </c>
      <c r="H328" s="8" t="s">
        <v>646</v>
      </c>
      <c r="I328" s="5" t="s">
        <v>20</v>
      </c>
      <c r="J328" s="4"/>
      <c r="K328" s="5"/>
      <c r="L328" s="5"/>
      <c r="M328" s="5"/>
      <c r="N328" s="5"/>
      <c r="O328" s="5"/>
      <c r="P328" s="5"/>
      <c r="Q328" s="5"/>
    </row>
    <row r="329">
      <c r="A329" s="7">
        <v>328.0</v>
      </c>
      <c r="B329" s="8" t="s">
        <v>643</v>
      </c>
      <c r="C329" s="8" t="s">
        <v>647</v>
      </c>
      <c r="D329" s="8" t="s">
        <v>648</v>
      </c>
      <c r="E329" s="9">
        <v>27500.0</v>
      </c>
      <c r="F329" s="10" t="s">
        <v>17</v>
      </c>
      <c r="G329" s="8" t="s">
        <v>18</v>
      </c>
      <c r="H329" s="8" t="s">
        <v>264</v>
      </c>
      <c r="I329" s="5" t="s">
        <v>20</v>
      </c>
      <c r="J329" s="4"/>
      <c r="K329" s="5"/>
      <c r="L329" s="5"/>
      <c r="M329" s="5"/>
      <c r="N329" s="5"/>
      <c r="O329" s="5"/>
      <c r="P329" s="5"/>
      <c r="Q329" s="5"/>
    </row>
    <row r="330">
      <c r="A330" s="7">
        <v>329.0</v>
      </c>
      <c r="B330" s="8" t="s">
        <v>643</v>
      </c>
      <c r="C330" s="8" t="s">
        <v>649</v>
      </c>
      <c r="D330" s="8" t="s">
        <v>532</v>
      </c>
      <c r="E330" s="9">
        <v>30000.0</v>
      </c>
      <c r="F330" s="10" t="s">
        <v>17</v>
      </c>
      <c r="G330" s="8" t="s">
        <v>18</v>
      </c>
      <c r="H330" s="8" t="s">
        <v>113</v>
      </c>
      <c r="I330" s="5" t="s">
        <v>42</v>
      </c>
      <c r="J330" s="4"/>
      <c r="K330" s="5"/>
      <c r="L330" s="5"/>
      <c r="M330" s="5"/>
      <c r="N330" s="5"/>
      <c r="O330" s="5"/>
      <c r="P330" s="5"/>
      <c r="Q330" s="5"/>
    </row>
    <row r="331">
      <c r="A331" s="7">
        <v>330.0</v>
      </c>
      <c r="B331" s="8" t="s">
        <v>643</v>
      </c>
      <c r="C331" s="8" t="s">
        <v>69</v>
      </c>
      <c r="D331" s="8" t="s">
        <v>650</v>
      </c>
      <c r="E331" s="9">
        <v>55000.0</v>
      </c>
      <c r="F331" s="8" t="s">
        <v>17</v>
      </c>
      <c r="G331" s="8" t="s">
        <v>18</v>
      </c>
      <c r="H331" s="8" t="s">
        <v>651</v>
      </c>
      <c r="I331" s="5" t="s">
        <v>42</v>
      </c>
      <c r="J331" s="4"/>
      <c r="K331" s="5"/>
      <c r="L331" s="5"/>
      <c r="M331" s="5"/>
      <c r="N331" s="5"/>
      <c r="O331" s="5"/>
      <c r="P331" s="5"/>
      <c r="Q331" s="5"/>
    </row>
    <row r="332">
      <c r="A332" s="7">
        <v>331.0</v>
      </c>
      <c r="B332" s="8" t="s">
        <v>225</v>
      </c>
      <c r="C332" s="8" t="s">
        <v>36</v>
      </c>
      <c r="D332" s="8" t="s">
        <v>652</v>
      </c>
      <c r="E332" s="9">
        <v>30000.0</v>
      </c>
      <c r="F332" s="8" t="s">
        <v>17</v>
      </c>
      <c r="G332" s="8" t="s">
        <v>18</v>
      </c>
      <c r="H332" s="8" t="s">
        <v>653</v>
      </c>
      <c r="I332" s="5" t="s">
        <v>20</v>
      </c>
      <c r="J332" s="4"/>
      <c r="K332" s="5"/>
      <c r="L332" s="5"/>
      <c r="M332" s="5"/>
      <c r="N332" s="5"/>
      <c r="O332" s="5"/>
      <c r="P332" s="5"/>
      <c r="Q332" s="5"/>
    </row>
    <row r="333">
      <c r="A333" s="7">
        <v>332.0</v>
      </c>
      <c r="B333" s="8" t="s">
        <v>643</v>
      </c>
      <c r="C333" s="8" t="s">
        <v>654</v>
      </c>
      <c r="D333" s="8" t="s">
        <v>37</v>
      </c>
      <c r="E333" s="9">
        <v>29500.0</v>
      </c>
      <c r="F333" s="10" t="s">
        <v>17</v>
      </c>
      <c r="G333" s="8" t="s">
        <v>18</v>
      </c>
      <c r="H333" s="8" t="s">
        <v>655</v>
      </c>
      <c r="I333" s="5" t="s">
        <v>42</v>
      </c>
      <c r="J333" s="4"/>
      <c r="K333" s="5"/>
      <c r="L333" s="5"/>
      <c r="M333" s="5"/>
      <c r="N333" s="5"/>
      <c r="O333" s="5"/>
      <c r="P333" s="5"/>
      <c r="Q333" s="5"/>
    </row>
    <row r="334">
      <c r="A334" s="7">
        <v>333.0</v>
      </c>
      <c r="B334" s="8" t="s">
        <v>643</v>
      </c>
      <c r="C334" s="8" t="s">
        <v>656</v>
      </c>
      <c r="D334" s="8" t="s">
        <v>37</v>
      </c>
      <c r="E334" s="9">
        <v>105000.0</v>
      </c>
      <c r="F334" s="10" t="s">
        <v>17</v>
      </c>
      <c r="G334" s="8" t="s">
        <v>18</v>
      </c>
      <c r="H334" s="8" t="s">
        <v>657</v>
      </c>
      <c r="I334" s="5" t="s">
        <v>79</v>
      </c>
      <c r="J334" s="4"/>
      <c r="K334" s="5"/>
      <c r="L334" s="5"/>
      <c r="M334" s="5"/>
      <c r="N334" s="5"/>
      <c r="O334" s="5"/>
      <c r="P334" s="5"/>
      <c r="Q334" s="5"/>
    </row>
    <row r="335">
      <c r="A335" s="7">
        <v>334.0</v>
      </c>
      <c r="B335" s="8" t="s">
        <v>643</v>
      </c>
      <c r="C335" s="8" t="s">
        <v>658</v>
      </c>
      <c r="D335" s="8" t="s">
        <v>659</v>
      </c>
      <c r="E335" s="9">
        <v>25000.0</v>
      </c>
      <c r="F335" s="10" t="s">
        <v>17</v>
      </c>
      <c r="G335" s="8" t="s">
        <v>18</v>
      </c>
      <c r="H335" s="8" t="s">
        <v>660</v>
      </c>
      <c r="I335" s="5" t="s">
        <v>20</v>
      </c>
      <c r="J335" s="4"/>
      <c r="K335" s="5"/>
      <c r="L335" s="5"/>
      <c r="M335" s="5"/>
      <c r="N335" s="5"/>
      <c r="O335" s="5"/>
      <c r="P335" s="5"/>
      <c r="Q335" s="5"/>
    </row>
    <row r="336">
      <c r="A336" s="7">
        <v>335.0</v>
      </c>
      <c r="B336" s="8" t="s">
        <v>643</v>
      </c>
      <c r="C336" s="8" t="s">
        <v>57</v>
      </c>
      <c r="D336" s="8" t="s">
        <v>37</v>
      </c>
      <c r="E336" s="9">
        <v>67500.0</v>
      </c>
      <c r="F336" s="10" t="s">
        <v>17</v>
      </c>
      <c r="G336" s="8" t="s">
        <v>18</v>
      </c>
      <c r="H336" s="8" t="s">
        <v>661</v>
      </c>
      <c r="I336" s="5" t="s">
        <v>42</v>
      </c>
      <c r="J336" s="4"/>
      <c r="K336" s="5"/>
      <c r="L336" s="5"/>
      <c r="M336" s="5"/>
      <c r="N336" s="5"/>
      <c r="O336" s="5"/>
      <c r="P336" s="5"/>
      <c r="Q336" s="5"/>
    </row>
    <row r="337">
      <c r="A337" s="7">
        <v>336.0</v>
      </c>
      <c r="B337" s="8" t="s">
        <v>643</v>
      </c>
      <c r="C337" s="8" t="s">
        <v>662</v>
      </c>
      <c r="D337" s="8" t="s">
        <v>416</v>
      </c>
      <c r="E337" s="9">
        <v>48840.0</v>
      </c>
      <c r="F337" s="8" t="s">
        <v>33</v>
      </c>
      <c r="G337" s="8" t="s">
        <v>85</v>
      </c>
      <c r="H337" s="8" t="s">
        <v>663</v>
      </c>
      <c r="I337" s="5" t="s">
        <v>42</v>
      </c>
      <c r="J337" s="4"/>
      <c r="K337" s="5"/>
      <c r="L337" s="5"/>
      <c r="M337" s="5"/>
      <c r="N337" s="5"/>
      <c r="O337" s="5"/>
      <c r="P337" s="5"/>
      <c r="Q337" s="5"/>
    </row>
    <row r="338">
      <c r="A338" s="7">
        <v>337.0</v>
      </c>
      <c r="B338" s="8" t="s">
        <v>643</v>
      </c>
      <c r="C338" s="8" t="s">
        <v>664</v>
      </c>
      <c r="D338" s="8" t="s">
        <v>665</v>
      </c>
      <c r="E338" s="9">
        <v>90000.0</v>
      </c>
      <c r="F338" s="10" t="s">
        <v>17</v>
      </c>
      <c r="G338" s="8" t="s">
        <v>18</v>
      </c>
      <c r="H338" s="8" t="s">
        <v>666</v>
      </c>
      <c r="I338" s="5" t="s">
        <v>20</v>
      </c>
      <c r="J338" s="4"/>
      <c r="K338" s="5"/>
      <c r="L338" s="5"/>
      <c r="M338" s="5"/>
      <c r="N338" s="5"/>
      <c r="O338" s="5"/>
      <c r="P338" s="5"/>
      <c r="Q338" s="5"/>
    </row>
    <row r="339">
      <c r="A339" s="7">
        <v>338.0</v>
      </c>
      <c r="B339" s="8" t="s">
        <v>643</v>
      </c>
      <c r="C339" s="8" t="s">
        <v>667</v>
      </c>
      <c r="D339" s="8" t="s">
        <v>668</v>
      </c>
      <c r="E339" s="9">
        <v>37500.0</v>
      </c>
      <c r="F339" s="10" t="s">
        <v>17</v>
      </c>
      <c r="G339" s="8" t="s">
        <v>18</v>
      </c>
      <c r="H339" s="8" t="s">
        <v>214</v>
      </c>
      <c r="I339" s="5" t="s">
        <v>79</v>
      </c>
      <c r="J339" s="4"/>
      <c r="K339" s="5"/>
      <c r="L339" s="5"/>
      <c r="M339" s="5"/>
      <c r="N339" s="5"/>
      <c r="O339" s="5"/>
      <c r="P339" s="5"/>
      <c r="Q339" s="5"/>
    </row>
    <row r="340">
      <c r="A340" s="7">
        <v>339.0</v>
      </c>
      <c r="B340" s="8" t="s">
        <v>643</v>
      </c>
      <c r="C340" s="8" t="s">
        <v>284</v>
      </c>
      <c r="D340" s="8" t="s">
        <v>64</v>
      </c>
      <c r="E340" s="9">
        <v>20573.0</v>
      </c>
      <c r="F340" s="8" t="s">
        <v>100</v>
      </c>
      <c r="G340" s="8" t="s">
        <v>34</v>
      </c>
      <c r="H340" s="8" t="s">
        <v>216</v>
      </c>
      <c r="I340" s="5" t="s">
        <v>42</v>
      </c>
      <c r="J340" s="4"/>
      <c r="K340" s="5"/>
      <c r="L340" s="5"/>
      <c r="M340" s="5"/>
      <c r="N340" s="5"/>
      <c r="O340" s="5"/>
      <c r="P340" s="5"/>
      <c r="Q340" s="5"/>
    </row>
    <row r="341">
      <c r="A341" s="7">
        <v>340.0</v>
      </c>
      <c r="B341" s="8" t="s">
        <v>643</v>
      </c>
      <c r="C341" s="8" t="s">
        <v>669</v>
      </c>
      <c r="D341" s="8" t="s">
        <v>670</v>
      </c>
      <c r="E341" s="9">
        <v>80000.0</v>
      </c>
      <c r="F341" s="10" t="s">
        <v>17</v>
      </c>
      <c r="G341" s="8" t="s">
        <v>18</v>
      </c>
      <c r="H341" s="8" t="s">
        <v>671</v>
      </c>
      <c r="I341" s="5" t="s">
        <v>20</v>
      </c>
      <c r="J341" s="4"/>
      <c r="K341" s="5"/>
      <c r="L341" s="5"/>
      <c r="M341" s="5"/>
      <c r="N341" s="5"/>
      <c r="O341" s="5"/>
      <c r="P341" s="5"/>
      <c r="Q341" s="5"/>
    </row>
    <row r="342">
      <c r="A342" s="7">
        <v>341.0</v>
      </c>
      <c r="B342" s="8" t="s">
        <v>643</v>
      </c>
      <c r="C342" s="8" t="s">
        <v>672</v>
      </c>
      <c r="D342" s="8" t="s">
        <v>673</v>
      </c>
      <c r="E342" s="9">
        <v>33504.0</v>
      </c>
      <c r="F342" s="8" t="s">
        <v>100</v>
      </c>
      <c r="G342" s="8" t="s">
        <v>34</v>
      </c>
      <c r="H342" s="8" t="s">
        <v>674</v>
      </c>
      <c r="I342" s="5" t="s">
        <v>42</v>
      </c>
      <c r="J342" s="4"/>
      <c r="K342" s="5"/>
      <c r="L342" s="5"/>
      <c r="M342" s="5"/>
      <c r="N342" s="5"/>
      <c r="O342" s="5"/>
      <c r="P342" s="5"/>
      <c r="Q342" s="5"/>
    </row>
    <row r="343">
      <c r="A343" s="7">
        <v>342.0</v>
      </c>
      <c r="B343" s="8" t="s">
        <v>225</v>
      </c>
      <c r="C343" s="8" t="s">
        <v>566</v>
      </c>
      <c r="D343" s="8" t="s">
        <v>675</v>
      </c>
      <c r="E343" s="9">
        <v>14379.0</v>
      </c>
      <c r="F343" s="10" t="s">
        <v>17</v>
      </c>
      <c r="G343" s="8" t="s">
        <v>89</v>
      </c>
      <c r="H343" s="8" t="s">
        <v>676</v>
      </c>
      <c r="I343" s="5" t="s">
        <v>20</v>
      </c>
      <c r="J343" s="4"/>
      <c r="K343" s="5"/>
      <c r="L343" s="5"/>
      <c r="M343" s="5"/>
      <c r="N343" s="5"/>
      <c r="O343" s="5"/>
      <c r="P343" s="5"/>
      <c r="Q343" s="5"/>
    </row>
    <row r="344">
      <c r="A344" s="7">
        <v>343.0</v>
      </c>
      <c r="B344" s="8" t="s">
        <v>643</v>
      </c>
      <c r="C344" s="8" t="s">
        <v>212</v>
      </c>
      <c r="D344" s="8" t="s">
        <v>215</v>
      </c>
      <c r="E344" s="9">
        <v>30000.0</v>
      </c>
      <c r="F344" s="10" t="s">
        <v>17</v>
      </c>
      <c r="G344" s="8" t="s">
        <v>18</v>
      </c>
      <c r="H344" s="8" t="s">
        <v>214</v>
      </c>
      <c r="I344" s="5" t="s">
        <v>79</v>
      </c>
      <c r="J344" s="4"/>
      <c r="K344" s="5"/>
      <c r="L344" s="5"/>
      <c r="M344" s="5"/>
      <c r="N344" s="5"/>
      <c r="O344" s="5"/>
      <c r="P344" s="5"/>
      <c r="Q344" s="5"/>
    </row>
    <row r="345">
      <c r="A345" s="7">
        <v>344.0</v>
      </c>
      <c r="B345" s="8" t="s">
        <v>643</v>
      </c>
      <c r="C345" s="8" t="s">
        <v>212</v>
      </c>
      <c r="D345" s="8" t="s">
        <v>213</v>
      </c>
      <c r="E345" s="9">
        <v>30000.0</v>
      </c>
      <c r="F345" s="10" t="s">
        <v>17</v>
      </c>
      <c r="G345" s="8" t="s">
        <v>18</v>
      </c>
      <c r="H345" s="8" t="s">
        <v>214</v>
      </c>
      <c r="I345" s="5" t="s">
        <v>79</v>
      </c>
      <c r="J345" s="4"/>
      <c r="K345" s="5"/>
      <c r="L345" s="5"/>
      <c r="M345" s="5"/>
      <c r="N345" s="5"/>
      <c r="O345" s="5"/>
      <c r="P345" s="5"/>
      <c r="Q345" s="5"/>
    </row>
    <row r="346">
      <c r="A346" s="7">
        <v>345.0</v>
      </c>
      <c r="B346" s="8" t="s">
        <v>225</v>
      </c>
      <c r="C346" s="8" t="s">
        <v>677</v>
      </c>
      <c r="D346" s="8" t="s">
        <v>46</v>
      </c>
      <c r="E346" s="9">
        <v>51480.0</v>
      </c>
      <c r="F346" s="8" t="s">
        <v>33</v>
      </c>
      <c r="G346" s="8" t="s">
        <v>34</v>
      </c>
      <c r="H346" s="8" t="s">
        <v>47</v>
      </c>
      <c r="I346" s="5" t="s">
        <v>42</v>
      </c>
      <c r="J346" s="4"/>
      <c r="K346" s="5"/>
      <c r="L346" s="5"/>
      <c r="M346" s="5"/>
      <c r="N346" s="5"/>
      <c r="O346" s="5"/>
      <c r="P346" s="5"/>
      <c r="Q346" s="5"/>
    </row>
    <row r="347">
      <c r="A347" s="7">
        <v>346.0</v>
      </c>
      <c r="B347" s="8" t="s">
        <v>643</v>
      </c>
      <c r="C347" s="8" t="s">
        <v>202</v>
      </c>
      <c r="D347" s="8" t="s">
        <v>678</v>
      </c>
      <c r="E347" s="9">
        <v>65000.0</v>
      </c>
      <c r="F347" s="10" t="s">
        <v>17</v>
      </c>
      <c r="G347" s="8" t="s">
        <v>18</v>
      </c>
      <c r="H347" s="8" t="s">
        <v>264</v>
      </c>
      <c r="I347" s="5" t="s">
        <v>20</v>
      </c>
      <c r="J347" s="4"/>
      <c r="K347" s="5"/>
      <c r="L347" s="5"/>
      <c r="M347" s="5"/>
      <c r="N347" s="5"/>
      <c r="O347" s="5"/>
      <c r="P347" s="5"/>
      <c r="Q347" s="5"/>
    </row>
    <row r="348">
      <c r="A348" s="7">
        <v>347.0</v>
      </c>
      <c r="B348" s="8" t="s">
        <v>643</v>
      </c>
      <c r="C348" s="8" t="s">
        <v>679</v>
      </c>
      <c r="D348" s="8" t="s">
        <v>680</v>
      </c>
      <c r="E348" s="9">
        <v>20000.0</v>
      </c>
      <c r="F348" s="10" t="s">
        <v>17</v>
      </c>
      <c r="G348" s="8" t="s">
        <v>18</v>
      </c>
      <c r="H348" s="8" t="s">
        <v>577</v>
      </c>
      <c r="I348" s="5" t="s">
        <v>42</v>
      </c>
      <c r="J348" s="4"/>
      <c r="K348" s="5"/>
      <c r="L348" s="5"/>
      <c r="M348" s="5"/>
      <c r="N348" s="5"/>
      <c r="O348" s="5"/>
      <c r="P348" s="5"/>
      <c r="Q348" s="5"/>
    </row>
    <row r="349">
      <c r="A349" s="7">
        <v>348.0</v>
      </c>
      <c r="B349" s="8" t="s">
        <v>643</v>
      </c>
      <c r="C349" s="8" t="s">
        <v>681</v>
      </c>
      <c r="D349" s="8" t="s">
        <v>682</v>
      </c>
      <c r="E349" s="9">
        <v>45000.0</v>
      </c>
      <c r="F349" s="10" t="s">
        <v>17</v>
      </c>
      <c r="G349" s="8" t="s">
        <v>18</v>
      </c>
      <c r="H349" s="8" t="s">
        <v>683</v>
      </c>
      <c r="I349" s="5" t="s">
        <v>42</v>
      </c>
      <c r="J349" s="4"/>
      <c r="K349" s="5"/>
      <c r="L349" s="5"/>
      <c r="M349" s="5"/>
      <c r="N349" s="5"/>
      <c r="O349" s="5"/>
      <c r="P349" s="5"/>
      <c r="Q349" s="5"/>
    </row>
    <row r="350">
      <c r="A350" s="7">
        <v>349.0</v>
      </c>
      <c r="B350" s="8" t="s">
        <v>643</v>
      </c>
      <c r="C350" s="8" t="s">
        <v>69</v>
      </c>
      <c r="D350" s="8" t="s">
        <v>684</v>
      </c>
      <c r="E350" s="9">
        <v>60000.0</v>
      </c>
      <c r="F350" s="10" t="s">
        <v>17</v>
      </c>
      <c r="G350" s="8" t="s">
        <v>18</v>
      </c>
      <c r="H350" s="8" t="s">
        <v>642</v>
      </c>
      <c r="I350" s="5" t="s">
        <v>20</v>
      </c>
      <c r="J350" s="4"/>
      <c r="K350" s="5"/>
      <c r="L350" s="5"/>
      <c r="M350" s="5"/>
      <c r="N350" s="5"/>
      <c r="O350" s="5"/>
      <c r="P350" s="5"/>
      <c r="Q350" s="5"/>
    </row>
    <row r="351">
      <c r="A351" s="7">
        <v>350.0</v>
      </c>
      <c r="B351" s="8" t="s">
        <v>643</v>
      </c>
      <c r="C351" s="8" t="s">
        <v>51</v>
      </c>
      <c r="D351" s="8" t="s">
        <v>685</v>
      </c>
      <c r="E351" s="9">
        <v>132000.0</v>
      </c>
      <c r="F351" s="8" t="s">
        <v>33</v>
      </c>
      <c r="G351" s="8" t="s">
        <v>34</v>
      </c>
      <c r="H351" s="8" t="s">
        <v>448</v>
      </c>
      <c r="I351" s="5" t="s">
        <v>42</v>
      </c>
      <c r="J351" s="4"/>
      <c r="K351" s="5"/>
      <c r="L351" s="5"/>
      <c r="M351" s="5"/>
      <c r="N351" s="5"/>
      <c r="O351" s="5"/>
      <c r="P351" s="5"/>
      <c r="Q351" s="5"/>
    </row>
    <row r="352">
      <c r="A352" s="7">
        <v>351.0</v>
      </c>
      <c r="B352" s="8" t="s">
        <v>643</v>
      </c>
      <c r="C352" s="8" t="s">
        <v>36</v>
      </c>
      <c r="D352" s="8" t="s">
        <v>39</v>
      </c>
      <c r="E352" s="9">
        <v>31680.0</v>
      </c>
      <c r="F352" s="8" t="s">
        <v>100</v>
      </c>
      <c r="G352" s="8" t="s">
        <v>34</v>
      </c>
      <c r="H352" s="8" t="s">
        <v>686</v>
      </c>
      <c r="I352" s="5" t="s">
        <v>20</v>
      </c>
      <c r="J352" s="4"/>
      <c r="K352" s="5"/>
      <c r="L352" s="5"/>
      <c r="M352" s="5"/>
      <c r="N352" s="5"/>
      <c r="O352" s="5"/>
      <c r="P352" s="5"/>
      <c r="Q352" s="5"/>
    </row>
    <row r="353">
      <c r="A353" s="7">
        <v>352.0</v>
      </c>
      <c r="B353" s="8" t="s">
        <v>643</v>
      </c>
      <c r="C353" s="8" t="s">
        <v>687</v>
      </c>
      <c r="D353" s="8" t="s">
        <v>37</v>
      </c>
      <c r="E353" s="9">
        <v>105000.0</v>
      </c>
      <c r="F353" s="10" t="s">
        <v>17</v>
      </c>
      <c r="G353" s="8" t="s">
        <v>18</v>
      </c>
      <c r="H353" s="8" t="s">
        <v>688</v>
      </c>
      <c r="I353" s="5" t="s">
        <v>20</v>
      </c>
      <c r="J353" s="4"/>
      <c r="K353" s="5"/>
      <c r="L353" s="5"/>
      <c r="M353" s="5"/>
      <c r="N353" s="5"/>
      <c r="O353" s="5"/>
      <c r="P353" s="5"/>
      <c r="Q353" s="5"/>
    </row>
    <row r="354">
      <c r="A354" s="7">
        <v>353.0</v>
      </c>
      <c r="B354" s="8" t="s">
        <v>643</v>
      </c>
      <c r="C354" s="8" t="s">
        <v>36</v>
      </c>
      <c r="D354" s="8" t="s">
        <v>689</v>
      </c>
      <c r="E354" s="9">
        <v>17280.0</v>
      </c>
      <c r="F354" s="8" t="s">
        <v>100</v>
      </c>
      <c r="G354" s="8" t="s">
        <v>85</v>
      </c>
      <c r="H354" s="8" t="s">
        <v>690</v>
      </c>
      <c r="I354" s="5" t="s">
        <v>20</v>
      </c>
      <c r="J354" s="4"/>
      <c r="K354" s="5"/>
      <c r="L354" s="5"/>
      <c r="M354" s="5"/>
      <c r="N354" s="5"/>
      <c r="O354" s="5"/>
      <c r="P354" s="5"/>
      <c r="Q354" s="5"/>
    </row>
    <row r="355">
      <c r="A355" s="7">
        <v>354.0</v>
      </c>
      <c r="B355" s="8" t="s">
        <v>643</v>
      </c>
      <c r="C355" s="8" t="s">
        <v>691</v>
      </c>
      <c r="D355" s="8" t="s">
        <v>39</v>
      </c>
      <c r="E355" s="9">
        <v>43171.0</v>
      </c>
      <c r="F355" s="8" t="s">
        <v>100</v>
      </c>
      <c r="G355" s="8" t="s">
        <v>34</v>
      </c>
      <c r="H355" s="8" t="s">
        <v>216</v>
      </c>
      <c r="I355" s="5" t="s">
        <v>42</v>
      </c>
      <c r="J355" s="4"/>
      <c r="K355" s="5"/>
      <c r="L355" s="5"/>
      <c r="M355" s="5"/>
      <c r="N355" s="5"/>
      <c r="O355" s="5"/>
      <c r="P355" s="5"/>
      <c r="Q355" s="5"/>
    </row>
    <row r="356">
      <c r="A356" s="7">
        <v>355.0</v>
      </c>
      <c r="B356" s="8" t="s">
        <v>643</v>
      </c>
      <c r="C356" s="8" t="s">
        <v>43</v>
      </c>
      <c r="D356" s="8" t="s">
        <v>105</v>
      </c>
      <c r="E356" s="9">
        <v>165000.0</v>
      </c>
      <c r="F356" s="8" t="s">
        <v>33</v>
      </c>
      <c r="G356" s="8" t="s">
        <v>34</v>
      </c>
      <c r="H356" s="8" t="s">
        <v>692</v>
      </c>
      <c r="I356" s="5" t="s">
        <v>42</v>
      </c>
      <c r="J356" s="4"/>
      <c r="K356" s="5"/>
      <c r="L356" s="5"/>
      <c r="M356" s="5"/>
      <c r="N356" s="5"/>
      <c r="O356" s="5"/>
      <c r="P356" s="5"/>
      <c r="Q356" s="5"/>
    </row>
    <row r="357">
      <c r="A357" s="7">
        <v>356.0</v>
      </c>
      <c r="B357" s="8" t="s">
        <v>643</v>
      </c>
      <c r="C357" s="8" t="s">
        <v>592</v>
      </c>
      <c r="D357" s="8" t="s">
        <v>593</v>
      </c>
      <c r="E357" s="9">
        <v>37500.0</v>
      </c>
      <c r="F357" s="10" t="s">
        <v>17</v>
      </c>
      <c r="G357" s="8" t="s">
        <v>85</v>
      </c>
      <c r="H357" s="8" t="s">
        <v>594</v>
      </c>
      <c r="I357" s="5" t="s">
        <v>42</v>
      </c>
      <c r="J357" s="4"/>
      <c r="K357" s="5"/>
      <c r="L357" s="5"/>
      <c r="M357" s="5"/>
      <c r="N357" s="5"/>
      <c r="O357" s="5"/>
      <c r="P357" s="5"/>
      <c r="Q357" s="5"/>
    </row>
    <row r="358">
      <c r="A358" s="7">
        <v>357.0</v>
      </c>
      <c r="B358" s="8" t="s">
        <v>643</v>
      </c>
      <c r="C358" s="8" t="s">
        <v>693</v>
      </c>
      <c r="D358" s="8" t="s">
        <v>255</v>
      </c>
      <c r="E358" s="9">
        <v>27500.0</v>
      </c>
      <c r="F358" s="10" t="s">
        <v>17</v>
      </c>
      <c r="G358" s="8" t="s">
        <v>18</v>
      </c>
      <c r="H358" s="8" t="s">
        <v>256</v>
      </c>
      <c r="I358" s="5" t="s">
        <v>20</v>
      </c>
      <c r="J358" s="4"/>
      <c r="K358" s="5"/>
      <c r="L358" s="5"/>
      <c r="M358" s="5"/>
      <c r="N358" s="5"/>
      <c r="O358" s="5"/>
      <c r="P358" s="5"/>
      <c r="Q358" s="5"/>
    </row>
    <row r="359">
      <c r="A359" s="7">
        <v>358.0</v>
      </c>
      <c r="B359" s="8" t="s">
        <v>643</v>
      </c>
      <c r="C359" s="8" t="s">
        <v>694</v>
      </c>
      <c r="D359" s="8" t="s">
        <v>105</v>
      </c>
      <c r="E359" s="9">
        <v>57500.0</v>
      </c>
      <c r="F359" s="8" t="s">
        <v>17</v>
      </c>
      <c r="G359" s="8" t="s">
        <v>18</v>
      </c>
      <c r="H359" s="8" t="s">
        <v>695</v>
      </c>
      <c r="I359" s="5" t="s">
        <v>20</v>
      </c>
      <c r="J359" s="4"/>
      <c r="K359" s="5"/>
      <c r="L359" s="5"/>
      <c r="M359" s="5"/>
      <c r="N359" s="5"/>
      <c r="O359" s="5"/>
      <c r="P359" s="5"/>
      <c r="Q359" s="5"/>
    </row>
    <row r="360">
      <c r="A360" s="7">
        <v>359.0</v>
      </c>
      <c r="B360" s="8" t="s">
        <v>643</v>
      </c>
      <c r="C360" s="8" t="s">
        <v>69</v>
      </c>
      <c r="D360" s="8" t="s">
        <v>37</v>
      </c>
      <c r="E360" s="9">
        <v>55000.0</v>
      </c>
      <c r="F360" s="8" t="s">
        <v>17</v>
      </c>
      <c r="G360" s="8" t="s">
        <v>18</v>
      </c>
      <c r="H360" s="8" t="s">
        <v>695</v>
      </c>
      <c r="I360" s="5" t="s">
        <v>20</v>
      </c>
      <c r="J360" s="4"/>
      <c r="K360" s="5"/>
      <c r="L360" s="5"/>
      <c r="M360" s="5"/>
      <c r="N360" s="5"/>
      <c r="O360" s="5"/>
      <c r="P360" s="5"/>
      <c r="Q360" s="5"/>
    </row>
    <row r="361">
      <c r="A361" s="7">
        <v>360.0</v>
      </c>
      <c r="B361" s="8" t="s">
        <v>643</v>
      </c>
      <c r="C361" s="8" t="s">
        <v>696</v>
      </c>
      <c r="D361" s="8" t="s">
        <v>164</v>
      </c>
      <c r="E361" s="9">
        <v>42500.0</v>
      </c>
      <c r="F361" s="10" t="s">
        <v>17</v>
      </c>
      <c r="G361" s="8" t="s">
        <v>18</v>
      </c>
      <c r="H361" s="8" t="s">
        <v>264</v>
      </c>
      <c r="I361" s="5" t="s">
        <v>20</v>
      </c>
      <c r="J361" s="4"/>
      <c r="K361" s="5"/>
      <c r="L361" s="5"/>
      <c r="M361" s="5"/>
      <c r="N361" s="5"/>
      <c r="O361" s="5"/>
      <c r="P361" s="5"/>
      <c r="Q361" s="5"/>
    </row>
    <row r="362">
      <c r="A362" s="7">
        <v>361.0</v>
      </c>
      <c r="B362" s="8" t="s">
        <v>643</v>
      </c>
      <c r="C362" s="8" t="s">
        <v>396</v>
      </c>
      <c r="D362" s="8" t="s">
        <v>697</v>
      </c>
      <c r="E362" s="9">
        <v>28000.0</v>
      </c>
      <c r="F362" s="8" t="s">
        <v>17</v>
      </c>
      <c r="G362" s="8" t="s">
        <v>18</v>
      </c>
      <c r="H362" s="8" t="s">
        <v>398</v>
      </c>
      <c r="I362" s="5" t="s">
        <v>20</v>
      </c>
      <c r="J362" s="4"/>
      <c r="K362" s="5"/>
      <c r="L362" s="5"/>
      <c r="M362" s="5"/>
      <c r="N362" s="5"/>
      <c r="O362" s="5"/>
      <c r="P362" s="5"/>
      <c r="Q362" s="5"/>
    </row>
    <row r="363">
      <c r="A363" s="7">
        <v>362.0</v>
      </c>
      <c r="B363" s="8" t="s">
        <v>643</v>
      </c>
      <c r="C363" s="8" t="s">
        <v>69</v>
      </c>
      <c r="D363" s="8" t="s">
        <v>108</v>
      </c>
      <c r="E363" s="9">
        <v>57500.0</v>
      </c>
      <c r="F363" s="10" t="s">
        <v>17</v>
      </c>
      <c r="G363" s="8" t="s">
        <v>18</v>
      </c>
      <c r="H363" s="8" t="s">
        <v>203</v>
      </c>
      <c r="I363" s="5" t="s">
        <v>42</v>
      </c>
      <c r="J363" s="4"/>
      <c r="K363" s="5"/>
      <c r="L363" s="5"/>
      <c r="M363" s="5"/>
      <c r="N363" s="5"/>
      <c r="O363" s="5"/>
      <c r="P363" s="5"/>
      <c r="Q363" s="5"/>
    </row>
    <row r="364">
      <c r="A364" s="7">
        <v>363.0</v>
      </c>
      <c r="B364" s="8" t="s">
        <v>225</v>
      </c>
      <c r="C364" s="8" t="s">
        <v>43</v>
      </c>
      <c r="D364" s="8" t="s">
        <v>698</v>
      </c>
      <c r="E364" s="9">
        <v>43500.0</v>
      </c>
      <c r="F364" s="10" t="s">
        <v>17</v>
      </c>
      <c r="G364" s="8" t="s">
        <v>18</v>
      </c>
      <c r="H364" s="8" t="s">
        <v>699</v>
      </c>
      <c r="I364" s="5" t="s">
        <v>20</v>
      </c>
      <c r="J364" s="4"/>
      <c r="K364" s="5"/>
      <c r="L364" s="5"/>
      <c r="M364" s="5"/>
      <c r="N364" s="5"/>
      <c r="O364" s="5"/>
      <c r="P364" s="5"/>
      <c r="Q364" s="5"/>
    </row>
    <row r="365">
      <c r="A365" s="7">
        <v>364.0</v>
      </c>
      <c r="B365" s="8" t="s">
        <v>225</v>
      </c>
      <c r="C365" s="8" t="s">
        <v>129</v>
      </c>
      <c r="D365" s="8" t="s">
        <v>698</v>
      </c>
      <c r="E365" s="9">
        <v>53000.0</v>
      </c>
      <c r="F365" s="10" t="s">
        <v>17</v>
      </c>
      <c r="G365" s="8" t="s">
        <v>18</v>
      </c>
      <c r="H365" s="8" t="s">
        <v>699</v>
      </c>
      <c r="I365" s="5" t="s">
        <v>20</v>
      </c>
      <c r="J365" s="4"/>
      <c r="K365" s="5"/>
      <c r="L365" s="5"/>
      <c r="M365" s="5"/>
      <c r="N365" s="5"/>
      <c r="O365" s="5"/>
      <c r="P365" s="5"/>
      <c r="Q365" s="5"/>
    </row>
    <row r="366">
      <c r="A366" s="7">
        <v>365.0</v>
      </c>
      <c r="B366" s="8" t="s">
        <v>643</v>
      </c>
      <c r="C366" s="8" t="s">
        <v>700</v>
      </c>
      <c r="D366" s="8" t="s">
        <v>261</v>
      </c>
      <c r="E366" s="9">
        <v>72500.0</v>
      </c>
      <c r="F366" s="10" t="s">
        <v>17</v>
      </c>
      <c r="G366" s="8" t="s">
        <v>18</v>
      </c>
      <c r="H366" s="8" t="s">
        <v>262</v>
      </c>
      <c r="I366" s="5" t="s">
        <v>42</v>
      </c>
      <c r="J366" s="4"/>
      <c r="K366" s="5"/>
      <c r="L366" s="5"/>
      <c r="M366" s="5"/>
      <c r="N366" s="5"/>
      <c r="O366" s="5"/>
      <c r="P366" s="5"/>
      <c r="Q366" s="5"/>
    </row>
    <row r="367">
      <c r="A367" s="7">
        <v>366.0</v>
      </c>
      <c r="B367" s="8" t="s">
        <v>643</v>
      </c>
      <c r="C367" s="8" t="s">
        <v>304</v>
      </c>
      <c r="D367" s="8" t="s">
        <v>305</v>
      </c>
      <c r="E367" s="9">
        <v>62500.0</v>
      </c>
      <c r="F367" s="10" t="s">
        <v>17</v>
      </c>
      <c r="G367" s="8" t="s">
        <v>18</v>
      </c>
      <c r="H367" s="8" t="s">
        <v>306</v>
      </c>
      <c r="I367" s="5" t="s">
        <v>42</v>
      </c>
      <c r="J367" s="4"/>
      <c r="K367" s="5"/>
      <c r="L367" s="5"/>
      <c r="M367" s="5"/>
      <c r="N367" s="5"/>
      <c r="O367" s="5"/>
      <c r="P367" s="5"/>
      <c r="Q367" s="5"/>
    </row>
    <row r="368">
      <c r="A368" s="7">
        <v>367.0</v>
      </c>
      <c r="B368" s="8" t="s">
        <v>643</v>
      </c>
      <c r="C368" s="8" t="s">
        <v>307</v>
      </c>
      <c r="D368" s="8" t="s">
        <v>308</v>
      </c>
      <c r="E368" s="9">
        <v>45000.0</v>
      </c>
      <c r="F368" s="10" t="s">
        <v>17</v>
      </c>
      <c r="G368" s="8" t="s">
        <v>18</v>
      </c>
      <c r="H368" s="8" t="s">
        <v>309</v>
      </c>
      <c r="I368" s="5" t="s">
        <v>42</v>
      </c>
      <c r="J368" s="4"/>
      <c r="K368" s="5"/>
      <c r="L368" s="5"/>
      <c r="M368" s="5"/>
      <c r="N368" s="5"/>
      <c r="O368" s="5"/>
      <c r="P368" s="5"/>
      <c r="Q368" s="5"/>
    </row>
    <row r="369">
      <c r="A369" s="7">
        <v>368.0</v>
      </c>
      <c r="B369" s="8" t="s">
        <v>701</v>
      </c>
      <c r="C369" s="8" t="s">
        <v>702</v>
      </c>
      <c r="D369" s="8" t="s">
        <v>210</v>
      </c>
      <c r="E369" s="9">
        <v>51782.0</v>
      </c>
      <c r="F369" s="8" t="s">
        <v>100</v>
      </c>
      <c r="G369" s="8" t="s">
        <v>34</v>
      </c>
      <c r="H369" s="8" t="s">
        <v>224</v>
      </c>
      <c r="I369" s="5" t="s">
        <v>42</v>
      </c>
      <c r="J369" s="4"/>
      <c r="K369" s="5"/>
      <c r="L369" s="5"/>
      <c r="M369" s="5"/>
      <c r="N369" s="5"/>
      <c r="O369" s="5"/>
      <c r="P369" s="5"/>
      <c r="Q369" s="5"/>
    </row>
    <row r="370">
      <c r="A370" s="7">
        <v>369.0</v>
      </c>
      <c r="B370" s="8" t="s">
        <v>225</v>
      </c>
      <c r="C370" s="8" t="s">
        <v>703</v>
      </c>
      <c r="D370" s="8" t="s">
        <v>704</v>
      </c>
      <c r="E370" s="9">
        <v>55000.0</v>
      </c>
      <c r="F370" s="10" t="s">
        <v>17</v>
      </c>
      <c r="G370" s="8" t="s">
        <v>18</v>
      </c>
      <c r="H370" s="8" t="s">
        <v>488</v>
      </c>
      <c r="I370" s="5" t="s">
        <v>42</v>
      </c>
      <c r="J370" s="4"/>
      <c r="K370" s="5"/>
      <c r="L370" s="5"/>
      <c r="M370" s="5"/>
      <c r="N370" s="5"/>
      <c r="O370" s="5"/>
      <c r="P370" s="5"/>
      <c r="Q370" s="5"/>
    </row>
    <row r="371">
      <c r="A371" s="7">
        <v>370.0</v>
      </c>
      <c r="B371" s="8" t="s">
        <v>705</v>
      </c>
      <c r="C371" s="8" t="s">
        <v>706</v>
      </c>
      <c r="D371" s="8" t="s">
        <v>707</v>
      </c>
      <c r="E371" s="9">
        <v>42500.0</v>
      </c>
      <c r="F371" s="8" t="s">
        <v>17</v>
      </c>
      <c r="G371" s="8" t="s">
        <v>18</v>
      </c>
      <c r="H371" s="8" t="s">
        <v>708</v>
      </c>
      <c r="I371" s="5" t="s">
        <v>42</v>
      </c>
      <c r="J371" s="4"/>
      <c r="K371" s="5"/>
      <c r="L371" s="5"/>
      <c r="M371" s="5"/>
      <c r="N371" s="5"/>
      <c r="O371" s="5"/>
      <c r="P371" s="5"/>
      <c r="Q371" s="5"/>
    </row>
    <row r="372">
      <c r="A372" s="7">
        <v>371.0</v>
      </c>
      <c r="B372" s="8" t="s">
        <v>705</v>
      </c>
      <c r="C372" s="8" t="s">
        <v>202</v>
      </c>
      <c r="D372" s="8" t="s">
        <v>709</v>
      </c>
      <c r="E372" s="9">
        <v>80000.0</v>
      </c>
      <c r="F372" s="10" t="s">
        <v>17</v>
      </c>
      <c r="G372" s="8" t="s">
        <v>18</v>
      </c>
      <c r="H372" s="8" t="s">
        <v>710</v>
      </c>
      <c r="I372" s="5" t="s">
        <v>20</v>
      </c>
      <c r="J372" s="4"/>
      <c r="K372" s="5"/>
      <c r="L372" s="5"/>
      <c r="M372" s="5"/>
      <c r="N372" s="5"/>
      <c r="O372" s="5"/>
      <c r="P372" s="5"/>
      <c r="Q372" s="5"/>
    </row>
    <row r="373">
      <c r="A373" s="7">
        <v>372.0</v>
      </c>
      <c r="B373" s="8" t="s">
        <v>705</v>
      </c>
      <c r="C373" s="8" t="s">
        <v>711</v>
      </c>
      <c r="D373" s="8" t="s">
        <v>712</v>
      </c>
      <c r="E373" s="9">
        <v>40000.0</v>
      </c>
      <c r="F373" s="10" t="s">
        <v>17</v>
      </c>
      <c r="G373" s="8" t="s">
        <v>18</v>
      </c>
      <c r="H373" s="8" t="s">
        <v>713</v>
      </c>
      <c r="I373" s="5" t="s">
        <v>42</v>
      </c>
      <c r="J373" s="4"/>
      <c r="K373" s="5"/>
      <c r="L373" s="5"/>
      <c r="M373" s="5"/>
      <c r="N373" s="5"/>
      <c r="O373" s="5"/>
      <c r="P373" s="5"/>
      <c r="Q373" s="5"/>
    </row>
    <row r="374">
      <c r="A374" s="7">
        <v>373.0</v>
      </c>
      <c r="B374" s="8" t="s">
        <v>705</v>
      </c>
      <c r="C374" s="8" t="s">
        <v>714</v>
      </c>
      <c r="D374" s="8" t="s">
        <v>177</v>
      </c>
      <c r="E374" s="9">
        <v>20000.0</v>
      </c>
      <c r="F374" s="10" t="s">
        <v>17</v>
      </c>
      <c r="G374" s="8" t="s">
        <v>18</v>
      </c>
      <c r="H374" s="8" t="s">
        <v>170</v>
      </c>
      <c r="I374" s="5" t="s">
        <v>20</v>
      </c>
      <c r="J374" s="4"/>
      <c r="K374" s="5"/>
      <c r="L374" s="5"/>
      <c r="M374" s="5"/>
      <c r="N374" s="5"/>
      <c r="O374" s="5"/>
      <c r="P374" s="5"/>
      <c r="Q374" s="5"/>
    </row>
    <row r="375">
      <c r="A375" s="7">
        <v>374.0</v>
      </c>
      <c r="B375" s="8" t="s">
        <v>705</v>
      </c>
      <c r="C375" s="8" t="s">
        <v>715</v>
      </c>
      <c r="D375" s="8" t="s">
        <v>716</v>
      </c>
      <c r="E375" s="9">
        <v>24000.0</v>
      </c>
      <c r="F375" s="8" t="s">
        <v>100</v>
      </c>
      <c r="G375" s="8" t="s">
        <v>85</v>
      </c>
      <c r="H375" s="8" t="s">
        <v>315</v>
      </c>
      <c r="I375" s="5" t="s">
        <v>20</v>
      </c>
      <c r="J375" s="4"/>
      <c r="K375" s="5"/>
      <c r="L375" s="5"/>
      <c r="M375" s="5"/>
      <c r="N375" s="5"/>
      <c r="O375" s="5"/>
      <c r="P375" s="5"/>
      <c r="Q375" s="5"/>
    </row>
    <row r="376">
      <c r="A376" s="7">
        <v>375.0</v>
      </c>
      <c r="B376" s="8" t="s">
        <v>705</v>
      </c>
      <c r="C376" s="8" t="s">
        <v>717</v>
      </c>
      <c r="D376" s="8" t="s">
        <v>718</v>
      </c>
      <c r="E376" s="9">
        <v>42500.0</v>
      </c>
      <c r="F376" s="10" t="s">
        <v>17</v>
      </c>
      <c r="G376" s="8" t="s">
        <v>18</v>
      </c>
      <c r="H376" s="8" t="s">
        <v>719</v>
      </c>
      <c r="I376" s="5" t="s">
        <v>20</v>
      </c>
      <c r="J376" s="4"/>
      <c r="K376" s="5"/>
      <c r="L376" s="5"/>
      <c r="M376" s="5"/>
      <c r="N376" s="5"/>
      <c r="O376" s="5"/>
      <c r="P376" s="5"/>
      <c r="Q376" s="5"/>
    </row>
    <row r="377">
      <c r="A377" s="7">
        <v>376.0</v>
      </c>
      <c r="B377" s="8" t="s">
        <v>340</v>
      </c>
      <c r="C377" s="8" t="s">
        <v>43</v>
      </c>
      <c r="D377" s="8" t="s">
        <v>126</v>
      </c>
      <c r="E377" s="9">
        <v>70000.0</v>
      </c>
      <c r="F377" s="10" t="s">
        <v>17</v>
      </c>
      <c r="G377" s="8" t="s">
        <v>18</v>
      </c>
      <c r="H377" s="8" t="s">
        <v>720</v>
      </c>
      <c r="I377" s="5" t="s">
        <v>42</v>
      </c>
      <c r="J377" s="4"/>
      <c r="K377" s="5"/>
      <c r="L377" s="5"/>
      <c r="M377" s="5"/>
      <c r="N377" s="5"/>
      <c r="O377" s="5"/>
      <c r="P377" s="5"/>
      <c r="Q377" s="5"/>
    </row>
    <row r="378">
      <c r="A378" s="7">
        <v>377.0</v>
      </c>
      <c r="B378" s="8" t="s">
        <v>225</v>
      </c>
      <c r="C378" s="8" t="s">
        <v>721</v>
      </c>
      <c r="D378" s="8" t="s">
        <v>722</v>
      </c>
      <c r="E378" s="9">
        <v>21000.0</v>
      </c>
      <c r="F378" s="8" t="s">
        <v>17</v>
      </c>
      <c r="G378" s="8" t="s">
        <v>18</v>
      </c>
      <c r="H378" s="8" t="s">
        <v>723</v>
      </c>
      <c r="I378" s="5" t="s">
        <v>42</v>
      </c>
      <c r="J378" s="4"/>
      <c r="K378" s="5"/>
      <c r="L378" s="5"/>
      <c r="M378" s="5"/>
      <c r="N378" s="5"/>
      <c r="O378" s="5"/>
      <c r="P378" s="5"/>
      <c r="Q378" s="5"/>
    </row>
    <row r="379">
      <c r="A379" s="7">
        <v>378.0</v>
      </c>
      <c r="B379" s="8" t="s">
        <v>340</v>
      </c>
      <c r="C379" s="8" t="s">
        <v>21</v>
      </c>
      <c r="D379" s="8" t="s">
        <v>22</v>
      </c>
      <c r="E379" s="9">
        <v>55000.0</v>
      </c>
      <c r="F379" s="10" t="s">
        <v>17</v>
      </c>
      <c r="G379" s="8" t="s">
        <v>18</v>
      </c>
      <c r="H379" s="8" t="s">
        <v>23</v>
      </c>
      <c r="I379" s="5" t="s">
        <v>20</v>
      </c>
      <c r="J379" s="4"/>
      <c r="K379" s="5"/>
      <c r="L379" s="5"/>
      <c r="M379" s="5"/>
      <c r="N379" s="5"/>
      <c r="O379" s="5"/>
      <c r="P379" s="5"/>
      <c r="Q379" s="5"/>
    </row>
    <row r="380">
      <c r="A380" s="7">
        <v>379.0</v>
      </c>
      <c r="B380" s="8" t="s">
        <v>225</v>
      </c>
      <c r="C380" s="8" t="s">
        <v>717</v>
      </c>
      <c r="D380" s="8" t="s">
        <v>724</v>
      </c>
      <c r="E380" s="9">
        <v>35000.0</v>
      </c>
      <c r="F380" s="10" t="s">
        <v>17</v>
      </c>
      <c r="G380" s="8" t="s">
        <v>18</v>
      </c>
      <c r="H380" s="8" t="s">
        <v>286</v>
      </c>
      <c r="I380" s="5" t="s">
        <v>42</v>
      </c>
      <c r="J380" s="4"/>
      <c r="K380" s="5"/>
      <c r="L380" s="5"/>
      <c r="M380" s="5"/>
      <c r="N380" s="5"/>
      <c r="O380" s="5"/>
      <c r="P380" s="5"/>
      <c r="Q380" s="5"/>
    </row>
    <row r="381">
      <c r="A381" s="7">
        <v>380.0</v>
      </c>
      <c r="B381" s="8" t="s">
        <v>225</v>
      </c>
      <c r="C381" s="8" t="s">
        <v>717</v>
      </c>
      <c r="D381" s="8" t="s">
        <v>725</v>
      </c>
      <c r="E381" s="9">
        <v>35000.0</v>
      </c>
      <c r="F381" s="10" t="s">
        <v>17</v>
      </c>
      <c r="G381" s="8" t="s">
        <v>18</v>
      </c>
      <c r="H381" s="8" t="s">
        <v>286</v>
      </c>
      <c r="I381" s="5" t="s">
        <v>42</v>
      </c>
      <c r="J381" s="4"/>
      <c r="K381" s="5"/>
      <c r="L381" s="5"/>
      <c r="M381" s="5"/>
      <c r="N381" s="5"/>
      <c r="O381" s="5"/>
      <c r="P381" s="5"/>
      <c r="Q381" s="5"/>
    </row>
    <row r="382">
      <c r="A382" s="7">
        <v>381.0</v>
      </c>
      <c r="B382" s="8" t="s">
        <v>705</v>
      </c>
      <c r="C382" s="8" t="s">
        <v>726</v>
      </c>
      <c r="D382" s="8" t="s">
        <v>37</v>
      </c>
      <c r="E382" s="9">
        <v>46200.0</v>
      </c>
      <c r="F382" s="8" t="s">
        <v>33</v>
      </c>
      <c r="G382" s="8" t="s">
        <v>34</v>
      </c>
      <c r="H382" s="8" t="s">
        <v>727</v>
      </c>
      <c r="I382" s="5" t="s">
        <v>42</v>
      </c>
      <c r="J382" s="4"/>
      <c r="K382" s="5"/>
      <c r="L382" s="5"/>
      <c r="M382" s="5"/>
      <c r="N382" s="5"/>
      <c r="O382" s="5"/>
      <c r="P382" s="5"/>
      <c r="Q382" s="5"/>
    </row>
    <row r="383">
      <c r="A383" s="7">
        <v>382.0</v>
      </c>
      <c r="B383" s="8" t="s">
        <v>705</v>
      </c>
      <c r="C383" s="8" t="s">
        <v>36</v>
      </c>
      <c r="D383" s="8" t="s">
        <v>728</v>
      </c>
      <c r="E383" s="9">
        <v>40000.0</v>
      </c>
      <c r="F383" s="10" t="s">
        <v>17</v>
      </c>
      <c r="G383" s="8" t="s">
        <v>18</v>
      </c>
      <c r="H383" s="8" t="s">
        <v>729</v>
      </c>
      <c r="I383" s="5" t="s">
        <v>20</v>
      </c>
      <c r="J383" s="4"/>
      <c r="K383" s="5"/>
      <c r="L383" s="5"/>
      <c r="M383" s="5"/>
      <c r="N383" s="5"/>
      <c r="O383" s="5"/>
      <c r="P383" s="5"/>
      <c r="Q383" s="5"/>
    </row>
    <row r="384">
      <c r="A384" s="7">
        <v>383.0</v>
      </c>
      <c r="B384" s="8" t="s">
        <v>340</v>
      </c>
      <c r="C384" s="8" t="s">
        <v>730</v>
      </c>
      <c r="D384" s="8" t="s">
        <v>498</v>
      </c>
      <c r="E384" s="9">
        <v>105600.0</v>
      </c>
      <c r="F384" s="8" t="s">
        <v>33</v>
      </c>
      <c r="G384" s="8" t="s">
        <v>85</v>
      </c>
      <c r="H384" s="8" t="s">
        <v>731</v>
      </c>
      <c r="I384" s="5" t="s">
        <v>20</v>
      </c>
      <c r="J384" s="4"/>
      <c r="K384" s="5"/>
      <c r="L384" s="5"/>
      <c r="M384" s="5"/>
      <c r="N384" s="5"/>
      <c r="O384" s="5"/>
      <c r="P384" s="5"/>
      <c r="Q384" s="5"/>
    </row>
    <row r="385">
      <c r="A385" s="7">
        <v>384.0</v>
      </c>
      <c r="B385" s="8" t="s">
        <v>340</v>
      </c>
      <c r="C385" s="8" t="s">
        <v>566</v>
      </c>
      <c r="D385" s="8" t="s">
        <v>732</v>
      </c>
      <c r="E385" s="9">
        <v>60000.0</v>
      </c>
      <c r="F385" s="8" t="s">
        <v>17</v>
      </c>
      <c r="G385" s="8" t="s">
        <v>18</v>
      </c>
      <c r="H385" s="8" t="s">
        <v>518</v>
      </c>
      <c r="I385" s="5" t="s">
        <v>42</v>
      </c>
      <c r="J385" s="4"/>
      <c r="K385" s="5"/>
      <c r="L385" s="5"/>
      <c r="M385" s="5"/>
      <c r="N385" s="5"/>
      <c r="O385" s="5"/>
      <c r="P385" s="5"/>
      <c r="Q385" s="5"/>
    </row>
    <row r="386">
      <c r="A386" s="7">
        <v>385.0</v>
      </c>
      <c r="B386" s="8" t="s">
        <v>705</v>
      </c>
      <c r="C386" s="8" t="s">
        <v>733</v>
      </c>
      <c r="D386" s="8" t="s">
        <v>498</v>
      </c>
      <c r="E386" s="9">
        <v>110000.0</v>
      </c>
      <c r="F386" s="10" t="s">
        <v>17</v>
      </c>
      <c r="G386" s="8" t="s">
        <v>18</v>
      </c>
      <c r="H386" s="8" t="s">
        <v>170</v>
      </c>
      <c r="I386" s="5" t="s">
        <v>20</v>
      </c>
      <c r="J386" s="4"/>
      <c r="K386" s="5"/>
      <c r="L386" s="5"/>
      <c r="M386" s="5"/>
      <c r="N386" s="5"/>
      <c r="O386" s="5"/>
      <c r="P386" s="5"/>
      <c r="Q386" s="5"/>
    </row>
    <row r="387">
      <c r="A387" s="7">
        <v>386.0</v>
      </c>
      <c r="B387" s="8" t="s">
        <v>705</v>
      </c>
      <c r="C387" s="8" t="s">
        <v>734</v>
      </c>
      <c r="D387" s="8" t="s">
        <v>735</v>
      </c>
      <c r="E387" s="9">
        <v>19200.0</v>
      </c>
      <c r="F387" s="8" t="s">
        <v>100</v>
      </c>
      <c r="G387" s="8" t="s">
        <v>85</v>
      </c>
      <c r="H387" s="8" t="s">
        <v>736</v>
      </c>
      <c r="I387" s="5" t="s">
        <v>20</v>
      </c>
      <c r="J387" s="4"/>
      <c r="K387" s="5"/>
      <c r="L387" s="5"/>
      <c r="M387" s="5"/>
      <c r="N387" s="5"/>
      <c r="O387" s="5"/>
      <c r="P387" s="5"/>
      <c r="Q387" s="5"/>
    </row>
    <row r="388">
      <c r="A388" s="7">
        <v>387.0</v>
      </c>
      <c r="B388" s="8" t="s">
        <v>340</v>
      </c>
      <c r="C388" s="8" t="s">
        <v>737</v>
      </c>
      <c r="D388" s="8" t="s">
        <v>32</v>
      </c>
      <c r="E388" s="9">
        <v>143133.0</v>
      </c>
      <c r="F388" s="8" t="s">
        <v>33</v>
      </c>
      <c r="G388" s="8" t="s">
        <v>34</v>
      </c>
      <c r="H388" s="8" t="s">
        <v>738</v>
      </c>
      <c r="I388" s="5" t="s">
        <v>42</v>
      </c>
      <c r="J388" s="4"/>
      <c r="K388" s="5"/>
      <c r="L388" s="5"/>
      <c r="M388" s="5"/>
      <c r="N388" s="5"/>
      <c r="O388" s="5"/>
      <c r="P388" s="5"/>
      <c r="Q388" s="5"/>
    </row>
    <row r="389">
      <c r="A389" s="7">
        <v>388.0</v>
      </c>
      <c r="B389" s="8" t="s">
        <v>705</v>
      </c>
      <c r="C389" s="8" t="s">
        <v>739</v>
      </c>
      <c r="D389" s="8" t="s">
        <v>37</v>
      </c>
      <c r="E389" s="9">
        <v>100000.0</v>
      </c>
      <c r="F389" s="10" t="s">
        <v>17</v>
      </c>
      <c r="G389" s="8" t="s">
        <v>18</v>
      </c>
      <c r="H389" s="8" t="s">
        <v>688</v>
      </c>
      <c r="I389" s="5" t="s">
        <v>20</v>
      </c>
      <c r="J389" s="4"/>
      <c r="K389" s="5"/>
      <c r="L389" s="5"/>
      <c r="M389" s="5"/>
      <c r="N389" s="5"/>
      <c r="O389" s="5"/>
      <c r="P389" s="5"/>
      <c r="Q389" s="5"/>
    </row>
    <row r="390">
      <c r="A390" s="7">
        <v>389.0</v>
      </c>
      <c r="B390" s="8" t="s">
        <v>705</v>
      </c>
      <c r="C390" s="8" t="s">
        <v>740</v>
      </c>
      <c r="D390" s="8" t="s">
        <v>741</v>
      </c>
      <c r="E390" s="9">
        <v>132000.0</v>
      </c>
      <c r="F390" s="8" t="s">
        <v>33</v>
      </c>
      <c r="G390" s="8" t="s">
        <v>18</v>
      </c>
      <c r="H390" s="8" t="s">
        <v>113</v>
      </c>
      <c r="I390" s="5" t="s">
        <v>42</v>
      </c>
      <c r="J390" s="4"/>
      <c r="K390" s="5"/>
      <c r="L390" s="5"/>
      <c r="M390" s="5"/>
      <c r="N390" s="5"/>
      <c r="O390" s="5"/>
      <c r="P390" s="5"/>
      <c r="Q390" s="5"/>
    </row>
    <row r="391">
      <c r="A391" s="7">
        <v>390.0</v>
      </c>
      <c r="B391" s="8" t="s">
        <v>225</v>
      </c>
      <c r="C391" s="8" t="s">
        <v>742</v>
      </c>
      <c r="D391" s="8" t="s">
        <v>743</v>
      </c>
      <c r="E391" s="9">
        <v>66784.0</v>
      </c>
      <c r="F391" s="10" t="s">
        <v>17</v>
      </c>
      <c r="G391" s="8" t="s">
        <v>18</v>
      </c>
      <c r="H391" s="8" t="s">
        <v>424</v>
      </c>
      <c r="I391" s="5" t="s">
        <v>79</v>
      </c>
      <c r="J391" s="4"/>
      <c r="K391" s="5"/>
      <c r="L391" s="5"/>
      <c r="M391" s="5"/>
      <c r="N391" s="5"/>
      <c r="O391" s="5"/>
      <c r="P391" s="5"/>
      <c r="Q391" s="5"/>
    </row>
    <row r="392">
      <c r="A392" s="7">
        <v>391.0</v>
      </c>
      <c r="B392" s="8" t="s">
        <v>225</v>
      </c>
      <c r="C392" s="8" t="s">
        <v>742</v>
      </c>
      <c r="D392" s="8" t="s">
        <v>210</v>
      </c>
      <c r="E392" s="9">
        <v>66784.0</v>
      </c>
      <c r="F392" s="10" t="s">
        <v>17</v>
      </c>
      <c r="G392" s="8" t="s">
        <v>18</v>
      </c>
      <c r="H392" s="8" t="s">
        <v>424</v>
      </c>
      <c r="I392" s="5" t="s">
        <v>79</v>
      </c>
      <c r="J392" s="4"/>
      <c r="K392" s="5"/>
      <c r="L392" s="5"/>
      <c r="M392" s="5"/>
      <c r="N392" s="5"/>
      <c r="O392" s="5"/>
      <c r="P392" s="5"/>
      <c r="Q392" s="5"/>
    </row>
    <row r="393">
      <c r="A393" s="7">
        <v>392.0</v>
      </c>
      <c r="B393" s="8" t="s">
        <v>705</v>
      </c>
      <c r="C393" s="8" t="s">
        <v>744</v>
      </c>
      <c r="D393" s="8" t="s">
        <v>627</v>
      </c>
      <c r="E393" s="9">
        <v>105000.0</v>
      </c>
      <c r="F393" s="10" t="s">
        <v>17</v>
      </c>
      <c r="G393" s="8" t="s">
        <v>18</v>
      </c>
      <c r="H393" s="8" t="s">
        <v>572</v>
      </c>
      <c r="I393" s="5" t="s">
        <v>42</v>
      </c>
      <c r="J393" s="4"/>
      <c r="K393" s="5"/>
      <c r="L393" s="5"/>
      <c r="M393" s="5"/>
      <c r="N393" s="5"/>
      <c r="O393" s="5"/>
      <c r="P393" s="5"/>
      <c r="Q393" s="5"/>
    </row>
    <row r="394">
      <c r="A394" s="7">
        <v>393.0</v>
      </c>
      <c r="B394" s="8" t="s">
        <v>340</v>
      </c>
      <c r="C394" s="8" t="s">
        <v>745</v>
      </c>
      <c r="D394" s="8" t="s">
        <v>746</v>
      </c>
      <c r="E394" s="9">
        <v>33504.0</v>
      </c>
      <c r="F394" s="8" t="s">
        <v>100</v>
      </c>
      <c r="G394" s="8" t="s">
        <v>34</v>
      </c>
      <c r="H394" s="8" t="s">
        <v>747</v>
      </c>
      <c r="I394" s="5" t="s">
        <v>42</v>
      </c>
      <c r="J394" s="4"/>
      <c r="K394" s="5"/>
      <c r="L394" s="5"/>
      <c r="M394" s="5"/>
      <c r="N394" s="5"/>
      <c r="O394" s="5"/>
      <c r="P394" s="5"/>
      <c r="Q394" s="5"/>
    </row>
    <row r="395">
      <c r="A395" s="7">
        <v>394.0</v>
      </c>
      <c r="B395" s="8" t="s">
        <v>705</v>
      </c>
      <c r="C395" s="8" t="s">
        <v>748</v>
      </c>
      <c r="D395" s="8" t="s">
        <v>49</v>
      </c>
      <c r="E395" s="9">
        <v>85000.0</v>
      </c>
      <c r="F395" s="10" t="s">
        <v>17</v>
      </c>
      <c r="G395" s="8" t="s">
        <v>18</v>
      </c>
      <c r="H395" s="8" t="s">
        <v>749</v>
      </c>
      <c r="I395" s="5" t="s">
        <v>42</v>
      </c>
      <c r="J395" s="4"/>
      <c r="K395" s="5"/>
      <c r="L395" s="5"/>
      <c r="M395" s="5"/>
      <c r="N395" s="5"/>
      <c r="O395" s="5"/>
      <c r="P395" s="5"/>
      <c r="Q395" s="5"/>
    </row>
    <row r="396">
      <c r="A396" s="7">
        <v>395.0</v>
      </c>
      <c r="B396" s="8" t="s">
        <v>340</v>
      </c>
      <c r="C396" s="8" t="s">
        <v>750</v>
      </c>
      <c r="D396" s="8" t="s">
        <v>751</v>
      </c>
      <c r="E396" s="9">
        <v>42500.0</v>
      </c>
      <c r="F396" s="10" t="s">
        <v>17</v>
      </c>
      <c r="G396" s="8" t="s">
        <v>18</v>
      </c>
      <c r="H396" s="8" t="s">
        <v>23</v>
      </c>
      <c r="I396" s="5" t="s">
        <v>20</v>
      </c>
      <c r="J396" s="4"/>
      <c r="K396" s="5"/>
      <c r="L396" s="5"/>
      <c r="M396" s="5"/>
      <c r="N396" s="5"/>
      <c r="O396" s="5"/>
      <c r="P396" s="5"/>
      <c r="Q396" s="5"/>
    </row>
    <row r="397">
      <c r="A397" s="7">
        <v>396.0</v>
      </c>
      <c r="B397" s="8" t="s">
        <v>340</v>
      </c>
      <c r="C397" s="8" t="s">
        <v>752</v>
      </c>
      <c r="D397" s="8" t="s">
        <v>751</v>
      </c>
      <c r="E397" s="9">
        <v>42500.0</v>
      </c>
      <c r="F397" s="10" t="s">
        <v>17</v>
      </c>
      <c r="G397" s="8" t="s">
        <v>18</v>
      </c>
      <c r="H397" s="8" t="s">
        <v>23</v>
      </c>
      <c r="I397" s="5" t="s">
        <v>20</v>
      </c>
      <c r="J397" s="4"/>
      <c r="K397" s="5"/>
      <c r="L397" s="5"/>
      <c r="M397" s="5"/>
      <c r="N397" s="5"/>
      <c r="O397" s="5"/>
      <c r="P397" s="5"/>
      <c r="Q397" s="5"/>
    </row>
    <row r="398">
      <c r="A398" s="7">
        <v>397.0</v>
      </c>
      <c r="B398" s="8" t="s">
        <v>705</v>
      </c>
      <c r="C398" s="8" t="s">
        <v>753</v>
      </c>
      <c r="D398" s="8" t="s">
        <v>634</v>
      </c>
      <c r="E398" s="9">
        <v>70000.0</v>
      </c>
      <c r="F398" s="10" t="s">
        <v>17</v>
      </c>
      <c r="G398" s="8" t="s">
        <v>18</v>
      </c>
      <c r="H398" s="8" t="s">
        <v>159</v>
      </c>
      <c r="I398" s="5" t="s">
        <v>79</v>
      </c>
      <c r="J398" s="4"/>
      <c r="K398" s="5"/>
      <c r="L398" s="5"/>
      <c r="M398" s="5"/>
      <c r="N398" s="5"/>
      <c r="O398" s="5"/>
      <c r="P398" s="5"/>
      <c r="Q398" s="5"/>
    </row>
    <row r="399">
      <c r="A399" s="7">
        <v>398.0</v>
      </c>
      <c r="B399" s="8" t="s">
        <v>754</v>
      </c>
      <c r="C399" s="8" t="s">
        <v>566</v>
      </c>
      <c r="D399" s="8" t="s">
        <v>755</v>
      </c>
      <c r="E399" s="9">
        <v>36000.0</v>
      </c>
      <c r="F399" s="10" t="s">
        <v>17</v>
      </c>
      <c r="G399" s="8" t="s">
        <v>18</v>
      </c>
      <c r="H399" s="8" t="s">
        <v>467</v>
      </c>
      <c r="I399" s="5" t="s">
        <v>20</v>
      </c>
      <c r="J399" s="4"/>
      <c r="K399" s="5"/>
      <c r="L399" s="5"/>
      <c r="M399" s="5"/>
      <c r="N399" s="5"/>
      <c r="O399" s="5"/>
      <c r="P399" s="5"/>
      <c r="Q399" s="5"/>
    </row>
    <row r="400">
      <c r="A400" s="7">
        <v>399.0</v>
      </c>
      <c r="B400" s="8" t="s">
        <v>754</v>
      </c>
      <c r="C400" s="8" t="s">
        <v>756</v>
      </c>
      <c r="D400" s="8" t="s">
        <v>757</v>
      </c>
      <c r="E400" s="9">
        <v>158400.0</v>
      </c>
      <c r="F400" s="8" t="s">
        <v>33</v>
      </c>
      <c r="G400" s="8" t="s">
        <v>34</v>
      </c>
      <c r="H400" s="8" t="s">
        <v>666</v>
      </c>
      <c r="I400" s="5" t="s">
        <v>20</v>
      </c>
      <c r="J400" s="4"/>
      <c r="K400" s="5"/>
      <c r="L400" s="5"/>
      <c r="M400" s="5"/>
      <c r="N400" s="5"/>
      <c r="O400" s="5"/>
      <c r="P400" s="5"/>
      <c r="Q400" s="5"/>
    </row>
    <row r="401">
      <c r="A401" s="7">
        <v>400.0</v>
      </c>
      <c r="B401" s="8" t="s">
        <v>754</v>
      </c>
      <c r="C401" s="8" t="s">
        <v>69</v>
      </c>
      <c r="D401" s="8" t="s">
        <v>49</v>
      </c>
      <c r="E401" s="9">
        <v>50000.0</v>
      </c>
      <c r="F401" s="8" t="s">
        <v>17</v>
      </c>
      <c r="G401" s="8" t="s">
        <v>18</v>
      </c>
      <c r="H401" s="8" t="s">
        <v>749</v>
      </c>
      <c r="I401" s="5" t="s">
        <v>42</v>
      </c>
      <c r="J401" s="4"/>
      <c r="K401" s="5"/>
      <c r="L401" s="5"/>
      <c r="M401" s="5"/>
      <c r="N401" s="5"/>
      <c r="O401" s="5"/>
      <c r="P401" s="5"/>
      <c r="Q401" s="5"/>
    </row>
    <row r="402">
      <c r="A402" s="7">
        <v>401.0</v>
      </c>
      <c r="B402" s="8" t="s">
        <v>754</v>
      </c>
      <c r="C402" s="8" t="s">
        <v>69</v>
      </c>
      <c r="D402" s="8" t="s">
        <v>49</v>
      </c>
      <c r="E402" s="9">
        <v>50000.0</v>
      </c>
      <c r="F402" s="8" t="s">
        <v>17</v>
      </c>
      <c r="G402" s="8" t="s">
        <v>18</v>
      </c>
      <c r="H402" s="8" t="s">
        <v>749</v>
      </c>
      <c r="I402" s="5" t="s">
        <v>42</v>
      </c>
      <c r="J402" s="4"/>
      <c r="K402" s="5"/>
      <c r="L402" s="5"/>
      <c r="M402" s="5"/>
      <c r="N402" s="5"/>
      <c r="O402" s="5"/>
      <c r="P402" s="5"/>
      <c r="Q402" s="5"/>
    </row>
    <row r="403">
      <c r="A403" s="7">
        <v>402.0</v>
      </c>
      <c r="B403" s="8" t="s">
        <v>754</v>
      </c>
      <c r="C403" s="8" t="s">
        <v>69</v>
      </c>
      <c r="D403" s="8" t="s">
        <v>37</v>
      </c>
      <c r="E403" s="9">
        <v>70000.0</v>
      </c>
      <c r="F403" s="10" t="s">
        <v>17</v>
      </c>
      <c r="G403" s="8" t="s">
        <v>18</v>
      </c>
      <c r="H403" s="8" t="s">
        <v>113</v>
      </c>
      <c r="I403" s="5" t="s">
        <v>42</v>
      </c>
      <c r="J403" s="4"/>
      <c r="K403" s="5"/>
      <c r="L403" s="5"/>
      <c r="M403" s="5"/>
      <c r="N403" s="5"/>
      <c r="O403" s="5"/>
      <c r="P403" s="5"/>
      <c r="Q403" s="5"/>
    </row>
    <row r="404">
      <c r="A404" s="7">
        <v>403.0</v>
      </c>
      <c r="B404" s="8" t="s">
        <v>438</v>
      </c>
      <c r="C404" s="8" t="s">
        <v>589</v>
      </c>
      <c r="D404" s="8" t="s">
        <v>590</v>
      </c>
      <c r="E404" s="9">
        <v>65000.0</v>
      </c>
      <c r="F404" s="10" t="s">
        <v>17</v>
      </c>
      <c r="G404" s="8" t="s">
        <v>18</v>
      </c>
      <c r="H404" s="8" t="s">
        <v>414</v>
      </c>
      <c r="I404" s="5" t="s">
        <v>42</v>
      </c>
      <c r="J404" s="4"/>
      <c r="K404" s="5"/>
      <c r="L404" s="5"/>
      <c r="M404" s="5"/>
      <c r="N404" s="5"/>
      <c r="O404" s="5"/>
      <c r="P404" s="5"/>
      <c r="Q404" s="5"/>
    </row>
    <row r="405">
      <c r="A405" s="7">
        <v>404.0</v>
      </c>
      <c r="B405" s="8" t="s">
        <v>754</v>
      </c>
      <c r="C405" s="8" t="s">
        <v>758</v>
      </c>
      <c r="D405" s="8" t="s">
        <v>37</v>
      </c>
      <c r="E405" s="9">
        <v>45000.0</v>
      </c>
      <c r="F405" s="10" t="s">
        <v>17</v>
      </c>
      <c r="G405" s="8" t="s">
        <v>18</v>
      </c>
      <c r="H405" s="8" t="s">
        <v>113</v>
      </c>
      <c r="I405" s="5" t="s">
        <v>42</v>
      </c>
      <c r="J405" s="4"/>
      <c r="K405" s="5"/>
      <c r="L405" s="5"/>
      <c r="M405" s="5"/>
      <c r="N405" s="5"/>
      <c r="O405" s="5"/>
      <c r="P405" s="5"/>
      <c r="Q405" s="5"/>
    </row>
    <row r="406">
      <c r="A406" s="7">
        <v>405.0</v>
      </c>
      <c r="B406" s="8" t="s">
        <v>754</v>
      </c>
      <c r="C406" s="8" t="s">
        <v>759</v>
      </c>
      <c r="D406" s="8" t="s">
        <v>322</v>
      </c>
      <c r="E406" s="9">
        <v>47500.0</v>
      </c>
      <c r="F406" s="10" t="s">
        <v>17</v>
      </c>
      <c r="G406" s="8" t="s">
        <v>18</v>
      </c>
      <c r="H406" s="8" t="s">
        <v>760</v>
      </c>
      <c r="I406" s="5" t="s">
        <v>20</v>
      </c>
      <c r="J406" s="4"/>
      <c r="K406" s="5"/>
      <c r="L406" s="5"/>
      <c r="M406" s="5"/>
      <c r="N406" s="5"/>
      <c r="O406" s="5"/>
      <c r="P406" s="5"/>
      <c r="Q406" s="5"/>
    </row>
    <row r="407">
      <c r="A407" s="7">
        <v>406.0</v>
      </c>
      <c r="B407" s="8" t="s">
        <v>754</v>
      </c>
      <c r="C407" s="8" t="s">
        <v>759</v>
      </c>
      <c r="D407" s="8" t="s">
        <v>246</v>
      </c>
      <c r="E407" s="9">
        <v>47500.0</v>
      </c>
      <c r="F407" s="10" t="s">
        <v>17</v>
      </c>
      <c r="G407" s="8" t="s">
        <v>18</v>
      </c>
      <c r="H407" s="8" t="s">
        <v>760</v>
      </c>
      <c r="I407" s="5" t="s">
        <v>20</v>
      </c>
      <c r="J407" s="4"/>
      <c r="K407" s="5"/>
      <c r="L407" s="5"/>
      <c r="M407" s="5"/>
      <c r="N407" s="5"/>
      <c r="O407" s="5"/>
      <c r="P407" s="5"/>
      <c r="Q407" s="5"/>
    </row>
    <row r="408">
      <c r="A408" s="7">
        <v>407.0</v>
      </c>
      <c r="B408" s="8" t="s">
        <v>754</v>
      </c>
      <c r="C408" s="8" t="s">
        <v>759</v>
      </c>
      <c r="D408" s="8" t="s">
        <v>37</v>
      </c>
      <c r="E408" s="9">
        <v>47500.0</v>
      </c>
      <c r="F408" s="10" t="s">
        <v>17</v>
      </c>
      <c r="G408" s="8" t="s">
        <v>18</v>
      </c>
      <c r="H408" s="8" t="s">
        <v>760</v>
      </c>
      <c r="I408" s="5" t="s">
        <v>20</v>
      </c>
      <c r="J408" s="4"/>
      <c r="K408" s="5"/>
      <c r="L408" s="5"/>
      <c r="M408" s="5"/>
      <c r="N408" s="5"/>
      <c r="O408" s="5"/>
      <c r="P408" s="5"/>
      <c r="Q408" s="5"/>
    </row>
    <row r="409">
      <c r="A409" s="7">
        <v>408.0</v>
      </c>
      <c r="B409" s="8" t="s">
        <v>754</v>
      </c>
      <c r="C409" s="8" t="s">
        <v>478</v>
      </c>
      <c r="D409" s="8" t="s">
        <v>384</v>
      </c>
      <c r="E409" s="9">
        <v>45000.0</v>
      </c>
      <c r="F409" s="10" t="s">
        <v>17</v>
      </c>
      <c r="G409" s="8" t="s">
        <v>18</v>
      </c>
      <c r="H409" s="8" t="s">
        <v>761</v>
      </c>
      <c r="I409" s="5" t="s">
        <v>20</v>
      </c>
      <c r="J409" s="4"/>
      <c r="K409" s="5"/>
      <c r="L409" s="5"/>
      <c r="M409" s="5"/>
      <c r="N409" s="5"/>
      <c r="O409" s="5"/>
      <c r="P409" s="5"/>
      <c r="Q409" s="5"/>
    </row>
    <row r="410">
      <c r="A410" s="7">
        <v>409.0</v>
      </c>
      <c r="B410" s="8" t="s">
        <v>754</v>
      </c>
      <c r="C410" s="8" t="s">
        <v>36</v>
      </c>
      <c r="D410" s="8" t="s">
        <v>762</v>
      </c>
      <c r="E410" s="9">
        <v>27500.0</v>
      </c>
      <c r="F410" s="10" t="s">
        <v>17</v>
      </c>
      <c r="G410" s="8" t="s">
        <v>18</v>
      </c>
      <c r="H410" s="8" t="s">
        <v>763</v>
      </c>
      <c r="I410" s="5" t="s">
        <v>42</v>
      </c>
      <c r="J410" s="4"/>
      <c r="K410" s="5"/>
      <c r="L410" s="5"/>
      <c r="M410" s="5"/>
      <c r="N410" s="5"/>
      <c r="O410" s="5"/>
      <c r="P410" s="5"/>
      <c r="Q410" s="5"/>
    </row>
    <row r="411">
      <c r="A411" s="7">
        <v>410.0</v>
      </c>
      <c r="B411" s="8" t="s">
        <v>225</v>
      </c>
      <c r="C411" s="8" t="s">
        <v>764</v>
      </c>
      <c r="D411" s="8" t="s">
        <v>765</v>
      </c>
      <c r="E411" s="9">
        <v>46380.0</v>
      </c>
      <c r="F411" s="8" t="s">
        <v>17</v>
      </c>
      <c r="G411" s="8" t="s">
        <v>18</v>
      </c>
      <c r="H411" s="8" t="s">
        <v>766</v>
      </c>
      <c r="I411" s="5" t="s">
        <v>42</v>
      </c>
      <c r="J411" s="4"/>
      <c r="K411" s="5"/>
      <c r="L411" s="5"/>
      <c r="M411" s="5"/>
      <c r="N411" s="5"/>
      <c r="O411" s="5"/>
      <c r="P411" s="5"/>
      <c r="Q411" s="5"/>
    </row>
    <row r="412">
      <c r="A412" s="7">
        <v>411.0</v>
      </c>
      <c r="B412" s="8" t="s">
        <v>754</v>
      </c>
      <c r="C412" s="8" t="s">
        <v>767</v>
      </c>
      <c r="D412" s="8" t="s">
        <v>37</v>
      </c>
      <c r="E412" s="9">
        <v>132000.0</v>
      </c>
      <c r="F412" s="8" t="s">
        <v>33</v>
      </c>
      <c r="G412" s="8" t="s">
        <v>34</v>
      </c>
      <c r="H412" s="8" t="s">
        <v>768</v>
      </c>
      <c r="I412" s="5" t="s">
        <v>20</v>
      </c>
      <c r="J412" s="4"/>
      <c r="K412" s="5"/>
      <c r="L412" s="5"/>
      <c r="M412" s="5"/>
      <c r="N412" s="5"/>
      <c r="O412" s="5"/>
      <c r="P412" s="5"/>
      <c r="Q412" s="5"/>
    </row>
    <row r="413">
      <c r="A413" s="7">
        <v>412.0</v>
      </c>
      <c r="B413" s="8" t="s">
        <v>754</v>
      </c>
      <c r="C413" s="8" t="s">
        <v>767</v>
      </c>
      <c r="D413" s="8" t="s">
        <v>37</v>
      </c>
      <c r="E413" s="9">
        <v>132000.0</v>
      </c>
      <c r="F413" s="8" t="s">
        <v>33</v>
      </c>
      <c r="G413" s="8" t="s">
        <v>34</v>
      </c>
      <c r="H413" s="8" t="s">
        <v>768</v>
      </c>
      <c r="I413" s="5" t="s">
        <v>20</v>
      </c>
      <c r="J413" s="4"/>
      <c r="K413" s="5"/>
      <c r="L413" s="5"/>
      <c r="M413" s="5"/>
      <c r="N413" s="5"/>
      <c r="O413" s="5"/>
      <c r="P413" s="5"/>
      <c r="Q413" s="5"/>
    </row>
    <row r="414">
      <c r="A414" s="7">
        <v>413.0</v>
      </c>
      <c r="B414" s="8" t="s">
        <v>754</v>
      </c>
      <c r="C414" s="8" t="s">
        <v>769</v>
      </c>
      <c r="D414" s="8" t="s">
        <v>770</v>
      </c>
      <c r="E414" s="9">
        <v>42500.0</v>
      </c>
      <c r="F414" s="8" t="s">
        <v>17</v>
      </c>
      <c r="G414" s="8" t="s">
        <v>18</v>
      </c>
      <c r="H414" s="8" t="s">
        <v>771</v>
      </c>
      <c r="I414" s="5" t="s">
        <v>42</v>
      </c>
      <c r="J414" s="4"/>
      <c r="K414" s="5"/>
      <c r="L414" s="5"/>
      <c r="M414" s="5"/>
      <c r="N414" s="5"/>
      <c r="O414" s="5"/>
      <c r="P414" s="5"/>
      <c r="Q414" s="5"/>
    </row>
    <row r="415">
      <c r="A415" s="7">
        <v>414.0</v>
      </c>
      <c r="B415" s="8" t="s">
        <v>754</v>
      </c>
      <c r="C415" s="8" t="s">
        <v>772</v>
      </c>
      <c r="D415" s="8" t="s">
        <v>773</v>
      </c>
      <c r="E415" s="9">
        <v>42500.0</v>
      </c>
      <c r="F415" s="10" t="s">
        <v>17</v>
      </c>
      <c r="G415" s="8" t="s">
        <v>18</v>
      </c>
      <c r="H415" s="8" t="s">
        <v>604</v>
      </c>
      <c r="I415" s="5" t="s">
        <v>42</v>
      </c>
      <c r="J415" s="4"/>
      <c r="K415" s="5"/>
      <c r="L415" s="5"/>
      <c r="M415" s="5"/>
      <c r="N415" s="5"/>
      <c r="O415" s="5"/>
      <c r="P415" s="5"/>
      <c r="Q415" s="5"/>
    </row>
    <row r="416">
      <c r="A416" s="7">
        <v>415.0</v>
      </c>
      <c r="B416" s="8" t="s">
        <v>754</v>
      </c>
      <c r="C416" s="8" t="s">
        <v>36</v>
      </c>
      <c r="D416" s="8" t="s">
        <v>49</v>
      </c>
      <c r="E416" s="9">
        <v>40000.0</v>
      </c>
      <c r="F416" s="10" t="s">
        <v>17</v>
      </c>
      <c r="G416" s="8" t="s">
        <v>18</v>
      </c>
      <c r="H416" s="8" t="s">
        <v>113</v>
      </c>
      <c r="I416" s="5" t="s">
        <v>42</v>
      </c>
      <c r="J416" s="4"/>
      <c r="K416" s="5"/>
      <c r="L416" s="5"/>
      <c r="M416" s="5"/>
      <c r="N416" s="5"/>
      <c r="O416" s="5"/>
      <c r="P416" s="5"/>
      <c r="Q416" s="5"/>
    </row>
    <row r="417">
      <c r="A417" s="7">
        <v>416.0</v>
      </c>
      <c r="B417" s="8" t="s">
        <v>754</v>
      </c>
      <c r="C417" s="8" t="s">
        <v>774</v>
      </c>
      <c r="D417" s="8" t="s">
        <v>775</v>
      </c>
      <c r="E417" s="9">
        <v>32500.0</v>
      </c>
      <c r="F417" s="10" t="s">
        <v>17</v>
      </c>
      <c r="G417" s="8" t="s">
        <v>18</v>
      </c>
      <c r="H417" s="8" t="s">
        <v>776</v>
      </c>
      <c r="I417" s="5" t="s">
        <v>20</v>
      </c>
      <c r="J417" s="4"/>
      <c r="K417" s="5"/>
      <c r="L417" s="5"/>
      <c r="M417" s="5"/>
      <c r="N417" s="5"/>
      <c r="O417" s="5"/>
      <c r="P417" s="5"/>
      <c r="Q417" s="5"/>
    </row>
    <row r="418">
      <c r="A418" s="7">
        <v>417.0</v>
      </c>
      <c r="B418" s="8" t="s">
        <v>754</v>
      </c>
      <c r="C418" s="8" t="s">
        <v>777</v>
      </c>
      <c r="D418" s="8" t="s">
        <v>32</v>
      </c>
      <c r="E418" s="9">
        <v>48343.0</v>
      </c>
      <c r="F418" s="10" t="s">
        <v>17</v>
      </c>
      <c r="G418" s="8" t="s">
        <v>18</v>
      </c>
      <c r="H418" s="8" t="s">
        <v>609</v>
      </c>
      <c r="I418" s="5" t="s">
        <v>42</v>
      </c>
      <c r="J418" s="4"/>
      <c r="K418" s="5"/>
      <c r="L418" s="5"/>
      <c r="M418" s="5"/>
      <c r="N418" s="5"/>
      <c r="O418" s="5"/>
      <c r="P418" s="5"/>
      <c r="Q418" s="5"/>
    </row>
    <row r="419">
      <c r="A419" s="7">
        <v>418.0</v>
      </c>
      <c r="B419" s="8" t="s">
        <v>754</v>
      </c>
      <c r="C419" s="8" t="s">
        <v>129</v>
      </c>
      <c r="D419" s="8" t="s">
        <v>778</v>
      </c>
      <c r="E419" s="9">
        <v>165000.0</v>
      </c>
      <c r="F419" s="8" t="s">
        <v>33</v>
      </c>
      <c r="G419" s="8" t="s">
        <v>34</v>
      </c>
      <c r="H419" s="8" t="s">
        <v>113</v>
      </c>
      <c r="I419" s="5" t="s">
        <v>42</v>
      </c>
      <c r="J419" s="4"/>
      <c r="K419" s="5"/>
      <c r="L419" s="5"/>
      <c r="M419" s="5"/>
      <c r="N419" s="5"/>
      <c r="O419" s="5"/>
      <c r="P419" s="5"/>
      <c r="Q419" s="5"/>
    </row>
    <row r="420">
      <c r="A420" s="7">
        <v>419.0</v>
      </c>
      <c r="B420" s="8" t="s">
        <v>754</v>
      </c>
      <c r="C420" s="8" t="s">
        <v>36</v>
      </c>
      <c r="D420" s="8" t="s">
        <v>779</v>
      </c>
      <c r="E420" s="9">
        <v>35000.0</v>
      </c>
      <c r="F420" s="10" t="s">
        <v>17</v>
      </c>
      <c r="G420" s="8" t="s">
        <v>18</v>
      </c>
      <c r="H420" s="8" t="s">
        <v>780</v>
      </c>
      <c r="I420" s="5" t="s">
        <v>42</v>
      </c>
      <c r="J420" s="4"/>
      <c r="K420" s="5"/>
      <c r="L420" s="5"/>
      <c r="M420" s="5"/>
      <c r="N420" s="5"/>
      <c r="O420" s="5"/>
      <c r="P420" s="5"/>
      <c r="Q420" s="5"/>
    </row>
    <row r="421">
      <c r="A421" s="7">
        <v>420.0</v>
      </c>
      <c r="B421" s="8" t="s">
        <v>225</v>
      </c>
      <c r="C421" s="8" t="s">
        <v>742</v>
      </c>
      <c r="D421" s="8" t="s">
        <v>105</v>
      </c>
      <c r="E421" s="9">
        <v>66784.0</v>
      </c>
      <c r="F421" s="10" t="s">
        <v>17</v>
      </c>
      <c r="G421" s="8" t="s">
        <v>18</v>
      </c>
      <c r="H421" s="8" t="s">
        <v>424</v>
      </c>
      <c r="I421" s="5" t="s">
        <v>79</v>
      </c>
      <c r="J421" s="4"/>
      <c r="K421" s="5"/>
      <c r="L421" s="5"/>
      <c r="M421" s="5"/>
      <c r="N421" s="5"/>
      <c r="O421" s="5"/>
      <c r="P421" s="5"/>
      <c r="Q421" s="5"/>
    </row>
    <row r="422">
      <c r="A422" s="7">
        <v>421.0</v>
      </c>
      <c r="B422" s="8" t="s">
        <v>225</v>
      </c>
      <c r="C422" s="8" t="s">
        <v>781</v>
      </c>
      <c r="D422" s="8" t="s">
        <v>782</v>
      </c>
      <c r="E422" s="9">
        <v>110000.0</v>
      </c>
      <c r="F422" s="8" t="s">
        <v>17</v>
      </c>
      <c r="G422" s="8" t="s">
        <v>18</v>
      </c>
      <c r="H422" s="8" t="s">
        <v>783</v>
      </c>
      <c r="I422" s="5" t="s">
        <v>20</v>
      </c>
      <c r="J422" s="4"/>
      <c r="K422" s="5"/>
      <c r="L422" s="5"/>
      <c r="M422" s="5"/>
      <c r="N422" s="5"/>
      <c r="O422" s="5"/>
      <c r="P422" s="5"/>
      <c r="Q422" s="5"/>
    </row>
    <row r="423">
      <c r="A423" s="7">
        <v>422.0</v>
      </c>
      <c r="B423" s="8" t="s">
        <v>225</v>
      </c>
      <c r="C423" s="8" t="s">
        <v>784</v>
      </c>
      <c r="D423" s="8" t="s">
        <v>785</v>
      </c>
      <c r="E423" s="9">
        <v>30318.0</v>
      </c>
      <c r="F423" s="10" t="s">
        <v>17</v>
      </c>
      <c r="G423" s="8" t="s">
        <v>18</v>
      </c>
      <c r="H423" s="8" t="s">
        <v>786</v>
      </c>
      <c r="I423" s="5" t="s">
        <v>20</v>
      </c>
      <c r="J423" s="4"/>
      <c r="K423" s="5"/>
      <c r="L423" s="5"/>
      <c r="M423" s="5"/>
      <c r="N423" s="5"/>
      <c r="O423" s="5"/>
      <c r="P423" s="5"/>
      <c r="Q423" s="5"/>
    </row>
    <row r="424">
      <c r="A424" s="7">
        <v>423.0</v>
      </c>
      <c r="B424" s="8" t="s">
        <v>754</v>
      </c>
      <c r="C424" s="8" t="s">
        <v>36</v>
      </c>
      <c r="D424" s="8" t="s">
        <v>689</v>
      </c>
      <c r="E424" s="9">
        <v>19200.0</v>
      </c>
      <c r="F424" s="8" t="s">
        <v>100</v>
      </c>
      <c r="G424" s="8" t="s">
        <v>85</v>
      </c>
      <c r="H424" s="8" t="s">
        <v>787</v>
      </c>
      <c r="I424" s="5" t="s">
        <v>20</v>
      </c>
      <c r="J424" s="4"/>
      <c r="K424" s="5"/>
      <c r="L424" s="5"/>
      <c r="M424" s="5"/>
      <c r="N424" s="5"/>
      <c r="O424" s="5"/>
      <c r="P424" s="5"/>
      <c r="Q424" s="5"/>
    </row>
    <row r="425">
      <c r="A425" s="7">
        <v>424.0</v>
      </c>
      <c r="B425" s="8" t="s">
        <v>438</v>
      </c>
      <c r="C425" s="8" t="s">
        <v>481</v>
      </c>
      <c r="D425" s="8" t="s">
        <v>37</v>
      </c>
      <c r="E425" s="9">
        <v>115000.0</v>
      </c>
      <c r="F425" s="10" t="s">
        <v>17</v>
      </c>
      <c r="G425" s="8" t="s">
        <v>18</v>
      </c>
      <c r="H425" s="8" t="s">
        <v>482</v>
      </c>
      <c r="I425" s="5" t="s">
        <v>20</v>
      </c>
      <c r="J425" s="4"/>
      <c r="K425" s="5"/>
      <c r="L425" s="5"/>
      <c r="M425" s="5"/>
      <c r="N425" s="5"/>
      <c r="O425" s="5"/>
      <c r="P425" s="5"/>
      <c r="Q425" s="5"/>
    </row>
    <row r="426">
      <c r="A426" s="7">
        <v>425.0</v>
      </c>
      <c r="B426" s="8" t="s">
        <v>438</v>
      </c>
      <c r="C426" s="8" t="s">
        <v>481</v>
      </c>
      <c r="D426" s="8" t="s">
        <v>37</v>
      </c>
      <c r="E426" s="9">
        <v>137500.0</v>
      </c>
      <c r="F426" s="10" t="s">
        <v>17</v>
      </c>
      <c r="G426" s="8" t="s">
        <v>18</v>
      </c>
      <c r="H426" s="8" t="s">
        <v>482</v>
      </c>
      <c r="I426" s="5" t="s">
        <v>20</v>
      </c>
      <c r="J426" s="4"/>
      <c r="K426" s="5"/>
      <c r="L426" s="5"/>
      <c r="M426" s="5"/>
      <c r="N426" s="5"/>
      <c r="O426" s="5"/>
      <c r="P426" s="5"/>
      <c r="Q426" s="5"/>
    </row>
    <row r="427">
      <c r="A427" s="7">
        <v>426.0</v>
      </c>
      <c r="B427" s="8" t="s">
        <v>438</v>
      </c>
      <c r="C427" s="8" t="s">
        <v>481</v>
      </c>
      <c r="D427" s="8" t="s">
        <v>37</v>
      </c>
      <c r="E427" s="9">
        <v>184800.0</v>
      </c>
      <c r="F427" s="8" t="s">
        <v>33</v>
      </c>
      <c r="G427" s="8" t="s">
        <v>34</v>
      </c>
      <c r="H427" s="8" t="s">
        <v>482</v>
      </c>
      <c r="I427" s="5" t="s">
        <v>20</v>
      </c>
      <c r="J427" s="4"/>
      <c r="K427" s="5"/>
      <c r="L427" s="5"/>
      <c r="M427" s="5"/>
      <c r="N427" s="5"/>
      <c r="O427" s="5"/>
      <c r="P427" s="5"/>
      <c r="Q427" s="5"/>
    </row>
    <row r="428">
      <c r="A428" s="7">
        <v>427.0</v>
      </c>
      <c r="B428" s="8" t="s">
        <v>754</v>
      </c>
      <c r="C428" s="8" t="s">
        <v>788</v>
      </c>
      <c r="D428" s="8" t="s">
        <v>789</v>
      </c>
      <c r="E428" s="9">
        <v>30720.0</v>
      </c>
      <c r="F428" s="8" t="s">
        <v>100</v>
      </c>
      <c r="G428" s="8" t="s">
        <v>34</v>
      </c>
      <c r="H428" s="8" t="s">
        <v>790</v>
      </c>
      <c r="I428" s="5" t="s">
        <v>79</v>
      </c>
      <c r="J428" s="4"/>
      <c r="K428" s="5"/>
      <c r="L428" s="5"/>
      <c r="M428" s="5"/>
      <c r="N428" s="5"/>
      <c r="O428" s="5"/>
      <c r="P428" s="5"/>
      <c r="Q428" s="5"/>
    </row>
    <row r="429">
      <c r="A429" s="7">
        <v>428.0</v>
      </c>
      <c r="B429" s="8" t="s">
        <v>754</v>
      </c>
      <c r="C429" s="8" t="s">
        <v>791</v>
      </c>
      <c r="D429" s="8" t="s">
        <v>126</v>
      </c>
      <c r="E429" s="9">
        <v>70000.0</v>
      </c>
      <c r="F429" s="10" t="s">
        <v>17</v>
      </c>
      <c r="G429" s="8" t="s">
        <v>18</v>
      </c>
      <c r="H429" s="8" t="s">
        <v>792</v>
      </c>
      <c r="I429" s="5" t="s">
        <v>20</v>
      </c>
      <c r="J429" s="4"/>
      <c r="K429" s="5"/>
      <c r="L429" s="5"/>
      <c r="M429" s="5"/>
      <c r="N429" s="5"/>
      <c r="O429" s="5"/>
      <c r="P429" s="5"/>
      <c r="Q429" s="5"/>
    </row>
    <row r="430">
      <c r="A430" s="7">
        <v>429.0</v>
      </c>
      <c r="B430" s="8" t="s">
        <v>754</v>
      </c>
      <c r="C430" s="8" t="s">
        <v>212</v>
      </c>
      <c r="D430" s="8" t="s">
        <v>215</v>
      </c>
      <c r="E430" s="9">
        <v>30000.0</v>
      </c>
      <c r="F430" s="10" t="s">
        <v>17</v>
      </c>
      <c r="G430" s="8" t="s">
        <v>18</v>
      </c>
      <c r="H430" s="8" t="s">
        <v>214</v>
      </c>
      <c r="I430" s="5" t="s">
        <v>79</v>
      </c>
      <c r="J430" s="4"/>
      <c r="K430" s="5"/>
      <c r="L430" s="5"/>
      <c r="M430" s="5"/>
      <c r="N430" s="5"/>
      <c r="O430" s="5"/>
      <c r="P430" s="5"/>
      <c r="Q430" s="5"/>
    </row>
    <row r="431">
      <c r="A431" s="7">
        <v>430.0</v>
      </c>
      <c r="B431" s="8" t="s">
        <v>754</v>
      </c>
      <c r="C431" s="8" t="s">
        <v>43</v>
      </c>
      <c r="D431" s="8" t="s">
        <v>334</v>
      </c>
      <c r="E431" s="9">
        <v>50000.0</v>
      </c>
      <c r="F431" s="10" t="s">
        <v>17</v>
      </c>
      <c r="G431" s="8" t="s">
        <v>18</v>
      </c>
      <c r="H431" s="8" t="s">
        <v>159</v>
      </c>
      <c r="I431" s="5" t="s">
        <v>79</v>
      </c>
      <c r="J431" s="4"/>
      <c r="K431" s="5"/>
      <c r="L431" s="5"/>
      <c r="M431" s="5"/>
      <c r="N431" s="5"/>
      <c r="O431" s="5"/>
      <c r="P431" s="5"/>
      <c r="Q431" s="5"/>
    </row>
    <row r="432">
      <c r="A432" s="7">
        <v>431.0</v>
      </c>
      <c r="B432" s="8" t="s">
        <v>754</v>
      </c>
      <c r="C432" s="8" t="s">
        <v>212</v>
      </c>
      <c r="D432" s="8" t="s">
        <v>213</v>
      </c>
      <c r="E432" s="9">
        <v>30000.0</v>
      </c>
      <c r="F432" s="10" t="s">
        <v>17</v>
      </c>
      <c r="G432" s="8" t="s">
        <v>18</v>
      </c>
      <c r="H432" s="8" t="s">
        <v>214</v>
      </c>
      <c r="I432" s="5" t="s">
        <v>79</v>
      </c>
      <c r="J432" s="4"/>
      <c r="K432" s="5"/>
      <c r="L432" s="5"/>
      <c r="M432" s="5"/>
      <c r="N432" s="5"/>
      <c r="O432" s="5"/>
      <c r="P432" s="5"/>
      <c r="Q432" s="5"/>
    </row>
    <row r="433">
      <c r="A433" s="7">
        <v>432.0</v>
      </c>
      <c r="B433" s="8" t="s">
        <v>754</v>
      </c>
      <c r="C433" s="8" t="s">
        <v>793</v>
      </c>
      <c r="D433" s="8" t="s">
        <v>794</v>
      </c>
      <c r="E433" s="9">
        <v>158400.0</v>
      </c>
      <c r="F433" s="8" t="s">
        <v>33</v>
      </c>
      <c r="G433" s="8" t="s">
        <v>18</v>
      </c>
      <c r="H433" s="8" t="s">
        <v>795</v>
      </c>
      <c r="I433" s="5" t="s">
        <v>42</v>
      </c>
      <c r="J433" s="4"/>
      <c r="K433" s="5"/>
      <c r="L433" s="5"/>
      <c r="M433" s="5"/>
      <c r="N433" s="5"/>
      <c r="O433" s="5"/>
      <c r="P433" s="5"/>
      <c r="Q433" s="5"/>
    </row>
    <row r="434">
      <c r="A434" s="7">
        <v>433.0</v>
      </c>
      <c r="B434" s="8" t="s">
        <v>754</v>
      </c>
      <c r="C434" s="8" t="s">
        <v>796</v>
      </c>
      <c r="D434" s="8" t="s">
        <v>797</v>
      </c>
      <c r="E434" s="9">
        <v>37500.0</v>
      </c>
      <c r="F434" s="10" t="s">
        <v>17</v>
      </c>
      <c r="G434" s="8" t="s">
        <v>18</v>
      </c>
      <c r="H434" s="8" t="s">
        <v>798</v>
      </c>
      <c r="I434" s="5" t="s">
        <v>79</v>
      </c>
      <c r="J434" s="4"/>
      <c r="K434" s="5"/>
      <c r="L434" s="5"/>
      <c r="M434" s="5"/>
      <c r="N434" s="5"/>
      <c r="O434" s="5"/>
      <c r="P434" s="5"/>
      <c r="Q434" s="5"/>
    </row>
    <row r="435">
      <c r="A435" s="7">
        <v>434.0</v>
      </c>
      <c r="B435" s="8" t="s">
        <v>754</v>
      </c>
      <c r="C435" s="8" t="s">
        <v>630</v>
      </c>
      <c r="D435" s="8" t="s">
        <v>799</v>
      </c>
      <c r="E435" s="9">
        <v>30211.0</v>
      </c>
      <c r="F435" s="8" t="s">
        <v>100</v>
      </c>
      <c r="G435" s="8" t="s">
        <v>34</v>
      </c>
      <c r="H435" s="8" t="s">
        <v>800</v>
      </c>
      <c r="I435" s="5" t="s">
        <v>20</v>
      </c>
      <c r="J435" s="4"/>
      <c r="K435" s="5"/>
      <c r="L435" s="5"/>
      <c r="M435" s="5"/>
      <c r="N435" s="5"/>
      <c r="O435" s="5"/>
      <c r="P435" s="5"/>
      <c r="Q435" s="5"/>
    </row>
    <row r="436">
      <c r="A436" s="7">
        <v>435.0</v>
      </c>
      <c r="B436" s="8" t="s">
        <v>754</v>
      </c>
      <c r="C436" s="8" t="s">
        <v>801</v>
      </c>
      <c r="D436" s="8" t="s">
        <v>709</v>
      </c>
      <c r="E436" s="9">
        <v>85000.0</v>
      </c>
      <c r="F436" s="10" t="s">
        <v>17</v>
      </c>
      <c r="G436" s="8" t="s">
        <v>18</v>
      </c>
      <c r="H436" s="8" t="s">
        <v>273</v>
      </c>
      <c r="I436" s="5" t="s">
        <v>42</v>
      </c>
      <c r="J436" s="4"/>
      <c r="K436" s="5"/>
      <c r="L436" s="5"/>
      <c r="M436" s="5"/>
      <c r="N436" s="5"/>
      <c r="O436" s="5"/>
      <c r="P436" s="5"/>
      <c r="Q436" s="5"/>
    </row>
    <row r="437">
      <c r="A437" s="7">
        <v>436.0</v>
      </c>
      <c r="B437" s="8" t="s">
        <v>225</v>
      </c>
      <c r="C437" s="8" t="s">
        <v>802</v>
      </c>
      <c r="D437" s="8" t="s">
        <v>105</v>
      </c>
      <c r="E437" s="9">
        <v>61500.0</v>
      </c>
      <c r="F437" s="10" t="s">
        <v>17</v>
      </c>
      <c r="G437" s="8" t="s">
        <v>18</v>
      </c>
      <c r="H437" s="8" t="s">
        <v>803</v>
      </c>
      <c r="I437" s="5" t="s">
        <v>20</v>
      </c>
      <c r="J437" s="4"/>
      <c r="K437" s="5"/>
      <c r="L437" s="5"/>
      <c r="M437" s="5"/>
      <c r="N437" s="5"/>
      <c r="O437" s="5"/>
      <c r="P437" s="5"/>
      <c r="Q437" s="5"/>
    </row>
    <row r="438">
      <c r="A438" s="7">
        <v>437.0</v>
      </c>
      <c r="B438" s="8" t="s">
        <v>225</v>
      </c>
      <c r="C438" s="8" t="s">
        <v>36</v>
      </c>
      <c r="D438" s="8" t="s">
        <v>804</v>
      </c>
      <c r="E438" s="9">
        <v>19500.0</v>
      </c>
      <c r="F438" s="10" t="s">
        <v>17</v>
      </c>
      <c r="G438" s="8" t="s">
        <v>18</v>
      </c>
      <c r="H438" s="8" t="s">
        <v>805</v>
      </c>
      <c r="I438" s="5" t="s">
        <v>42</v>
      </c>
      <c r="J438" s="4"/>
      <c r="K438" s="5"/>
      <c r="L438" s="5"/>
      <c r="M438" s="5"/>
      <c r="N438" s="5"/>
      <c r="O438" s="5"/>
      <c r="P438" s="5"/>
      <c r="Q438" s="5"/>
    </row>
    <row r="439">
      <c r="A439" s="7">
        <v>438.0</v>
      </c>
      <c r="B439" s="8" t="s">
        <v>754</v>
      </c>
      <c r="C439" s="8" t="s">
        <v>806</v>
      </c>
      <c r="D439" s="8" t="s">
        <v>532</v>
      </c>
      <c r="E439" s="9">
        <v>40000.0</v>
      </c>
      <c r="F439" s="10" t="s">
        <v>17</v>
      </c>
      <c r="G439" s="8" t="s">
        <v>18</v>
      </c>
      <c r="H439" s="8" t="s">
        <v>807</v>
      </c>
      <c r="I439" s="5" t="s">
        <v>20</v>
      </c>
      <c r="J439" s="4"/>
      <c r="K439" s="5"/>
      <c r="L439" s="5"/>
      <c r="M439" s="5"/>
      <c r="N439" s="5"/>
      <c r="O439" s="5"/>
      <c r="P439" s="5"/>
      <c r="Q439" s="5"/>
    </row>
    <row r="440">
      <c r="A440" s="7">
        <v>439.0</v>
      </c>
      <c r="B440" s="8" t="s">
        <v>754</v>
      </c>
      <c r="C440" s="8" t="s">
        <v>806</v>
      </c>
      <c r="D440" s="8" t="s">
        <v>532</v>
      </c>
      <c r="E440" s="9">
        <v>49500.0</v>
      </c>
      <c r="F440" s="10" t="s">
        <v>17</v>
      </c>
      <c r="G440" s="8" t="s">
        <v>18</v>
      </c>
      <c r="H440" s="8" t="s">
        <v>807</v>
      </c>
      <c r="I440" s="5" t="s">
        <v>20</v>
      </c>
      <c r="J440" s="4"/>
      <c r="K440" s="5"/>
      <c r="L440" s="5"/>
      <c r="M440" s="5"/>
      <c r="N440" s="5"/>
      <c r="O440" s="5"/>
      <c r="P440" s="5"/>
      <c r="Q440" s="5"/>
    </row>
    <row r="441">
      <c r="A441" s="7">
        <v>440.0</v>
      </c>
      <c r="B441" s="8" t="s">
        <v>754</v>
      </c>
      <c r="C441" s="8" t="s">
        <v>808</v>
      </c>
      <c r="D441" s="8" t="s">
        <v>37</v>
      </c>
      <c r="E441" s="9">
        <v>50000.0</v>
      </c>
      <c r="F441" s="10" t="s">
        <v>17</v>
      </c>
      <c r="G441" s="8" t="s">
        <v>18</v>
      </c>
      <c r="H441" s="8" t="s">
        <v>809</v>
      </c>
      <c r="I441" s="5" t="s">
        <v>20</v>
      </c>
      <c r="J441" s="4"/>
      <c r="K441" s="5"/>
      <c r="L441" s="5"/>
      <c r="M441" s="5"/>
      <c r="N441" s="5"/>
      <c r="O441" s="5"/>
      <c r="P441" s="5"/>
      <c r="Q441" s="5"/>
    </row>
    <row r="442">
      <c r="A442" s="7">
        <v>441.0</v>
      </c>
      <c r="B442" s="8" t="s">
        <v>810</v>
      </c>
      <c r="C442" s="8" t="s">
        <v>811</v>
      </c>
      <c r="D442" s="8" t="s">
        <v>327</v>
      </c>
      <c r="E442" s="9">
        <v>138600.0</v>
      </c>
      <c r="F442" s="8" t="s">
        <v>33</v>
      </c>
      <c r="G442" s="8" t="s">
        <v>34</v>
      </c>
      <c r="H442" s="8" t="s">
        <v>103</v>
      </c>
      <c r="I442" s="5" t="s">
        <v>20</v>
      </c>
      <c r="J442" s="4"/>
      <c r="K442" s="5"/>
      <c r="L442" s="5"/>
      <c r="M442" s="5"/>
      <c r="N442" s="5"/>
      <c r="O442" s="5"/>
      <c r="P442" s="5"/>
      <c r="Q442" s="5"/>
    </row>
    <row r="443">
      <c r="A443" s="7">
        <v>442.0</v>
      </c>
      <c r="B443" s="8" t="s">
        <v>810</v>
      </c>
      <c r="C443" s="8" t="s">
        <v>80</v>
      </c>
      <c r="D443" s="8" t="s">
        <v>812</v>
      </c>
      <c r="E443" s="9">
        <v>42500.0</v>
      </c>
      <c r="F443" s="10" t="s">
        <v>17</v>
      </c>
      <c r="G443" s="8" t="s">
        <v>18</v>
      </c>
      <c r="H443" s="8" t="s">
        <v>82</v>
      </c>
      <c r="I443" s="5" t="s">
        <v>42</v>
      </c>
      <c r="J443" s="4"/>
      <c r="K443" s="5"/>
      <c r="L443" s="5"/>
      <c r="M443" s="5"/>
      <c r="N443" s="5"/>
      <c r="O443" s="5"/>
      <c r="P443" s="5"/>
      <c r="Q443" s="5"/>
    </row>
    <row r="444">
      <c r="A444" s="7">
        <v>443.0</v>
      </c>
      <c r="B444" s="8" t="s">
        <v>810</v>
      </c>
      <c r="C444" s="8" t="s">
        <v>813</v>
      </c>
      <c r="D444" s="8" t="s">
        <v>814</v>
      </c>
      <c r="E444" s="9">
        <v>37440.0</v>
      </c>
      <c r="F444" s="8" t="s">
        <v>100</v>
      </c>
      <c r="G444" s="8" t="s">
        <v>34</v>
      </c>
      <c r="H444" s="8" t="s">
        <v>815</v>
      </c>
      <c r="I444" s="5" t="s">
        <v>42</v>
      </c>
      <c r="J444" s="4"/>
      <c r="K444" s="5"/>
      <c r="L444" s="5"/>
      <c r="M444" s="5"/>
      <c r="N444" s="5"/>
      <c r="O444" s="5"/>
      <c r="P444" s="5"/>
      <c r="Q444" s="5"/>
    </row>
    <row r="445">
      <c r="A445" s="7">
        <v>444.0</v>
      </c>
      <c r="B445" s="8" t="s">
        <v>509</v>
      </c>
      <c r="C445" s="8" t="s">
        <v>816</v>
      </c>
      <c r="D445" s="8" t="s">
        <v>436</v>
      </c>
      <c r="E445" s="9">
        <v>57500.0</v>
      </c>
      <c r="F445" s="10" t="s">
        <v>17</v>
      </c>
      <c r="G445" s="8" t="s">
        <v>18</v>
      </c>
      <c r="H445" s="8" t="s">
        <v>179</v>
      </c>
      <c r="I445" s="5" t="s">
        <v>42</v>
      </c>
      <c r="J445" s="4"/>
      <c r="K445" s="5"/>
      <c r="L445" s="5"/>
      <c r="M445" s="5"/>
      <c r="N445" s="5"/>
      <c r="O445" s="5"/>
      <c r="P445" s="5"/>
      <c r="Q445" s="5"/>
    </row>
    <row r="446">
      <c r="A446" s="7">
        <v>445.0</v>
      </c>
      <c r="B446" s="8" t="s">
        <v>810</v>
      </c>
      <c r="C446" s="8" t="s">
        <v>36</v>
      </c>
      <c r="D446" s="8" t="s">
        <v>37</v>
      </c>
      <c r="E446" s="9">
        <v>45000.0</v>
      </c>
      <c r="F446" s="10" t="s">
        <v>17</v>
      </c>
      <c r="G446" s="8" t="s">
        <v>18</v>
      </c>
      <c r="H446" s="8" t="s">
        <v>817</v>
      </c>
      <c r="I446" s="5" t="s">
        <v>42</v>
      </c>
      <c r="J446" s="4"/>
      <c r="K446" s="5"/>
      <c r="L446" s="5"/>
      <c r="M446" s="5"/>
      <c r="N446" s="5"/>
      <c r="O446" s="5"/>
      <c r="P446" s="5"/>
      <c r="Q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</row>
  </sheetData>
  <dataValidations>
    <dataValidation type="list" allowBlank="1" showErrorMessage="1" sqref="L7">
      <formula1>salary_type</formula1>
    </dataValidation>
    <dataValidation type="list" allowBlank="1" showErrorMessage="1" sqref="L4">
      <formula1>job_type</formula1>
    </dataValidation>
    <dataValidation type="list" allowBlank="1" showErrorMessage="1" sqref="L13">
      <formula1>title</formula1>
    </dataValidation>
    <dataValidation type="list" allowBlank="1" showErrorMessage="1" sqref="L10">
      <formula1>featured</formula1>
    </dataValidation>
  </dataValidation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43"/>
    <col customWidth="1" min="2" max="2" width="46.0"/>
    <col customWidth="1" min="3" max="3" width="43.0"/>
    <col customWidth="1" min="4" max="4" width="13.0"/>
    <col customWidth="1" min="5" max="5" width="11.71"/>
    <col customWidth="1" min="6" max="6" width="15.29"/>
    <col customWidth="1" min="7" max="7" width="44.29"/>
    <col customWidth="1" min="8" max="8" width="10.29"/>
    <col customWidth="1" min="9" max="9" width="4.43"/>
    <col customWidth="1" min="10" max="10" width="25.71"/>
    <col customWidth="1" min="11" max="11" width="31.29"/>
    <col customWidth="1" min="12" max="12" width="39.0"/>
  </cols>
  <sheetData>
    <row r="1">
      <c r="A1" s="3" t="s">
        <v>818</v>
      </c>
      <c r="B1" s="2"/>
      <c r="C1" s="3" t="s">
        <v>819</v>
      </c>
      <c r="D1" s="2"/>
      <c r="G1" s="3" t="s">
        <v>820</v>
      </c>
      <c r="H1" s="2"/>
      <c r="I1" s="4"/>
      <c r="J1" s="19" t="s">
        <v>821</v>
      </c>
      <c r="K1" s="20" t="s">
        <v>822</v>
      </c>
      <c r="L1" s="5"/>
    </row>
    <row r="2">
      <c r="A2" s="5"/>
      <c r="B2" s="5"/>
      <c r="C2" s="5"/>
      <c r="D2" s="5"/>
      <c r="E2" s="5"/>
      <c r="F2" s="5"/>
      <c r="G2" s="5"/>
      <c r="H2" s="5"/>
      <c r="I2" s="4"/>
      <c r="J2" s="5" t="s">
        <v>1</v>
      </c>
      <c r="K2" s="21" t="str">
        <f>IFERROR(__xludf.DUMMYFUNCTION("IF(A20 = $J$2, UNIQUE(date), IF(A20 = $J$3, UNIQUE(title), IF(A20 = $J$4, UNIQUE(location), IF(A20 = $J$5, UNIQUE(job_type), UNIQUE(featured)))))"),"Today")</f>
        <v>Today</v>
      </c>
      <c r="L2" s="5"/>
    </row>
    <row r="3">
      <c r="A3" s="5"/>
      <c r="B3" s="5"/>
      <c r="C3" s="5"/>
      <c r="D3" s="5"/>
      <c r="E3" s="5"/>
      <c r="F3" s="5"/>
      <c r="G3" s="5"/>
      <c r="H3" s="5"/>
      <c r="I3" s="4"/>
      <c r="J3" s="5" t="s">
        <v>2</v>
      </c>
      <c r="K3" s="5" t="str">
        <f>IFERROR(__xludf.DUMMYFUNCTION("""COMPUTED_VALUE"""),"Yesterday")</f>
        <v>Yesterday</v>
      </c>
      <c r="L3" s="5"/>
    </row>
    <row r="4">
      <c r="A4" s="5"/>
      <c r="B4" s="5"/>
      <c r="C4" s="5"/>
      <c r="D4" s="5"/>
      <c r="E4" s="5"/>
      <c r="F4" s="5"/>
      <c r="G4" s="5"/>
      <c r="H4" s="5"/>
      <c r="I4" s="4"/>
      <c r="J4" s="5" t="s">
        <v>3</v>
      </c>
      <c r="K4" s="5" t="str">
        <f>IFERROR(__xludf.DUMMYFUNCTION("""COMPUTED_VALUE"""),"Posted 2 days ago")</f>
        <v>Posted 2 days ago</v>
      </c>
      <c r="L4" s="5"/>
    </row>
    <row r="5">
      <c r="A5" s="5"/>
      <c r="B5" s="5"/>
      <c r="C5" s="5"/>
      <c r="D5" s="5"/>
      <c r="E5" s="5"/>
      <c r="F5" s="5"/>
      <c r="G5" s="5"/>
      <c r="H5" s="5"/>
      <c r="I5" s="4"/>
      <c r="J5" s="5" t="s">
        <v>6</v>
      </c>
      <c r="K5" s="5" t="str">
        <f>IFERROR(__xludf.DUMMYFUNCTION("""COMPUTED_VALUE"""),"Recently")</f>
        <v>Recently</v>
      </c>
      <c r="L5" s="5"/>
    </row>
    <row r="6">
      <c r="A6" s="5"/>
      <c r="B6" s="5"/>
      <c r="C6" s="5"/>
      <c r="D6" s="5"/>
      <c r="E6" s="5"/>
      <c r="F6" s="5"/>
      <c r="G6" s="5"/>
      <c r="H6" s="5"/>
      <c r="I6" s="4"/>
      <c r="J6" s="5" t="s">
        <v>8</v>
      </c>
      <c r="K6" s="5" t="str">
        <f>IFERROR(__xludf.DUMMYFUNCTION("""COMPUTED_VALUE"""),"Posted 3 days ago")</f>
        <v>Posted 3 days ago</v>
      </c>
      <c r="L6" s="5"/>
    </row>
    <row r="7">
      <c r="A7" s="5"/>
      <c r="B7" s="5"/>
      <c r="C7" s="5"/>
      <c r="D7" s="5"/>
      <c r="E7" s="5"/>
      <c r="F7" s="5"/>
      <c r="G7" s="5"/>
      <c r="H7" s="5"/>
      <c r="I7" s="4"/>
      <c r="K7" s="5" t="str">
        <f>IFERROR(__xludf.DUMMYFUNCTION("""COMPUTED_VALUE"""),"Posted 4 days ago")</f>
        <v>Posted 4 days ago</v>
      </c>
      <c r="L7" s="5"/>
    </row>
    <row r="8">
      <c r="A8" s="5"/>
      <c r="B8" s="5"/>
      <c r="C8" s="5"/>
      <c r="D8" s="5"/>
      <c r="E8" s="5"/>
      <c r="F8" s="5"/>
      <c r="G8" s="5"/>
      <c r="H8" s="5"/>
      <c r="I8" s="4"/>
      <c r="J8" s="22"/>
      <c r="K8" s="5" t="str">
        <f>IFERROR(__xludf.DUMMYFUNCTION("""COMPUTED_VALUE"""),"Expires in 2 days")</f>
        <v>Expires in 2 days</v>
      </c>
      <c r="L8" s="5"/>
    </row>
    <row r="9">
      <c r="A9" s="5"/>
      <c r="B9" s="5"/>
      <c r="C9" s="5"/>
      <c r="D9" s="5"/>
      <c r="E9" s="5"/>
      <c r="F9" s="5"/>
      <c r="G9" s="5"/>
      <c r="H9" s="5"/>
      <c r="I9" s="4"/>
      <c r="K9" s="5" t="str">
        <f>IFERROR(__xludf.DUMMYFUNCTION("""COMPUTED_VALUE"""),"Posted 5 days ago")</f>
        <v>Posted 5 days ago</v>
      </c>
      <c r="L9" s="5"/>
    </row>
    <row r="10">
      <c r="A10" s="5"/>
      <c r="B10" s="5"/>
      <c r="C10" s="5"/>
      <c r="D10" s="5"/>
      <c r="E10" s="5"/>
      <c r="F10" s="5"/>
      <c r="G10" s="5"/>
      <c r="H10" s="5"/>
      <c r="I10" s="4"/>
      <c r="J10" s="5"/>
      <c r="K10" s="5" t="str">
        <f>IFERROR(__xludf.DUMMYFUNCTION("""COMPUTED_VALUE"""),"Posted 6 days ago")</f>
        <v>Posted 6 days ago</v>
      </c>
      <c r="L10" s="5"/>
    </row>
    <row r="11">
      <c r="A11" s="5"/>
      <c r="B11" s="5"/>
      <c r="C11" s="5"/>
      <c r="D11" s="5"/>
      <c r="E11" s="5"/>
      <c r="F11" s="5"/>
      <c r="G11" s="5"/>
      <c r="H11" s="5"/>
      <c r="I11" s="4"/>
      <c r="J11" s="5"/>
      <c r="K11" s="5" t="str">
        <f>IFERROR(__xludf.DUMMYFUNCTION("""COMPUTED_VALUE"""),"Expires in 1 day")</f>
        <v>Expires in 1 day</v>
      </c>
      <c r="L11" s="5"/>
    </row>
    <row r="12">
      <c r="A12" s="5"/>
      <c r="B12" s="5"/>
      <c r="C12" s="5"/>
      <c r="D12" s="5"/>
      <c r="E12" s="5"/>
      <c r="F12" s="5"/>
      <c r="G12" s="5"/>
      <c r="H12" s="5"/>
      <c r="I12" s="4"/>
      <c r="J12" s="5"/>
      <c r="K12" s="5" t="str">
        <f>IFERROR(__xludf.DUMMYFUNCTION("""COMPUTED_VALUE"""),"Expires today")</f>
        <v>Expires today</v>
      </c>
      <c r="L12" s="5"/>
    </row>
    <row r="13">
      <c r="A13" s="5"/>
      <c r="B13" s="5"/>
      <c r="C13" s="5"/>
      <c r="D13" s="5"/>
      <c r="E13" s="5"/>
      <c r="F13" s="5"/>
      <c r="G13" s="5"/>
      <c r="H13" s="5"/>
      <c r="I13" s="4"/>
      <c r="J13" s="5"/>
      <c r="K13" s="5" t="str">
        <f>IFERROR(__xludf.DUMMYFUNCTION("""COMPUTED_VALUE"""),"Posted 7 days ago")</f>
        <v>Posted 7 days ago</v>
      </c>
      <c r="L13" s="5"/>
    </row>
    <row r="14">
      <c r="A14" s="5"/>
      <c r="B14" s="5"/>
      <c r="C14" s="5"/>
      <c r="D14" s="5"/>
      <c r="E14" s="5"/>
      <c r="F14" s="5"/>
      <c r="G14" s="5"/>
      <c r="H14" s="5"/>
      <c r="I14" s="4"/>
      <c r="J14" s="5"/>
      <c r="K14" s="5" t="str">
        <f>IFERROR(__xludf.DUMMYFUNCTION("""COMPUTED_VALUE"""),"Posted 8 days ago")</f>
        <v>Posted 8 days ago</v>
      </c>
      <c r="L14" s="5"/>
    </row>
    <row r="15">
      <c r="A15" s="5"/>
      <c r="B15" s="10"/>
      <c r="C15" s="5"/>
      <c r="D15" s="5"/>
      <c r="E15" s="5"/>
      <c r="F15" s="5"/>
      <c r="G15" s="5"/>
      <c r="H15" s="5"/>
      <c r="I15" s="4"/>
      <c r="J15" s="5"/>
      <c r="K15" s="5" t="str">
        <f>IFERROR(__xludf.DUMMYFUNCTION("""COMPUTED_VALUE"""),"Posted 9 days ago")</f>
        <v>Posted 9 days ago</v>
      </c>
      <c r="L15" s="5"/>
    </row>
    <row r="16">
      <c r="A16" s="5"/>
      <c r="B16" s="5"/>
      <c r="C16" s="5"/>
      <c r="D16" s="5"/>
      <c r="E16" s="5"/>
      <c r="F16" s="5"/>
      <c r="G16" s="5"/>
      <c r="H16" s="5"/>
      <c r="I16" s="4"/>
      <c r="J16" s="5"/>
      <c r="K16" s="5" t="str">
        <f>IFERROR(__xludf.DUMMYFUNCTION("""COMPUTED_VALUE"""),"Posted 10 days ago")</f>
        <v>Posted 10 days ago</v>
      </c>
      <c r="L16" s="5"/>
    </row>
    <row r="17">
      <c r="A17" s="5"/>
      <c r="B17" s="5"/>
      <c r="C17" s="5"/>
      <c r="D17" s="5"/>
      <c r="E17" s="5"/>
      <c r="F17" s="5"/>
      <c r="G17" s="5"/>
      <c r="H17" s="5"/>
      <c r="I17" s="4"/>
      <c r="J17" s="5"/>
      <c r="K17" s="5" t="str">
        <f>IFERROR(__xludf.DUMMYFUNCTION("""COMPUTED_VALUE"""),"Posted 12 days ago")</f>
        <v>Posted 12 days ago</v>
      </c>
      <c r="L17" s="5"/>
    </row>
    <row r="18">
      <c r="A18" s="5"/>
      <c r="B18" s="5"/>
      <c r="C18" s="5"/>
      <c r="D18" s="5"/>
      <c r="E18" s="5"/>
      <c r="F18" s="5"/>
      <c r="G18" s="5"/>
      <c r="H18" s="5"/>
      <c r="I18" s="4"/>
      <c r="J18" s="5"/>
      <c r="K18" s="5" t="str">
        <f>IFERROR(__xludf.DUMMYFUNCTION("""COMPUTED_VALUE"""),"Posted 13 days ago")</f>
        <v>Posted 13 days ago</v>
      </c>
      <c r="L18" s="5"/>
    </row>
    <row r="19">
      <c r="A19" s="23" t="s">
        <v>823</v>
      </c>
      <c r="B19" s="23" t="s">
        <v>824</v>
      </c>
      <c r="C19" s="5"/>
      <c r="D19" s="5"/>
      <c r="E19" s="5"/>
      <c r="F19" s="5"/>
      <c r="G19" s="5"/>
      <c r="H19" s="5"/>
      <c r="I19" s="4"/>
      <c r="J19" s="5"/>
      <c r="K19" s="5" t="str">
        <f>IFERROR(__xludf.DUMMYFUNCTION("""COMPUTED_VALUE"""),"Posted 14 days ago")</f>
        <v>Posted 14 days ago</v>
      </c>
      <c r="L19" s="5"/>
    </row>
    <row r="20">
      <c r="A20" s="24" t="s">
        <v>1</v>
      </c>
      <c r="B20" s="24" t="s">
        <v>14</v>
      </c>
      <c r="C20" s="5"/>
      <c r="D20" s="5"/>
      <c r="E20" s="5"/>
      <c r="F20" s="5"/>
      <c r="G20" s="5"/>
      <c r="H20" s="5"/>
      <c r="I20" s="4"/>
      <c r="J20" s="5"/>
      <c r="K20" s="5"/>
      <c r="L20" s="5"/>
    </row>
    <row r="21">
      <c r="A21" s="5"/>
      <c r="B21" s="5"/>
      <c r="C21" s="5"/>
      <c r="D21" s="5"/>
      <c r="E21" s="5"/>
      <c r="F21" s="5"/>
      <c r="G21" s="5"/>
      <c r="H21" s="5"/>
      <c r="I21" s="4"/>
      <c r="J21" s="5"/>
      <c r="K21" s="5"/>
      <c r="L21" s="5"/>
    </row>
    <row r="22">
      <c r="A22" s="2" t="s">
        <v>1</v>
      </c>
      <c r="B22" s="2" t="s">
        <v>2</v>
      </c>
      <c r="C22" s="2" t="s">
        <v>3</v>
      </c>
      <c r="D22" s="2" t="s">
        <v>4</v>
      </c>
      <c r="E22" s="2" t="s">
        <v>5</v>
      </c>
      <c r="F22" s="2" t="s">
        <v>6</v>
      </c>
      <c r="G22" s="2" t="s">
        <v>7</v>
      </c>
      <c r="H22" s="2" t="s">
        <v>8</v>
      </c>
      <c r="I22" s="4"/>
      <c r="J22" s="5"/>
      <c r="K22" s="5"/>
      <c r="L22" s="5"/>
    </row>
    <row r="23">
      <c r="A23" s="21" t="str">
        <f>IFERROR(__xludf.DUMMYFUNCTION("IFERROR(IF($A$20 = $J$2, FILTER(job_list, date = $B$20), IF($A$20 = $J$3, FILTER(job_list, title = $B$20), IF($A$20 = $J$4, FILTER(job_list, location = $B$20), IF($A$20 = $J$5, FILTER(job_list, job_type = $B$20), IF($A$20 = $J$6, FILTER(job_list, featured"&amp;" = $B$20), ""Select suitable criteria""))))), ""Select suitable criteria"")"),"Today")</f>
        <v>Today</v>
      </c>
      <c r="B23" s="5" t="str">
        <f>IFERROR(__xludf.DUMMYFUNCTION("""COMPUTED_VALUE"""),"Data Entry Clerk")</f>
        <v>Data Entry Clerk</v>
      </c>
      <c r="C23" s="5" t="str">
        <f>IFERROR(__xludf.DUMMYFUNCTION("""COMPUTED_VALUE"""),"Gateshead, Tyne and Wear")</f>
        <v>Gateshead, Tyne and Wear</v>
      </c>
      <c r="D23" s="25">
        <f>IFERROR(__xludf.DUMMYFUNCTION("""COMPUTED_VALUE"""),16750.0)</f>
        <v>16750</v>
      </c>
      <c r="E23" s="5" t="str">
        <f>IFERROR(__xludf.DUMMYFUNCTION("""COMPUTED_VALUE"""),"year")</f>
        <v>year</v>
      </c>
      <c r="F23" s="5" t="str">
        <f>IFERROR(__xludf.DUMMYFUNCTION("""COMPUTED_VALUE"""),"Permanent")</f>
        <v>Permanent</v>
      </c>
      <c r="G23" s="5" t="str">
        <f>IFERROR(__xludf.DUMMYFUNCTION("""COMPUTED_VALUE"""),"Extension Recruitment Ltd")</f>
        <v>Extension Recruitment Ltd</v>
      </c>
      <c r="H23" s="5" t="str">
        <f>IFERROR(__xludf.DUMMYFUNCTION("""COMPUTED_VALUE"""),"Standard")</f>
        <v>Standard</v>
      </c>
      <c r="I23" s="4"/>
      <c r="J23" s="5"/>
      <c r="K23" s="5"/>
      <c r="L23" s="5"/>
    </row>
    <row r="24">
      <c r="A24" s="5" t="str">
        <f>IFERROR(__xludf.DUMMYFUNCTION("""COMPUTED_VALUE"""),"Today")</f>
        <v>Today</v>
      </c>
      <c r="B24" s="5" t="str">
        <f>IFERROR(__xludf.DUMMYFUNCTION("""COMPUTED_VALUE"""),"Data Integration Engineer")</f>
        <v>Data Integration Engineer</v>
      </c>
      <c r="C24" s="5" t="str">
        <f>IFERROR(__xludf.DUMMYFUNCTION("""COMPUTED_VALUE"""),"Solihull, West Midlands")</f>
        <v>Solihull, West Midlands</v>
      </c>
      <c r="D24" s="25">
        <f>IFERROR(__xludf.DUMMYFUNCTION("""COMPUTED_VALUE"""),55000.0)</f>
        <v>55000</v>
      </c>
      <c r="E24" s="5" t="str">
        <f>IFERROR(__xludf.DUMMYFUNCTION("""COMPUTED_VALUE"""),"year")</f>
        <v>year</v>
      </c>
      <c r="F24" s="5" t="str">
        <f>IFERROR(__xludf.DUMMYFUNCTION("""COMPUTED_VALUE"""),"Permanent")</f>
        <v>Permanent</v>
      </c>
      <c r="G24" s="5" t="str">
        <f>IFERROR(__xludf.DUMMYFUNCTION("""COMPUTED_VALUE"""),"Applause IT Limited")</f>
        <v>Applause IT Limited</v>
      </c>
      <c r="H24" s="5" t="str">
        <f>IFERROR(__xludf.DUMMYFUNCTION("""COMPUTED_VALUE"""),"Standard")</f>
        <v>Standard</v>
      </c>
      <c r="I24" s="4"/>
      <c r="J24" s="5"/>
      <c r="K24" s="5"/>
      <c r="L24" s="5"/>
    </row>
    <row r="25">
      <c r="A25" s="5" t="str">
        <f>IFERROR(__xludf.DUMMYFUNCTION("""COMPUTED_VALUE"""),"Today")</f>
        <v>Today</v>
      </c>
      <c r="B25" s="5" t="str">
        <f>IFERROR(__xludf.DUMMYFUNCTION("""COMPUTED_VALUE"""),"Data Manager/Senior Data Analyst")</f>
        <v>Data Manager/Senior Data Analyst</v>
      </c>
      <c r="C25" s="5" t="str">
        <f>IFERROR(__xludf.DUMMYFUNCTION("""COMPUTED_VALUE"""),"Basingstoke, Hampshire")</f>
        <v>Basingstoke, Hampshire</v>
      </c>
      <c r="D25" s="25">
        <f>IFERROR(__xludf.DUMMYFUNCTION("""COMPUTED_VALUE"""),36000.0)</f>
        <v>36000</v>
      </c>
      <c r="E25" s="5" t="str">
        <f>IFERROR(__xludf.DUMMYFUNCTION("""COMPUTED_VALUE"""),"year")</f>
        <v>year</v>
      </c>
      <c r="F25" s="5" t="str">
        <f>IFERROR(__xludf.DUMMYFUNCTION("""COMPUTED_VALUE"""),"Permanent")</f>
        <v>Permanent</v>
      </c>
      <c r="G25" s="5" t="str">
        <f>IFERROR(__xludf.DUMMYFUNCTION("""COMPUTED_VALUE"""),"Polar Recruitment Services Limited")</f>
        <v>Polar Recruitment Services Limited</v>
      </c>
      <c r="H25" s="5" t="str">
        <f>IFERROR(__xludf.DUMMYFUNCTION("""COMPUTED_VALUE"""),"Standard")</f>
        <v>Standard</v>
      </c>
      <c r="I25" s="4"/>
      <c r="J25" s="5"/>
      <c r="K25" s="5"/>
      <c r="L25" s="5"/>
    </row>
    <row r="26">
      <c r="A26" s="5" t="str">
        <f>IFERROR(__xludf.DUMMYFUNCTION("""COMPUTED_VALUE"""),"Today")</f>
        <v>Today</v>
      </c>
      <c r="B26" s="5" t="str">
        <f>IFERROR(__xludf.DUMMYFUNCTION("""COMPUTED_VALUE"""),"Senior Data Loss Prevention Engineer Prague 12 Mth Contract")</f>
        <v>Senior Data Loss Prevention Engineer Prague 12 Mth Contract</v>
      </c>
      <c r="C26" s="5" t="str">
        <f>IFERROR(__xludf.DUMMYFUNCTION("""COMPUTED_VALUE"""),"Europe")</f>
        <v>Europe</v>
      </c>
      <c r="D26" s="25">
        <f>IFERROR(__xludf.DUMMYFUNCTION("""COMPUTED_VALUE"""),65601.0)</f>
        <v>65601</v>
      </c>
      <c r="E26" s="5" t="str">
        <f>IFERROR(__xludf.DUMMYFUNCTION("""COMPUTED_VALUE"""),"day")</f>
        <v>day</v>
      </c>
      <c r="F26" s="5" t="str">
        <f>IFERROR(__xludf.DUMMYFUNCTION("""COMPUTED_VALUE"""),"Contract")</f>
        <v>Contract</v>
      </c>
      <c r="G26" s="5" t="str">
        <f>IFERROR(__xludf.DUMMYFUNCTION("""COMPUTED_VALUE"""),"Apollo solutions")</f>
        <v>Apollo solutions</v>
      </c>
      <c r="H26" s="5" t="str">
        <f>IFERROR(__xludf.DUMMYFUNCTION("""COMPUTED_VALUE"""),"Standard")</f>
        <v>Standard</v>
      </c>
      <c r="I26" s="4"/>
      <c r="J26" s="5"/>
      <c r="K26" s="5"/>
      <c r="L26" s="5"/>
    </row>
    <row r="27">
      <c r="A27" s="5" t="str">
        <f>IFERROR(__xludf.DUMMYFUNCTION("""COMPUTED_VALUE"""),"Today")</f>
        <v>Today</v>
      </c>
      <c r="B27" s="5" t="str">
        <f>IFERROR(__xludf.DUMMYFUNCTION("""COMPUTED_VALUE"""),"Data Analyst")</f>
        <v>Data Analyst</v>
      </c>
      <c r="C27" s="5" t="str">
        <f>IFERROR(__xludf.DUMMYFUNCTION("""COMPUTED_VALUE"""),"London")</f>
        <v>London</v>
      </c>
      <c r="D27" s="25">
        <f>IFERROR(__xludf.DUMMYFUNCTION("""COMPUTED_VALUE"""),32933.0)</f>
        <v>32933</v>
      </c>
      <c r="E27" s="5" t="str">
        <f>IFERROR(__xludf.DUMMYFUNCTION("""COMPUTED_VALUE"""),"year")</f>
        <v>year</v>
      </c>
      <c r="F27" s="5" t="str">
        <f>IFERROR(__xludf.DUMMYFUNCTION("""COMPUTED_VALUE"""),"Contract")</f>
        <v>Contract</v>
      </c>
      <c r="G27" s="5" t="str">
        <f>IFERROR(__xludf.DUMMYFUNCTION("""COMPUTED_VALUE"""),"Graduates into Health")</f>
        <v>Graduates into Health</v>
      </c>
      <c r="H27" s="5" t="str">
        <f>IFERROR(__xludf.DUMMYFUNCTION("""COMPUTED_VALUE"""),"Standard")</f>
        <v>Standard</v>
      </c>
      <c r="I27" s="4"/>
      <c r="J27" s="5"/>
      <c r="K27" s="5"/>
      <c r="L27" s="5"/>
    </row>
    <row r="28">
      <c r="A28" s="5" t="str">
        <f>IFERROR(__xludf.DUMMYFUNCTION("""COMPUTED_VALUE"""),"Today")</f>
        <v>Today</v>
      </c>
      <c r="B28" s="5" t="str">
        <f>IFERROR(__xludf.DUMMYFUNCTION("""COMPUTED_VALUE"""),"Data Analyst")</f>
        <v>Data Analyst</v>
      </c>
      <c r="C28" s="5" t="str">
        <f>IFERROR(__xludf.DUMMYFUNCTION("""COMPUTED_VALUE"""),"Leeds, West Yorkshire")</f>
        <v>Leeds, West Yorkshire</v>
      </c>
      <c r="D28" s="25">
        <f>IFERROR(__xludf.DUMMYFUNCTION("""COMPUTED_VALUE"""),32933.0)</f>
        <v>32933</v>
      </c>
      <c r="E28" s="5" t="str">
        <f>IFERROR(__xludf.DUMMYFUNCTION("""COMPUTED_VALUE"""),"year")</f>
        <v>year</v>
      </c>
      <c r="F28" s="5" t="str">
        <f>IFERROR(__xludf.DUMMYFUNCTION("""COMPUTED_VALUE"""),"Contract")</f>
        <v>Contract</v>
      </c>
      <c r="G28" s="5" t="str">
        <f>IFERROR(__xludf.DUMMYFUNCTION("""COMPUTED_VALUE"""),"Graduates into Health")</f>
        <v>Graduates into Health</v>
      </c>
      <c r="H28" s="5" t="str">
        <f>IFERROR(__xludf.DUMMYFUNCTION("""COMPUTED_VALUE"""),"Standard")</f>
        <v>Standard</v>
      </c>
      <c r="I28" s="4"/>
      <c r="J28" s="5"/>
      <c r="K28" s="5"/>
      <c r="L28" s="5"/>
    </row>
    <row r="29">
      <c r="A29" s="5" t="str">
        <f>IFERROR(__xludf.DUMMYFUNCTION("""COMPUTED_VALUE"""),"Today")</f>
        <v>Today</v>
      </c>
      <c r="B29" s="5" t="str">
        <f>IFERROR(__xludf.DUMMYFUNCTION("""COMPUTED_VALUE"""),"Data Scientist - Contract - 6 Months")</f>
        <v>Data Scientist - Contract - 6 Months</v>
      </c>
      <c r="C29" s="5" t="str">
        <f>IFERROR(__xludf.DUMMYFUNCTION("""COMPUTED_VALUE"""),"London")</f>
        <v>London</v>
      </c>
      <c r="D29" s="25">
        <f>IFERROR(__xludf.DUMMYFUNCTION("""COMPUTED_VALUE"""),118800.0)</f>
        <v>118800</v>
      </c>
      <c r="E29" s="5" t="str">
        <f>IFERROR(__xludf.DUMMYFUNCTION("""COMPUTED_VALUE"""),"day")</f>
        <v>day</v>
      </c>
      <c r="F29" s="5" t="str">
        <f>IFERROR(__xludf.DUMMYFUNCTION("""COMPUTED_VALUE"""),"Contract")</f>
        <v>Contract</v>
      </c>
      <c r="G29" s="5" t="str">
        <f>IFERROR(__xludf.DUMMYFUNCTION("""COMPUTED_VALUE"""),"Twenty Recruitment Ltd")</f>
        <v>Twenty Recruitment Ltd</v>
      </c>
      <c r="H29" s="5" t="str">
        <f>IFERROR(__xludf.DUMMYFUNCTION("""COMPUTED_VALUE"""),"Featured")</f>
        <v>Featured</v>
      </c>
      <c r="I29" s="4"/>
      <c r="J29" s="5"/>
      <c r="K29" s="5"/>
      <c r="L29" s="5"/>
    </row>
    <row r="30">
      <c r="A30" s="5" t="str">
        <f>IFERROR(__xludf.DUMMYFUNCTION("""COMPUTED_VALUE"""),"Today")</f>
        <v>Today</v>
      </c>
      <c r="B30" s="5" t="str">
        <f>IFERROR(__xludf.DUMMYFUNCTION("""COMPUTED_VALUE"""),"Data Scientist")</f>
        <v>Data Scientist</v>
      </c>
      <c r="C30" s="5" t="str">
        <f>IFERROR(__xludf.DUMMYFUNCTION("""COMPUTED_VALUE"""),"The City, EC2M 2PP")</f>
        <v>The City, EC2M 2PP</v>
      </c>
      <c r="D30" s="25">
        <f>IFERROR(__xludf.DUMMYFUNCTION("""COMPUTED_VALUE"""),112200.0)</f>
        <v>112200</v>
      </c>
      <c r="E30" s="5" t="str">
        <f>IFERROR(__xludf.DUMMYFUNCTION("""COMPUTED_VALUE"""),"day")</f>
        <v>day</v>
      </c>
      <c r="F30" s="5" t="str">
        <f>IFERROR(__xludf.DUMMYFUNCTION("""COMPUTED_VALUE"""),"Contract")</f>
        <v>Contract</v>
      </c>
      <c r="G30" s="5" t="str">
        <f>IFERROR(__xludf.DUMMYFUNCTION("""COMPUTED_VALUE"""),"Twenty Recruitment Ltd")</f>
        <v>Twenty Recruitment Ltd</v>
      </c>
      <c r="H30" s="5" t="str">
        <f>IFERROR(__xludf.DUMMYFUNCTION("""COMPUTED_VALUE"""),"Featured")</f>
        <v>Featured</v>
      </c>
      <c r="I30" s="4"/>
      <c r="J30" s="5"/>
      <c r="K30" s="5"/>
      <c r="L30" s="5"/>
    </row>
    <row r="31">
      <c r="A31" s="5" t="str">
        <f>IFERROR(__xludf.DUMMYFUNCTION("""COMPUTED_VALUE"""),"Today")</f>
        <v>Today</v>
      </c>
      <c r="B31" s="5" t="str">
        <f>IFERROR(__xludf.DUMMYFUNCTION("""COMPUTED_VALUE"""),"Senior Clinical Data Manager")</f>
        <v>Senior Clinical Data Manager</v>
      </c>
      <c r="C31" s="5" t="str">
        <f>IFERROR(__xludf.DUMMYFUNCTION("""COMPUTED_VALUE"""),"Central London, London")</f>
        <v>Central London, London</v>
      </c>
      <c r="D31" s="25">
        <f>IFERROR(__xludf.DUMMYFUNCTION("""COMPUTED_VALUE"""),72600.0)</f>
        <v>72600</v>
      </c>
      <c r="E31" s="5" t="str">
        <f>IFERROR(__xludf.DUMMYFUNCTION("""COMPUTED_VALUE"""),"day")</f>
        <v>day</v>
      </c>
      <c r="F31" s="5" t="str">
        <f>IFERROR(__xludf.DUMMYFUNCTION("""COMPUTED_VALUE"""),"Contract")</f>
        <v>Contract</v>
      </c>
      <c r="G31" s="5" t="str">
        <f>IFERROR(__xludf.DUMMYFUNCTION("""COMPUTED_VALUE"""),"Clinical Professionals Limited")</f>
        <v>Clinical Professionals Limited</v>
      </c>
      <c r="H31" s="5" t="str">
        <f>IFERROR(__xludf.DUMMYFUNCTION("""COMPUTED_VALUE"""),"Featured")</f>
        <v>Featured</v>
      </c>
      <c r="I31" s="4"/>
      <c r="J31" s="5"/>
      <c r="K31" s="5"/>
      <c r="L31" s="5"/>
    </row>
    <row r="32">
      <c r="A32" s="5" t="str">
        <f>IFERROR(__xludf.DUMMYFUNCTION("""COMPUTED_VALUE"""),"Today")</f>
        <v>Today</v>
      </c>
      <c r="B32" s="5" t="str">
        <f>IFERROR(__xludf.DUMMYFUNCTION("""COMPUTED_VALUE"""),"Data Lead (Healthcare)")</f>
        <v>Data Lead (Healthcare)</v>
      </c>
      <c r="C32" s="5" t="str">
        <f>IFERROR(__xludf.DUMMYFUNCTION("""COMPUTED_VALUE"""),"Manchester, Greater Manchester")</f>
        <v>Manchester, Greater Manchester</v>
      </c>
      <c r="D32" s="25">
        <f>IFERROR(__xludf.DUMMYFUNCTION("""COMPUTED_VALUE"""),57500.0)</f>
        <v>57500</v>
      </c>
      <c r="E32" s="5" t="str">
        <f>IFERROR(__xludf.DUMMYFUNCTION("""COMPUTED_VALUE"""),"year")</f>
        <v>year</v>
      </c>
      <c r="F32" s="5" t="str">
        <f>IFERROR(__xludf.DUMMYFUNCTION("""COMPUTED_VALUE"""),"Permanent")</f>
        <v>Permanent</v>
      </c>
      <c r="G32" s="5" t="str">
        <f>IFERROR(__xludf.DUMMYFUNCTION("""COMPUTED_VALUE"""),"SEARCHDATA GROUP LIMITED")</f>
        <v>SEARCHDATA GROUP LIMITED</v>
      </c>
      <c r="H32" s="5" t="str">
        <f>IFERROR(__xludf.DUMMYFUNCTION("""COMPUTED_VALUE"""),"Standard")</f>
        <v>Standard</v>
      </c>
      <c r="I32" s="4"/>
      <c r="J32" s="5"/>
      <c r="K32" s="5"/>
      <c r="L32" s="5"/>
    </row>
    <row r="33">
      <c r="A33" s="5" t="str">
        <f>IFERROR(__xludf.DUMMYFUNCTION("""COMPUTED_VALUE"""),"Today")</f>
        <v>Today</v>
      </c>
      <c r="B33" s="5" t="str">
        <f>IFERROR(__xludf.DUMMYFUNCTION("""COMPUTED_VALUE"""),"Azure Data Engineer")</f>
        <v>Azure Data Engineer</v>
      </c>
      <c r="C33" s="5" t="str">
        <f>IFERROR(__xludf.DUMMYFUNCTION("""COMPUTED_VALUE"""),"The City, EC3")</f>
        <v>The City, EC3</v>
      </c>
      <c r="D33" s="25">
        <f>IFERROR(__xludf.DUMMYFUNCTION("""COMPUTED_VALUE"""),70000.0)</f>
        <v>70000</v>
      </c>
      <c r="E33" s="5" t="str">
        <f>IFERROR(__xludf.DUMMYFUNCTION("""COMPUTED_VALUE"""),"year")</f>
        <v>year</v>
      </c>
      <c r="F33" s="5" t="str">
        <f>IFERROR(__xludf.DUMMYFUNCTION("""COMPUTED_VALUE"""),"Permanent")</f>
        <v>Permanent</v>
      </c>
      <c r="G33" s="5" t="str">
        <f>IFERROR(__xludf.DUMMYFUNCTION("""COMPUTED_VALUE"""),"Onezeero")</f>
        <v>Onezeero</v>
      </c>
      <c r="H33" s="5" t="str">
        <f>IFERROR(__xludf.DUMMYFUNCTION("""COMPUTED_VALUE"""),"Standard")</f>
        <v>Standard</v>
      </c>
      <c r="I33" s="4"/>
      <c r="J33" s="5"/>
      <c r="K33" s="5"/>
      <c r="L33" s="5"/>
    </row>
    <row r="34">
      <c r="A34" s="5" t="str">
        <f>IFERROR(__xludf.DUMMYFUNCTION("""COMPUTED_VALUE"""),"Today")</f>
        <v>Today</v>
      </c>
      <c r="B34" s="5" t="str">
        <f>IFERROR(__xludf.DUMMYFUNCTION("""COMPUTED_VALUE"""),"Administrator Data Entry")</f>
        <v>Administrator Data Entry</v>
      </c>
      <c r="C34" s="5" t="str">
        <f>IFERROR(__xludf.DUMMYFUNCTION("""COMPUTED_VALUE"""),"PE27, St. Ives")</f>
        <v>PE27, St. Ives</v>
      </c>
      <c r="D34" s="25">
        <f>IFERROR(__xludf.DUMMYFUNCTION("""COMPUTED_VALUE"""),18000.0)</f>
        <v>18000</v>
      </c>
      <c r="E34" s="5" t="str">
        <f>IFERROR(__xludf.DUMMYFUNCTION("""COMPUTED_VALUE"""),"year")</f>
        <v>year</v>
      </c>
      <c r="F34" s="5" t="str">
        <f>IFERROR(__xludf.DUMMYFUNCTION("""COMPUTED_VALUE"""),"Permanent")</f>
        <v>Permanent</v>
      </c>
      <c r="G34" s="5" t="str">
        <f>IFERROR(__xludf.DUMMYFUNCTION("""COMPUTED_VALUE"""),"Move With Us")</f>
        <v>Move With Us</v>
      </c>
      <c r="H34" s="5" t="str">
        <f>IFERROR(__xludf.DUMMYFUNCTION("""COMPUTED_VALUE"""),"Standard")</f>
        <v>Standard</v>
      </c>
      <c r="I34" s="4"/>
      <c r="J34" s="5"/>
      <c r="K34" s="5"/>
      <c r="L34" s="5"/>
    </row>
    <row r="35">
      <c r="A35" s="5" t="str">
        <f>IFERROR(__xludf.DUMMYFUNCTION("""COMPUTED_VALUE"""),"Today")</f>
        <v>Today</v>
      </c>
      <c r="B35" s="5" t="str">
        <f>IFERROR(__xludf.DUMMYFUNCTION("""COMPUTED_VALUE"""),"Senior Data Engineer")</f>
        <v>Senior Data Engineer</v>
      </c>
      <c r="C35" s="5" t="str">
        <f>IFERROR(__xludf.DUMMYFUNCTION("""COMPUTED_VALUE"""),"London, EC1 6hu")</f>
        <v>London, EC1 6hu</v>
      </c>
      <c r="D35" s="25">
        <f>IFERROR(__xludf.DUMMYFUNCTION("""COMPUTED_VALUE"""),80000.0)</f>
        <v>80000</v>
      </c>
      <c r="E35" s="5" t="str">
        <f>IFERROR(__xludf.DUMMYFUNCTION("""COMPUTED_VALUE"""),"year")</f>
        <v>year</v>
      </c>
      <c r="F35" s="5" t="str">
        <f>IFERROR(__xludf.DUMMYFUNCTION("""COMPUTED_VALUE"""),"Permanent")</f>
        <v>Permanent</v>
      </c>
      <c r="G35" s="5" t="str">
        <f>IFERROR(__xludf.DUMMYFUNCTION("""COMPUTED_VALUE"""),"Reuben Sinclair")</f>
        <v>Reuben Sinclair</v>
      </c>
      <c r="H35" s="5" t="str">
        <f>IFERROR(__xludf.DUMMYFUNCTION("""COMPUTED_VALUE"""),"Featured")</f>
        <v>Featured</v>
      </c>
      <c r="I35" s="4"/>
      <c r="J35" s="5"/>
      <c r="K35" s="5"/>
      <c r="L35" s="5"/>
    </row>
    <row r="36">
      <c r="A36" s="5" t="str">
        <f>IFERROR(__xludf.DUMMYFUNCTION("""COMPUTED_VALUE"""),"Today")</f>
        <v>Today</v>
      </c>
      <c r="B36" s="5" t="str">
        <f>IFERROR(__xludf.DUMMYFUNCTION("""COMPUTED_VALUE"""),"Data Centre Shift Engineer - Hounslow - Building Services")</f>
        <v>Data Centre Shift Engineer - Hounslow - Building Services</v>
      </c>
      <c r="C36" s="5" t="str">
        <f>IFERROR(__xludf.DUMMYFUNCTION("""COMPUTED_VALUE"""),"TW3, Hounslow")</f>
        <v>TW3, Hounslow</v>
      </c>
      <c r="D36" s="25">
        <f>IFERROR(__xludf.DUMMYFUNCTION("""COMPUTED_VALUE"""),37500.0)</f>
        <v>37500</v>
      </c>
      <c r="E36" s="5" t="str">
        <f>IFERROR(__xludf.DUMMYFUNCTION("""COMPUTED_VALUE"""),"year")</f>
        <v>year</v>
      </c>
      <c r="F36" s="5" t="str">
        <f>IFERROR(__xludf.DUMMYFUNCTION("""COMPUTED_VALUE"""),"Contract")</f>
        <v>Contract</v>
      </c>
      <c r="G36" s="5" t="str">
        <f>IFERROR(__xludf.DUMMYFUNCTION("""COMPUTED_VALUE"""),"Minstrell Recruitment Ltd")</f>
        <v>Minstrell Recruitment Ltd</v>
      </c>
      <c r="H36" s="5" t="str">
        <f>IFERROR(__xludf.DUMMYFUNCTION("""COMPUTED_VALUE"""),"Standard")</f>
        <v>Standard</v>
      </c>
      <c r="I36" s="4"/>
      <c r="J36" s="5"/>
      <c r="K36" s="5"/>
      <c r="L36" s="5"/>
    </row>
    <row r="37">
      <c r="A37" s="5" t="str">
        <f>IFERROR(__xludf.DUMMYFUNCTION("""COMPUTED_VALUE"""),"Today")</f>
        <v>Today</v>
      </c>
      <c r="B37" s="5" t="str">
        <f>IFERROR(__xludf.DUMMYFUNCTION("""COMPUTED_VALUE"""),"Modeller and Data Analyst")</f>
        <v>Modeller and Data Analyst</v>
      </c>
      <c r="C37" s="5" t="str">
        <f>IFERROR(__xludf.DUMMYFUNCTION("""COMPUTED_VALUE"""),"Bristol Area")</f>
        <v>Bristol Area</v>
      </c>
      <c r="D37" s="25">
        <f>IFERROR(__xludf.DUMMYFUNCTION("""COMPUTED_VALUE"""),40000.0)</f>
        <v>40000</v>
      </c>
      <c r="E37" s="5" t="str">
        <f>IFERROR(__xludf.DUMMYFUNCTION("""COMPUTED_VALUE"""),"year")</f>
        <v>year</v>
      </c>
      <c r="F37" s="5" t="str">
        <f>IFERROR(__xludf.DUMMYFUNCTION("""COMPUTED_VALUE"""),"Permanent")</f>
        <v>Permanent</v>
      </c>
      <c r="G37" s="5" t="str">
        <f>IFERROR(__xludf.DUMMYFUNCTION("""COMPUTED_VALUE"""),"Electus Recruitment Solutions Limited")</f>
        <v>Electus Recruitment Solutions Limited</v>
      </c>
      <c r="H37" s="5" t="str">
        <f>IFERROR(__xludf.DUMMYFUNCTION("""COMPUTED_VALUE"""),"Featured")</f>
        <v>Featured</v>
      </c>
      <c r="I37" s="4"/>
      <c r="J37" s="5"/>
      <c r="K37" s="5"/>
      <c r="L37" s="5"/>
    </row>
    <row r="38">
      <c r="A38" s="5" t="str">
        <f>IFERROR(__xludf.DUMMYFUNCTION("""COMPUTED_VALUE"""),"Today")</f>
        <v>Today</v>
      </c>
      <c r="B38" s="5" t="str">
        <f>IFERROR(__xludf.DUMMYFUNCTION("""COMPUTED_VALUE"""),"Data Architect - SC CLEARED")</f>
        <v>Data Architect - SC CLEARED</v>
      </c>
      <c r="C38" s="5" t="str">
        <f>IFERROR(__xludf.DUMMYFUNCTION("""COMPUTED_VALUE"""),"London")</f>
        <v>London</v>
      </c>
      <c r="D38" s="25">
        <f>IFERROR(__xludf.DUMMYFUNCTION("""COMPUTED_VALUE"""),171600.0)</f>
        <v>171600</v>
      </c>
      <c r="E38" s="5" t="str">
        <f>IFERROR(__xludf.DUMMYFUNCTION("""COMPUTED_VALUE"""),"day")</f>
        <v>day</v>
      </c>
      <c r="F38" s="5" t="str">
        <f>IFERROR(__xludf.DUMMYFUNCTION("""COMPUTED_VALUE"""),"Contract")</f>
        <v>Contract</v>
      </c>
      <c r="G38" s="5" t="str">
        <f>IFERROR(__xludf.DUMMYFUNCTION("""COMPUTED_VALUE"""),"TALENT INTERNATIONAL UK LTD")</f>
        <v>TALENT INTERNATIONAL UK LTD</v>
      </c>
      <c r="H38" s="5" t="str">
        <f>IFERROR(__xludf.DUMMYFUNCTION("""COMPUTED_VALUE"""),"Standard")</f>
        <v>Standard</v>
      </c>
      <c r="I38" s="4"/>
      <c r="J38" s="5"/>
      <c r="K38" s="5"/>
      <c r="L38" s="5"/>
    </row>
    <row r="39">
      <c r="A39" s="5" t="str">
        <f>IFERROR(__xludf.DUMMYFUNCTION("""COMPUTED_VALUE"""),"Today")</f>
        <v>Today</v>
      </c>
      <c r="B39" s="5" t="str">
        <f>IFERROR(__xludf.DUMMYFUNCTION("""COMPUTED_VALUE"""),"Data Analyst - Regional Adoption Agency")</f>
        <v>Data Analyst - Regional Adoption Agency</v>
      </c>
      <c r="C39" s="5" t="str">
        <f>IFERROR(__xludf.DUMMYFUNCTION("""COMPUTED_VALUE"""),"Lincolnshire")</f>
        <v>Lincolnshire</v>
      </c>
      <c r="D39" s="25">
        <f>IFERROR(__xludf.DUMMYFUNCTION("""COMPUTED_VALUE"""),24766.0)</f>
        <v>24766</v>
      </c>
      <c r="E39" s="5" t="str">
        <f>IFERROR(__xludf.DUMMYFUNCTION("""COMPUTED_VALUE"""),"year")</f>
        <v>year</v>
      </c>
      <c r="F39" s="5" t="str">
        <f>IFERROR(__xludf.DUMMYFUNCTION("""COMPUTED_VALUE"""),"Permanent")</f>
        <v>Permanent</v>
      </c>
      <c r="G39" s="5" t="str">
        <f>IFERROR(__xludf.DUMMYFUNCTION("""COMPUTED_VALUE"""),"Lincolnshire County Council")</f>
        <v>Lincolnshire County Council</v>
      </c>
      <c r="H39" s="5" t="str">
        <f>IFERROR(__xludf.DUMMYFUNCTION("""COMPUTED_VALUE"""),"Premium")</f>
        <v>Premium</v>
      </c>
      <c r="I39" s="4"/>
      <c r="J39" s="5"/>
      <c r="K39" s="5"/>
      <c r="L39" s="5"/>
    </row>
    <row r="40">
      <c r="A40" s="5" t="str">
        <f>IFERROR(__xludf.DUMMYFUNCTION("""COMPUTED_VALUE"""),"Today")</f>
        <v>Today</v>
      </c>
      <c r="B40" s="5" t="str">
        <f>IFERROR(__xludf.DUMMYFUNCTION("""COMPUTED_VALUE"""),"Operations Data and Quality Analyst")</f>
        <v>Operations Data and Quality Analyst</v>
      </c>
      <c r="C40" s="5" t="str">
        <f>IFERROR(__xludf.DUMMYFUNCTION("""COMPUTED_VALUE"""),"UK")</f>
        <v>UK</v>
      </c>
      <c r="D40" s="25">
        <f>IFERROR(__xludf.DUMMYFUNCTION("""COMPUTED_VALUE"""),24000.0)</f>
        <v>24000</v>
      </c>
      <c r="E40" s="5" t="str">
        <f>IFERROR(__xludf.DUMMYFUNCTION("""COMPUTED_VALUE"""),"year")</f>
        <v>year</v>
      </c>
      <c r="F40" s="5" t="str">
        <f>IFERROR(__xludf.DUMMYFUNCTION("""COMPUTED_VALUE"""),"Contract")</f>
        <v>Contract</v>
      </c>
      <c r="G40" s="5" t="str">
        <f>IFERROR(__xludf.DUMMYFUNCTION("""COMPUTED_VALUE"""),"NGC Logistics")</f>
        <v>NGC Logistics</v>
      </c>
      <c r="H40" s="5" t="str">
        <f>IFERROR(__xludf.DUMMYFUNCTION("""COMPUTED_VALUE"""),"Featured")</f>
        <v>Featured</v>
      </c>
      <c r="I40" s="4"/>
      <c r="J40" s="5"/>
      <c r="K40" s="5"/>
      <c r="L40" s="5"/>
    </row>
    <row r="41">
      <c r="A41" s="5" t="str">
        <f>IFERROR(__xludf.DUMMYFUNCTION("""COMPUTED_VALUE"""),"Today")</f>
        <v>Today</v>
      </c>
      <c r="B41" s="5" t="str">
        <f>IFERROR(__xludf.DUMMYFUNCTION("""COMPUTED_VALUE"""),"Data Scientist (R Programming)")</f>
        <v>Data Scientist (R Programming)</v>
      </c>
      <c r="C41" s="5" t="str">
        <f>IFERROR(__xludf.DUMMYFUNCTION("""COMPUTED_VALUE"""),"London")</f>
        <v>London</v>
      </c>
      <c r="D41" s="25">
        <f>IFERROR(__xludf.DUMMYFUNCTION("""COMPUTED_VALUE"""),40000.0)</f>
        <v>40000</v>
      </c>
      <c r="E41" s="5" t="str">
        <f>IFERROR(__xludf.DUMMYFUNCTION("""COMPUTED_VALUE"""),"year")</f>
        <v>year</v>
      </c>
      <c r="F41" s="5" t="str">
        <f>IFERROR(__xludf.DUMMYFUNCTION("""COMPUTED_VALUE"""),"Permanent")</f>
        <v>Permanent</v>
      </c>
      <c r="G41" s="5" t="str">
        <f>IFERROR(__xludf.DUMMYFUNCTION("""COMPUTED_VALUE"""),"Amber Resourcing Limited")</f>
        <v>Amber Resourcing Limited</v>
      </c>
      <c r="H41" s="5" t="str">
        <f>IFERROR(__xludf.DUMMYFUNCTION("""COMPUTED_VALUE"""),"Featured")</f>
        <v>Featured</v>
      </c>
      <c r="I41" s="4"/>
      <c r="J41" s="5"/>
      <c r="K41" s="5"/>
      <c r="L41" s="5"/>
    </row>
    <row r="42">
      <c r="A42" s="5" t="str">
        <f>IFERROR(__xludf.DUMMYFUNCTION("""COMPUTED_VALUE"""),"Today")</f>
        <v>Today</v>
      </c>
      <c r="B42" s="5" t="str">
        <f>IFERROR(__xludf.DUMMYFUNCTION("""COMPUTED_VALUE"""),"Senior Data Engineer")</f>
        <v>Senior Data Engineer</v>
      </c>
      <c r="C42" s="5" t="str">
        <f>IFERROR(__xludf.DUMMYFUNCTION("""COMPUTED_VALUE"""),"BA1, Bath")</f>
        <v>BA1, Bath</v>
      </c>
      <c r="D42" s="25">
        <f>IFERROR(__xludf.DUMMYFUNCTION("""COMPUTED_VALUE"""),43500.0)</f>
        <v>43500</v>
      </c>
      <c r="E42" s="5" t="str">
        <f>IFERROR(__xludf.DUMMYFUNCTION("""COMPUTED_VALUE"""),"year")</f>
        <v>year</v>
      </c>
      <c r="F42" s="5" t="str">
        <f>IFERROR(__xludf.DUMMYFUNCTION("""COMPUTED_VALUE"""),"Permanent")</f>
        <v>Permanent</v>
      </c>
      <c r="G42" s="5" t="str">
        <f>IFERROR(__xludf.DUMMYFUNCTION("""COMPUTED_VALUE"""),"Amber Resourcing Limited")</f>
        <v>Amber Resourcing Limited</v>
      </c>
      <c r="H42" s="5" t="str">
        <f>IFERROR(__xludf.DUMMYFUNCTION("""COMPUTED_VALUE"""),"Featured")</f>
        <v>Featured</v>
      </c>
      <c r="I42" s="4"/>
      <c r="J42" s="5"/>
      <c r="K42" s="5"/>
      <c r="L42" s="5"/>
    </row>
    <row r="43">
      <c r="A43" s="5" t="str">
        <f>IFERROR(__xludf.DUMMYFUNCTION("""COMPUTED_VALUE"""),"Today")</f>
        <v>Today</v>
      </c>
      <c r="B43" s="5" t="str">
        <f>IFERROR(__xludf.DUMMYFUNCTION("""COMPUTED_VALUE"""),"Data &amp; MI Test Lead")</f>
        <v>Data &amp; MI Test Lead</v>
      </c>
      <c r="C43" s="5" t="str">
        <f>IFERROR(__xludf.DUMMYFUNCTION("""COMPUTED_VALUE"""),"Coventry, West Midlands, CV 3 2")</f>
        <v>Coventry, West Midlands, CV 3 2</v>
      </c>
      <c r="D43" s="25">
        <f>IFERROR(__xludf.DUMMYFUNCTION("""COMPUTED_VALUE"""),43500.0)</f>
        <v>43500</v>
      </c>
      <c r="E43" s="5" t="str">
        <f>IFERROR(__xludf.DUMMYFUNCTION("""COMPUTED_VALUE"""),"year")</f>
        <v>year</v>
      </c>
      <c r="F43" s="5" t="str">
        <f>IFERROR(__xludf.DUMMYFUNCTION("""COMPUTED_VALUE"""),"Permanent")</f>
        <v>Permanent</v>
      </c>
      <c r="G43" s="5" t="str">
        <f>IFERROR(__xludf.DUMMYFUNCTION("""COMPUTED_VALUE"""),"Coventry Building Society")</f>
        <v>Coventry Building Society</v>
      </c>
      <c r="H43" s="5" t="str">
        <f>IFERROR(__xludf.DUMMYFUNCTION("""COMPUTED_VALUE"""),"Featured")</f>
        <v>Featured</v>
      </c>
      <c r="I43" s="4"/>
      <c r="J43" s="5"/>
      <c r="K43" s="5"/>
      <c r="L43" s="5"/>
    </row>
    <row r="44">
      <c r="A44" s="5" t="str">
        <f>IFERROR(__xludf.DUMMYFUNCTION("""COMPUTED_VALUE"""),"Today")</f>
        <v>Today</v>
      </c>
      <c r="B44" s="5" t="str">
        <f>IFERROR(__xludf.DUMMYFUNCTION("""COMPUTED_VALUE"""),"Senior Electrical Design Engineer - Data Centres")</f>
        <v>Senior Electrical Design Engineer - Data Centres</v>
      </c>
      <c r="C44" s="5" t="str">
        <f>IFERROR(__xludf.DUMMYFUNCTION("""COMPUTED_VALUE"""),"EC1, City of London")</f>
        <v>EC1, City of London</v>
      </c>
      <c r="D44" s="25">
        <f>IFERROR(__xludf.DUMMYFUNCTION("""COMPUTED_VALUE"""),56500.0)</f>
        <v>56500</v>
      </c>
      <c r="E44" s="5" t="str">
        <f>IFERROR(__xludf.DUMMYFUNCTION("""COMPUTED_VALUE"""),"year")</f>
        <v>year</v>
      </c>
      <c r="F44" s="5" t="str">
        <f>IFERROR(__xludf.DUMMYFUNCTION("""COMPUTED_VALUE"""),"Permanent")</f>
        <v>Permanent</v>
      </c>
      <c r="G44" s="5" t="str">
        <f>IFERROR(__xludf.DUMMYFUNCTION("""COMPUTED_VALUE"""),"Beeby Anderson Recruitment")</f>
        <v>Beeby Anderson Recruitment</v>
      </c>
      <c r="H44" s="5" t="str">
        <f>IFERROR(__xludf.DUMMYFUNCTION("""COMPUTED_VALUE"""),"Featured")</f>
        <v>Featured</v>
      </c>
      <c r="I44" s="4"/>
      <c r="J44" s="5"/>
      <c r="K44" s="5"/>
      <c r="L44" s="5"/>
    </row>
    <row r="45">
      <c r="A45" s="5" t="str">
        <f>IFERROR(__xludf.DUMMYFUNCTION("""COMPUTED_VALUE"""),"Today")</f>
        <v>Today</v>
      </c>
      <c r="B45" s="5" t="str">
        <f>IFERROR(__xludf.DUMMYFUNCTION("""COMPUTED_VALUE"""),"Senior Electrical Design Engineer - Data Centres")</f>
        <v>Senior Electrical Design Engineer - Data Centres</v>
      </c>
      <c r="C45" s="5" t="str">
        <f>IFERROR(__xludf.DUMMYFUNCTION("""COMPUTED_VALUE"""),"EC1, City of London")</f>
        <v>EC1, City of London</v>
      </c>
      <c r="D45" s="25">
        <f>IFERROR(__xludf.DUMMYFUNCTION("""COMPUTED_VALUE"""),56500.0)</f>
        <v>56500</v>
      </c>
      <c r="E45" s="5" t="str">
        <f>IFERROR(__xludf.DUMMYFUNCTION("""COMPUTED_VALUE"""),"year")</f>
        <v>year</v>
      </c>
      <c r="F45" s="5" t="str">
        <f>IFERROR(__xludf.DUMMYFUNCTION("""COMPUTED_VALUE"""),"Permanent")</f>
        <v>Permanent</v>
      </c>
      <c r="G45" s="5" t="str">
        <f>IFERROR(__xludf.DUMMYFUNCTION("""COMPUTED_VALUE"""),"Beeby Anderson Recruitment")</f>
        <v>Beeby Anderson Recruitment</v>
      </c>
      <c r="H45" s="5" t="str">
        <f>IFERROR(__xludf.DUMMYFUNCTION("""COMPUTED_VALUE"""),"Featured")</f>
        <v>Featured</v>
      </c>
      <c r="I45" s="4"/>
      <c r="J45" s="5"/>
      <c r="K45" s="5"/>
      <c r="L45" s="5"/>
    </row>
    <row r="46">
      <c r="A46" s="5" t="str">
        <f>IFERROR(__xludf.DUMMYFUNCTION("""COMPUTED_VALUE"""),"Today")</f>
        <v>Today</v>
      </c>
      <c r="B46" s="5" t="str">
        <f>IFERROR(__xludf.DUMMYFUNCTION("""COMPUTED_VALUE"""),"IT Data Architect")</f>
        <v>IT Data Architect</v>
      </c>
      <c r="C46" s="5" t="str">
        <f>IFERROR(__xludf.DUMMYFUNCTION("""COMPUTED_VALUE"""),"EC1M, City of London")</f>
        <v>EC1M, City of London</v>
      </c>
      <c r="D46" s="25">
        <f>IFERROR(__xludf.DUMMYFUNCTION("""COMPUTED_VALUE"""),47500.0)</f>
        <v>47500</v>
      </c>
      <c r="E46" s="5" t="str">
        <f>IFERROR(__xludf.DUMMYFUNCTION("""COMPUTED_VALUE"""),"year")</f>
        <v>year</v>
      </c>
      <c r="F46" s="5" t="str">
        <f>IFERROR(__xludf.DUMMYFUNCTION("""COMPUTED_VALUE"""),"Permanent")</f>
        <v>Permanent</v>
      </c>
      <c r="G46" s="5" t="str">
        <f>IFERROR(__xludf.DUMMYFUNCTION("""COMPUTED_VALUE"""),"Southern Housing Group Limited")</f>
        <v>Southern Housing Group Limited</v>
      </c>
      <c r="H46" s="5" t="str">
        <f>IFERROR(__xludf.DUMMYFUNCTION("""COMPUTED_VALUE"""),"Standard")</f>
        <v>Standard</v>
      </c>
      <c r="I46" s="4"/>
      <c r="J46" s="5"/>
      <c r="K46" s="5"/>
      <c r="L46" s="5"/>
    </row>
    <row r="47">
      <c r="A47" s="5"/>
      <c r="B47" s="5"/>
      <c r="C47" s="5"/>
      <c r="D47" s="25"/>
      <c r="E47" s="5"/>
      <c r="F47" s="5"/>
      <c r="G47" s="5"/>
      <c r="H47" s="5"/>
      <c r="I47" s="4"/>
      <c r="J47" s="5"/>
      <c r="K47" s="5"/>
      <c r="L47" s="5"/>
    </row>
    <row r="48">
      <c r="A48" s="5"/>
      <c r="B48" s="5"/>
      <c r="C48" s="5"/>
      <c r="D48" s="25"/>
      <c r="E48" s="5"/>
      <c r="F48" s="5"/>
      <c r="G48" s="5"/>
      <c r="H48" s="5"/>
      <c r="I48" s="4"/>
      <c r="J48" s="5"/>
      <c r="K48" s="5"/>
      <c r="L48" s="5"/>
    </row>
    <row r="49">
      <c r="A49" s="5"/>
      <c r="B49" s="5"/>
      <c r="C49" s="5"/>
      <c r="D49" s="25"/>
      <c r="E49" s="5"/>
      <c r="F49" s="5"/>
      <c r="G49" s="5"/>
      <c r="H49" s="5"/>
      <c r="I49" s="4"/>
      <c r="J49" s="5"/>
      <c r="K49" s="5"/>
      <c r="L49" s="5"/>
    </row>
    <row r="50">
      <c r="A50" s="5"/>
      <c r="B50" s="5"/>
      <c r="C50" s="5"/>
      <c r="D50" s="25"/>
      <c r="E50" s="5"/>
      <c r="F50" s="5"/>
      <c r="G50" s="5"/>
      <c r="H50" s="5"/>
      <c r="I50" s="4"/>
      <c r="J50" s="5"/>
      <c r="K50" s="5"/>
      <c r="L50" s="5"/>
    </row>
    <row r="51">
      <c r="A51" s="5"/>
      <c r="B51" s="5"/>
      <c r="C51" s="5"/>
      <c r="D51" s="25"/>
      <c r="E51" s="5"/>
      <c r="F51" s="5"/>
      <c r="G51" s="5"/>
      <c r="H51" s="5"/>
      <c r="I51" s="4"/>
      <c r="J51" s="5"/>
      <c r="K51" s="5"/>
      <c r="L51" s="5"/>
    </row>
    <row r="52">
      <c r="A52" s="5"/>
      <c r="B52" s="5"/>
      <c r="C52" s="5"/>
      <c r="D52" s="25"/>
      <c r="E52" s="5"/>
      <c r="F52" s="5"/>
      <c r="G52" s="5"/>
      <c r="H52" s="5"/>
      <c r="I52" s="4"/>
      <c r="J52" s="5"/>
      <c r="K52" s="5"/>
      <c r="L52" s="5"/>
    </row>
    <row r="53">
      <c r="A53" s="5"/>
      <c r="B53" s="5"/>
      <c r="C53" s="5"/>
      <c r="D53" s="25"/>
      <c r="E53" s="5"/>
      <c r="F53" s="5"/>
      <c r="G53" s="5"/>
      <c r="H53" s="5"/>
      <c r="I53" s="4"/>
      <c r="J53" s="5"/>
      <c r="K53" s="5"/>
      <c r="L53" s="5"/>
    </row>
    <row r="54">
      <c r="A54" s="5"/>
      <c r="B54" s="5"/>
      <c r="C54" s="5"/>
      <c r="D54" s="25"/>
      <c r="E54" s="5"/>
      <c r="F54" s="5"/>
      <c r="G54" s="5"/>
      <c r="H54" s="5"/>
      <c r="I54" s="4"/>
      <c r="J54" s="5"/>
      <c r="K54" s="5"/>
      <c r="L54" s="5"/>
    </row>
    <row r="55">
      <c r="A55" s="5"/>
      <c r="B55" s="5"/>
      <c r="C55" s="5"/>
      <c r="D55" s="25"/>
      <c r="E55" s="5"/>
      <c r="F55" s="5"/>
      <c r="G55" s="5"/>
      <c r="H55" s="5"/>
      <c r="I55" s="4"/>
      <c r="J55" s="5"/>
      <c r="K55" s="5"/>
      <c r="L55" s="5"/>
    </row>
    <row r="56">
      <c r="A56" s="5"/>
      <c r="B56" s="5"/>
      <c r="C56" s="5"/>
      <c r="D56" s="25"/>
      <c r="E56" s="5"/>
      <c r="F56" s="5"/>
      <c r="G56" s="5"/>
      <c r="H56" s="5"/>
      <c r="I56" s="4"/>
      <c r="J56" s="5"/>
      <c r="K56" s="5"/>
      <c r="L56" s="5"/>
    </row>
    <row r="57">
      <c r="A57" s="5"/>
      <c r="B57" s="5"/>
      <c r="C57" s="5"/>
      <c r="D57" s="25"/>
      <c r="E57" s="5"/>
      <c r="F57" s="5"/>
      <c r="G57" s="5"/>
      <c r="H57" s="5"/>
      <c r="I57" s="4"/>
      <c r="J57" s="5"/>
      <c r="K57" s="5"/>
      <c r="L57" s="5"/>
    </row>
    <row r="58">
      <c r="A58" s="5"/>
      <c r="B58" s="5"/>
      <c r="C58" s="5"/>
      <c r="D58" s="25"/>
      <c r="E58" s="5"/>
      <c r="F58" s="5"/>
      <c r="G58" s="5"/>
      <c r="H58" s="5"/>
      <c r="I58" s="4"/>
      <c r="J58" s="5"/>
      <c r="K58" s="5"/>
      <c r="L58" s="5"/>
    </row>
    <row r="59">
      <c r="A59" s="5"/>
      <c r="B59" s="5"/>
      <c r="C59" s="5"/>
      <c r="D59" s="25"/>
      <c r="E59" s="5"/>
      <c r="F59" s="5"/>
      <c r="G59" s="5"/>
      <c r="H59" s="5"/>
      <c r="I59" s="4"/>
      <c r="J59" s="5"/>
      <c r="K59" s="5"/>
      <c r="L59" s="5"/>
    </row>
    <row r="60">
      <c r="A60" s="5"/>
      <c r="B60" s="5"/>
      <c r="C60" s="5"/>
      <c r="D60" s="25"/>
      <c r="E60" s="5"/>
      <c r="F60" s="5"/>
      <c r="G60" s="5"/>
      <c r="H60" s="5"/>
      <c r="I60" s="4"/>
      <c r="J60" s="5"/>
      <c r="K60" s="5"/>
      <c r="L60" s="5"/>
    </row>
    <row r="61">
      <c r="A61" s="5"/>
      <c r="B61" s="5"/>
      <c r="C61" s="5"/>
      <c r="D61" s="25"/>
      <c r="E61" s="5"/>
      <c r="F61" s="5"/>
      <c r="G61" s="5"/>
      <c r="H61" s="5"/>
      <c r="I61" s="4"/>
      <c r="J61" s="5"/>
      <c r="K61" s="5"/>
      <c r="L61" s="5"/>
    </row>
    <row r="62">
      <c r="A62" s="5"/>
      <c r="B62" s="5"/>
      <c r="C62" s="5"/>
      <c r="D62" s="25"/>
      <c r="E62" s="5"/>
      <c r="F62" s="5"/>
      <c r="G62" s="5"/>
      <c r="H62" s="5"/>
      <c r="I62" s="4"/>
      <c r="J62" s="5"/>
      <c r="K62" s="5"/>
      <c r="L62" s="5"/>
    </row>
    <row r="63">
      <c r="A63" s="5"/>
      <c r="B63" s="5"/>
      <c r="C63" s="5"/>
      <c r="D63" s="25"/>
      <c r="E63" s="5"/>
      <c r="F63" s="5"/>
      <c r="G63" s="5"/>
      <c r="H63" s="5"/>
      <c r="I63" s="4"/>
      <c r="J63" s="5"/>
      <c r="K63" s="5"/>
      <c r="L63" s="5"/>
    </row>
    <row r="64">
      <c r="A64" s="5"/>
      <c r="B64" s="5"/>
      <c r="C64" s="5"/>
      <c r="D64" s="25"/>
      <c r="E64" s="5"/>
      <c r="F64" s="5"/>
      <c r="G64" s="5"/>
      <c r="H64" s="5"/>
      <c r="I64" s="4"/>
      <c r="J64" s="5"/>
      <c r="K64" s="5"/>
      <c r="L64" s="5"/>
    </row>
    <row r="65">
      <c r="A65" s="5"/>
      <c r="B65" s="5"/>
      <c r="C65" s="5"/>
      <c r="D65" s="25"/>
      <c r="E65" s="5"/>
      <c r="F65" s="5"/>
      <c r="G65" s="5"/>
      <c r="H65" s="5"/>
      <c r="I65" s="4"/>
      <c r="J65" s="5"/>
      <c r="K65" s="5"/>
      <c r="L65" s="5"/>
    </row>
    <row r="66">
      <c r="A66" s="5"/>
      <c r="B66" s="5"/>
      <c r="C66" s="5"/>
      <c r="D66" s="25"/>
      <c r="E66" s="5"/>
      <c r="F66" s="5"/>
      <c r="G66" s="5"/>
      <c r="H66" s="5"/>
      <c r="I66" s="4"/>
      <c r="J66" s="5"/>
      <c r="K66" s="5"/>
      <c r="L66" s="5"/>
    </row>
    <row r="67">
      <c r="A67" s="5"/>
      <c r="B67" s="5"/>
      <c r="C67" s="5"/>
      <c r="D67" s="25"/>
      <c r="E67" s="5"/>
      <c r="F67" s="5"/>
      <c r="G67" s="5"/>
      <c r="H67" s="5"/>
      <c r="I67" s="4"/>
      <c r="J67" s="5"/>
      <c r="K67" s="5"/>
      <c r="L67" s="5"/>
    </row>
    <row r="68">
      <c r="A68" s="5"/>
      <c r="B68" s="5"/>
      <c r="C68" s="5"/>
      <c r="D68" s="25"/>
      <c r="E68" s="5"/>
      <c r="F68" s="5"/>
      <c r="G68" s="5"/>
      <c r="H68" s="5"/>
      <c r="I68" s="4"/>
      <c r="J68" s="5"/>
      <c r="K68" s="5"/>
      <c r="L68" s="5"/>
    </row>
    <row r="69">
      <c r="A69" s="5"/>
      <c r="B69" s="5"/>
      <c r="C69" s="5"/>
      <c r="D69" s="25"/>
      <c r="E69" s="5"/>
      <c r="F69" s="5"/>
      <c r="G69" s="5"/>
      <c r="H69" s="5"/>
      <c r="I69" s="4"/>
      <c r="J69" s="5"/>
      <c r="K69" s="5"/>
      <c r="L69" s="5"/>
    </row>
    <row r="70">
      <c r="A70" s="5"/>
      <c r="B70" s="5"/>
      <c r="C70" s="5"/>
      <c r="D70" s="25"/>
      <c r="E70" s="5"/>
      <c r="F70" s="5"/>
      <c r="G70" s="5"/>
      <c r="H70" s="5"/>
      <c r="I70" s="4"/>
      <c r="J70" s="5"/>
      <c r="K70" s="5"/>
      <c r="L70" s="5"/>
    </row>
    <row r="71">
      <c r="A71" s="5"/>
      <c r="B71" s="5"/>
      <c r="C71" s="5"/>
      <c r="D71" s="25"/>
      <c r="E71" s="5"/>
      <c r="F71" s="5"/>
      <c r="G71" s="5"/>
      <c r="H71" s="5"/>
      <c r="I71" s="4"/>
      <c r="J71" s="5"/>
      <c r="K71" s="5"/>
      <c r="L71" s="5"/>
    </row>
    <row r="72">
      <c r="A72" s="5"/>
      <c r="B72" s="5"/>
      <c r="C72" s="5"/>
      <c r="D72" s="25"/>
      <c r="E72" s="5"/>
      <c r="F72" s="5"/>
      <c r="G72" s="5"/>
      <c r="H72" s="5"/>
      <c r="I72" s="4"/>
      <c r="J72" s="5"/>
      <c r="K72" s="5"/>
      <c r="L72" s="5"/>
    </row>
    <row r="73">
      <c r="A73" s="5"/>
      <c r="B73" s="5"/>
      <c r="C73" s="5"/>
      <c r="D73" s="25"/>
      <c r="E73" s="5"/>
      <c r="F73" s="5"/>
      <c r="G73" s="5"/>
      <c r="H73" s="5"/>
      <c r="I73" s="4"/>
      <c r="J73" s="5"/>
      <c r="K73" s="5"/>
      <c r="L73" s="5"/>
    </row>
    <row r="74">
      <c r="A74" s="5"/>
      <c r="B74" s="5"/>
      <c r="C74" s="5"/>
      <c r="D74" s="25"/>
      <c r="E74" s="5"/>
      <c r="F74" s="5"/>
      <c r="G74" s="5"/>
      <c r="H74" s="5"/>
      <c r="I74" s="4"/>
      <c r="J74" s="5"/>
      <c r="K74" s="5"/>
      <c r="L74" s="5"/>
    </row>
    <row r="75">
      <c r="A75" s="5"/>
      <c r="B75" s="5"/>
      <c r="C75" s="5"/>
      <c r="D75" s="25"/>
      <c r="E75" s="5"/>
      <c r="F75" s="5"/>
      <c r="G75" s="5"/>
      <c r="H75" s="5"/>
      <c r="I75" s="4"/>
      <c r="J75" s="5"/>
      <c r="K75" s="5"/>
      <c r="L75" s="5"/>
    </row>
    <row r="76">
      <c r="A76" s="5"/>
      <c r="B76" s="5"/>
      <c r="C76" s="5"/>
      <c r="D76" s="25"/>
      <c r="E76" s="5"/>
      <c r="F76" s="5"/>
      <c r="G76" s="5"/>
      <c r="H76" s="5"/>
      <c r="I76" s="4"/>
      <c r="J76" s="5"/>
      <c r="K76" s="5"/>
      <c r="L76" s="5"/>
    </row>
    <row r="77">
      <c r="A77" s="5"/>
      <c r="B77" s="5"/>
      <c r="C77" s="5"/>
      <c r="D77" s="25"/>
      <c r="E77" s="5"/>
      <c r="F77" s="5"/>
      <c r="G77" s="5"/>
      <c r="H77" s="5"/>
      <c r="I77" s="4"/>
      <c r="J77" s="5"/>
      <c r="K77" s="5"/>
      <c r="L77" s="5"/>
    </row>
    <row r="78">
      <c r="A78" s="5"/>
      <c r="B78" s="5"/>
      <c r="C78" s="5"/>
      <c r="D78" s="25"/>
      <c r="E78" s="5"/>
      <c r="F78" s="5"/>
      <c r="G78" s="5"/>
      <c r="H78" s="5"/>
      <c r="I78" s="4"/>
      <c r="J78" s="5"/>
      <c r="K78" s="5"/>
      <c r="L78" s="5"/>
    </row>
    <row r="79">
      <c r="A79" s="5"/>
      <c r="B79" s="5"/>
      <c r="C79" s="5"/>
      <c r="D79" s="25"/>
      <c r="E79" s="5"/>
      <c r="F79" s="5"/>
      <c r="G79" s="5"/>
      <c r="H79" s="5"/>
      <c r="I79" s="4"/>
      <c r="J79" s="5"/>
      <c r="K79" s="5"/>
      <c r="L79" s="5"/>
    </row>
    <row r="80">
      <c r="A80" s="5"/>
      <c r="B80" s="5"/>
      <c r="C80" s="5"/>
      <c r="D80" s="25"/>
      <c r="E80" s="5"/>
      <c r="F80" s="5"/>
      <c r="G80" s="5"/>
      <c r="H80" s="5"/>
      <c r="I80" s="4"/>
      <c r="J80" s="5"/>
      <c r="K80" s="5"/>
      <c r="L80" s="5"/>
    </row>
    <row r="81">
      <c r="A81" s="5"/>
      <c r="B81" s="5"/>
      <c r="C81" s="5"/>
      <c r="D81" s="25"/>
      <c r="E81" s="5"/>
      <c r="F81" s="5"/>
      <c r="G81" s="5"/>
      <c r="H81" s="5"/>
      <c r="I81" s="4"/>
      <c r="J81" s="5"/>
      <c r="K81" s="5"/>
      <c r="L81" s="5"/>
    </row>
    <row r="82">
      <c r="A82" s="5"/>
      <c r="B82" s="5"/>
      <c r="C82" s="5"/>
      <c r="D82" s="25"/>
      <c r="E82" s="5"/>
      <c r="F82" s="5"/>
      <c r="G82" s="5"/>
      <c r="H82" s="5"/>
      <c r="I82" s="4"/>
      <c r="J82" s="5"/>
      <c r="K82" s="5"/>
      <c r="L82" s="5"/>
    </row>
    <row r="83">
      <c r="A83" s="5"/>
      <c r="B83" s="5"/>
      <c r="C83" s="5"/>
      <c r="D83" s="25"/>
      <c r="E83" s="5"/>
      <c r="F83" s="5"/>
      <c r="G83" s="5"/>
      <c r="H83" s="5"/>
      <c r="I83" s="4"/>
      <c r="J83" s="5"/>
      <c r="K83" s="5"/>
      <c r="L83" s="5"/>
    </row>
    <row r="84">
      <c r="A84" s="5"/>
      <c r="B84" s="5"/>
      <c r="C84" s="5"/>
      <c r="D84" s="25"/>
      <c r="E84" s="5"/>
      <c r="F84" s="5"/>
      <c r="G84" s="5"/>
      <c r="H84" s="5"/>
      <c r="I84" s="4"/>
      <c r="J84" s="5"/>
      <c r="K84" s="5"/>
      <c r="L84" s="5"/>
    </row>
    <row r="85">
      <c r="A85" s="5"/>
      <c r="B85" s="5"/>
      <c r="C85" s="5"/>
      <c r="D85" s="25"/>
      <c r="E85" s="5"/>
      <c r="F85" s="5"/>
      <c r="G85" s="5"/>
      <c r="H85" s="5"/>
      <c r="I85" s="4"/>
      <c r="J85" s="5"/>
      <c r="K85" s="5"/>
      <c r="L85" s="5"/>
    </row>
    <row r="86">
      <c r="A86" s="5"/>
      <c r="B86" s="5"/>
      <c r="C86" s="5"/>
      <c r="D86" s="25"/>
      <c r="E86" s="5"/>
      <c r="F86" s="5"/>
      <c r="G86" s="5"/>
      <c r="H86" s="5"/>
      <c r="I86" s="4"/>
      <c r="J86" s="5"/>
      <c r="K86" s="5"/>
      <c r="L86" s="5"/>
    </row>
    <row r="87">
      <c r="A87" s="5"/>
      <c r="B87" s="5"/>
      <c r="C87" s="5"/>
      <c r="D87" s="25"/>
      <c r="E87" s="5"/>
      <c r="F87" s="5"/>
      <c r="G87" s="5"/>
      <c r="H87" s="5"/>
      <c r="I87" s="4"/>
      <c r="J87" s="5"/>
      <c r="K87" s="5"/>
      <c r="L87" s="5"/>
    </row>
    <row r="88">
      <c r="A88" s="5"/>
      <c r="B88" s="5"/>
      <c r="C88" s="5"/>
      <c r="D88" s="25"/>
      <c r="E88" s="5"/>
      <c r="F88" s="5"/>
      <c r="G88" s="5"/>
      <c r="H88" s="5"/>
      <c r="I88" s="4"/>
      <c r="J88" s="5"/>
      <c r="K88" s="5"/>
      <c r="L88" s="5"/>
    </row>
    <row r="89">
      <c r="A89" s="5"/>
      <c r="B89" s="5"/>
      <c r="C89" s="5"/>
      <c r="D89" s="25"/>
      <c r="E89" s="5"/>
      <c r="F89" s="5"/>
      <c r="G89" s="5"/>
      <c r="H89" s="5"/>
      <c r="I89" s="4"/>
      <c r="J89" s="5"/>
      <c r="K89" s="5"/>
      <c r="L89" s="5"/>
    </row>
    <row r="90">
      <c r="A90" s="5"/>
      <c r="B90" s="5"/>
      <c r="C90" s="5"/>
      <c r="D90" s="25"/>
      <c r="E90" s="5"/>
      <c r="F90" s="5"/>
      <c r="G90" s="5"/>
      <c r="H90" s="5"/>
      <c r="I90" s="4"/>
      <c r="J90" s="5"/>
      <c r="K90" s="5"/>
      <c r="L90" s="5"/>
    </row>
    <row r="91">
      <c r="A91" s="5"/>
      <c r="B91" s="5"/>
      <c r="C91" s="5"/>
      <c r="D91" s="25"/>
      <c r="E91" s="5"/>
      <c r="F91" s="5"/>
      <c r="G91" s="5"/>
      <c r="H91" s="5"/>
      <c r="I91" s="4"/>
      <c r="J91" s="5"/>
      <c r="K91" s="5"/>
      <c r="L91" s="5"/>
    </row>
    <row r="92">
      <c r="A92" s="5"/>
      <c r="B92" s="5"/>
      <c r="C92" s="5"/>
      <c r="D92" s="25"/>
      <c r="E92" s="5"/>
      <c r="F92" s="5"/>
      <c r="G92" s="5"/>
      <c r="H92" s="5"/>
      <c r="I92" s="4"/>
      <c r="J92" s="5"/>
      <c r="K92" s="5"/>
      <c r="L92" s="5"/>
    </row>
    <row r="93">
      <c r="A93" s="5"/>
      <c r="B93" s="5"/>
      <c r="C93" s="5"/>
      <c r="D93" s="25"/>
      <c r="E93" s="5"/>
      <c r="F93" s="5"/>
      <c r="G93" s="5"/>
      <c r="H93" s="5"/>
      <c r="I93" s="4"/>
      <c r="J93" s="5"/>
      <c r="K93" s="5"/>
      <c r="L93" s="5"/>
    </row>
    <row r="94">
      <c r="A94" s="5"/>
      <c r="B94" s="5"/>
      <c r="C94" s="5"/>
      <c r="D94" s="25"/>
      <c r="E94" s="5"/>
      <c r="F94" s="5"/>
      <c r="G94" s="5"/>
      <c r="H94" s="5"/>
      <c r="I94" s="4"/>
      <c r="J94" s="5"/>
      <c r="K94" s="5"/>
      <c r="L94" s="5"/>
    </row>
    <row r="95">
      <c r="A95" s="5"/>
      <c r="B95" s="5"/>
      <c r="C95" s="5"/>
      <c r="D95" s="25"/>
      <c r="E95" s="5"/>
      <c r="F95" s="5"/>
      <c r="G95" s="5"/>
      <c r="H95" s="5"/>
      <c r="I95" s="4"/>
      <c r="J95" s="5"/>
      <c r="K95" s="5"/>
      <c r="L95" s="5"/>
    </row>
    <row r="96">
      <c r="A96" s="5"/>
      <c r="B96" s="5"/>
      <c r="C96" s="5"/>
      <c r="D96" s="25"/>
      <c r="E96" s="5"/>
      <c r="F96" s="5"/>
      <c r="G96" s="5"/>
      <c r="H96" s="5"/>
      <c r="I96" s="4"/>
      <c r="J96" s="5"/>
      <c r="K96" s="5"/>
      <c r="L96" s="5"/>
    </row>
    <row r="97">
      <c r="A97" s="5"/>
      <c r="B97" s="5"/>
      <c r="C97" s="5"/>
      <c r="D97" s="25"/>
      <c r="E97" s="5"/>
      <c r="F97" s="5"/>
      <c r="G97" s="5"/>
      <c r="H97" s="5"/>
      <c r="I97" s="4"/>
      <c r="J97" s="5"/>
      <c r="K97" s="5"/>
      <c r="L97" s="5"/>
    </row>
    <row r="98">
      <c r="A98" s="5"/>
      <c r="B98" s="5"/>
      <c r="C98" s="5"/>
      <c r="D98" s="25"/>
      <c r="E98" s="5"/>
      <c r="F98" s="5"/>
      <c r="G98" s="5"/>
      <c r="H98" s="5"/>
      <c r="I98" s="4"/>
      <c r="J98" s="5"/>
      <c r="K98" s="5"/>
      <c r="L98" s="5"/>
    </row>
    <row r="99">
      <c r="A99" s="5"/>
      <c r="B99" s="5"/>
      <c r="C99" s="5"/>
      <c r="D99" s="25"/>
      <c r="E99" s="5"/>
      <c r="F99" s="5"/>
      <c r="G99" s="5"/>
      <c r="H99" s="5"/>
      <c r="I99" s="4"/>
      <c r="J99" s="5"/>
      <c r="K99" s="5"/>
      <c r="L99" s="5"/>
    </row>
    <row r="100">
      <c r="A100" s="5"/>
      <c r="B100" s="5"/>
      <c r="C100" s="5"/>
      <c r="D100" s="25"/>
      <c r="E100" s="5"/>
      <c r="F100" s="5"/>
      <c r="G100" s="5"/>
      <c r="H100" s="5"/>
      <c r="I100" s="4"/>
      <c r="J100" s="5"/>
      <c r="K100" s="5"/>
      <c r="L100" s="5"/>
    </row>
    <row r="101">
      <c r="A101" s="5"/>
      <c r="B101" s="5"/>
      <c r="C101" s="5"/>
      <c r="D101" s="25"/>
      <c r="E101" s="5"/>
      <c r="F101" s="5"/>
      <c r="G101" s="5"/>
      <c r="H101" s="5"/>
      <c r="I101" s="4"/>
      <c r="J101" s="5"/>
      <c r="K101" s="5"/>
      <c r="L101" s="5"/>
    </row>
    <row r="102">
      <c r="A102" s="5"/>
      <c r="B102" s="5"/>
      <c r="C102" s="5"/>
      <c r="D102" s="25"/>
      <c r="E102" s="5"/>
      <c r="F102" s="5"/>
      <c r="G102" s="5"/>
      <c r="H102" s="5"/>
      <c r="I102" s="4"/>
      <c r="J102" s="5"/>
      <c r="K102" s="5"/>
      <c r="L102" s="5"/>
    </row>
    <row r="103">
      <c r="A103" s="5"/>
      <c r="B103" s="5"/>
      <c r="C103" s="5"/>
      <c r="D103" s="25"/>
      <c r="E103" s="5"/>
      <c r="F103" s="5"/>
      <c r="G103" s="5"/>
      <c r="H103" s="5"/>
      <c r="I103" s="4"/>
      <c r="J103" s="5"/>
      <c r="K103" s="5"/>
      <c r="L103" s="5"/>
    </row>
    <row r="104">
      <c r="A104" s="5"/>
      <c r="B104" s="5"/>
      <c r="C104" s="5"/>
      <c r="D104" s="25"/>
      <c r="E104" s="5"/>
      <c r="F104" s="5"/>
      <c r="G104" s="5"/>
      <c r="H104" s="5"/>
      <c r="I104" s="4"/>
      <c r="J104" s="5"/>
      <c r="K104" s="5"/>
      <c r="L104" s="5"/>
    </row>
    <row r="105">
      <c r="A105" s="5"/>
      <c r="B105" s="5"/>
      <c r="C105" s="5"/>
      <c r="D105" s="25"/>
      <c r="E105" s="5"/>
      <c r="F105" s="5"/>
      <c r="G105" s="5"/>
      <c r="H105" s="5"/>
      <c r="I105" s="4"/>
      <c r="J105" s="5"/>
      <c r="K105" s="5"/>
      <c r="L105" s="5"/>
    </row>
    <row r="106">
      <c r="A106" s="5"/>
      <c r="B106" s="5"/>
      <c r="C106" s="5"/>
      <c r="D106" s="25"/>
      <c r="E106" s="5"/>
      <c r="F106" s="5"/>
      <c r="G106" s="5"/>
      <c r="H106" s="5"/>
      <c r="I106" s="4"/>
      <c r="J106" s="5"/>
      <c r="K106" s="5"/>
      <c r="L106" s="5"/>
    </row>
    <row r="107">
      <c r="A107" s="5"/>
      <c r="B107" s="5"/>
      <c r="C107" s="5"/>
      <c r="D107" s="25"/>
      <c r="E107" s="5"/>
      <c r="F107" s="5"/>
      <c r="G107" s="5"/>
      <c r="H107" s="5"/>
      <c r="I107" s="4"/>
      <c r="J107" s="5"/>
      <c r="K107" s="5"/>
      <c r="L107" s="5"/>
    </row>
    <row r="108">
      <c r="A108" s="5"/>
      <c r="B108" s="5"/>
      <c r="C108" s="5"/>
      <c r="D108" s="25"/>
      <c r="E108" s="5"/>
      <c r="F108" s="5"/>
      <c r="G108" s="5"/>
      <c r="H108" s="5"/>
      <c r="I108" s="4"/>
      <c r="J108" s="5"/>
      <c r="K108" s="5"/>
      <c r="L108" s="5"/>
    </row>
    <row r="109">
      <c r="A109" s="5"/>
      <c r="B109" s="5"/>
      <c r="C109" s="5"/>
      <c r="D109" s="25"/>
      <c r="E109" s="5"/>
      <c r="F109" s="5"/>
      <c r="G109" s="5"/>
      <c r="H109" s="5"/>
      <c r="I109" s="4"/>
      <c r="J109" s="5"/>
      <c r="K109" s="5"/>
      <c r="L109" s="5"/>
    </row>
    <row r="110">
      <c r="A110" s="5"/>
      <c r="B110" s="5"/>
      <c r="C110" s="5"/>
      <c r="D110" s="25"/>
      <c r="E110" s="5"/>
      <c r="F110" s="5"/>
      <c r="G110" s="5"/>
      <c r="H110" s="5"/>
      <c r="I110" s="4"/>
      <c r="J110" s="5"/>
      <c r="K110" s="5"/>
      <c r="L110" s="5"/>
    </row>
    <row r="111">
      <c r="A111" s="5"/>
      <c r="B111" s="5"/>
      <c r="C111" s="5"/>
      <c r="D111" s="25"/>
      <c r="E111" s="5"/>
      <c r="F111" s="5"/>
      <c r="G111" s="5"/>
      <c r="H111" s="5"/>
      <c r="I111" s="4"/>
      <c r="J111" s="5"/>
      <c r="K111" s="5"/>
      <c r="L111" s="5"/>
    </row>
    <row r="112">
      <c r="A112" s="5"/>
      <c r="B112" s="5"/>
      <c r="C112" s="5"/>
      <c r="D112" s="25"/>
      <c r="E112" s="5"/>
      <c r="F112" s="5"/>
      <c r="G112" s="5"/>
      <c r="H112" s="5"/>
      <c r="I112" s="4"/>
      <c r="J112" s="5"/>
      <c r="K112" s="5"/>
      <c r="L112" s="5"/>
    </row>
    <row r="113">
      <c r="A113" s="5"/>
      <c r="B113" s="5"/>
      <c r="C113" s="5"/>
      <c r="D113" s="25"/>
      <c r="E113" s="5"/>
      <c r="F113" s="5"/>
      <c r="G113" s="5"/>
      <c r="H113" s="5"/>
      <c r="I113" s="4"/>
      <c r="J113" s="5"/>
      <c r="K113" s="5"/>
      <c r="L113" s="5"/>
    </row>
    <row r="114">
      <c r="A114" s="5"/>
      <c r="B114" s="5"/>
      <c r="C114" s="5"/>
      <c r="D114" s="25"/>
      <c r="E114" s="5"/>
      <c r="F114" s="5"/>
      <c r="G114" s="5"/>
      <c r="H114" s="5"/>
      <c r="I114" s="4"/>
      <c r="J114" s="5"/>
      <c r="K114" s="5"/>
      <c r="L114" s="5"/>
    </row>
    <row r="115">
      <c r="A115" s="5"/>
      <c r="B115" s="5"/>
      <c r="C115" s="5"/>
      <c r="D115" s="25"/>
      <c r="E115" s="5"/>
      <c r="F115" s="5"/>
      <c r="G115" s="5"/>
      <c r="H115" s="5"/>
      <c r="I115" s="4"/>
      <c r="J115" s="5"/>
      <c r="K115" s="5"/>
      <c r="L115" s="5"/>
    </row>
    <row r="116">
      <c r="A116" s="5"/>
      <c r="B116" s="5"/>
      <c r="C116" s="5"/>
      <c r="D116" s="25"/>
      <c r="E116" s="5"/>
      <c r="F116" s="5"/>
      <c r="G116" s="5"/>
      <c r="H116" s="5"/>
      <c r="I116" s="4"/>
      <c r="J116" s="5"/>
      <c r="K116" s="5"/>
      <c r="L116" s="5"/>
    </row>
    <row r="117">
      <c r="A117" s="5"/>
      <c r="B117" s="5"/>
      <c r="C117" s="5"/>
      <c r="D117" s="25"/>
      <c r="E117" s="5"/>
      <c r="F117" s="5"/>
      <c r="G117" s="5"/>
      <c r="H117" s="5"/>
      <c r="I117" s="4"/>
      <c r="J117" s="5"/>
      <c r="K117" s="5"/>
      <c r="L117" s="5"/>
    </row>
    <row r="118">
      <c r="A118" s="5"/>
      <c r="B118" s="5"/>
      <c r="C118" s="5"/>
      <c r="D118" s="25"/>
      <c r="E118" s="5"/>
      <c r="F118" s="5"/>
      <c r="G118" s="5"/>
      <c r="H118" s="5"/>
      <c r="I118" s="4"/>
      <c r="J118" s="5"/>
      <c r="K118" s="5"/>
      <c r="L118" s="5"/>
    </row>
    <row r="119">
      <c r="A119" s="5"/>
      <c r="B119" s="5"/>
      <c r="C119" s="5"/>
      <c r="D119" s="25"/>
      <c r="E119" s="5"/>
      <c r="F119" s="5"/>
      <c r="G119" s="5"/>
      <c r="H119" s="5"/>
      <c r="I119" s="4"/>
      <c r="J119" s="5"/>
      <c r="K119" s="5"/>
      <c r="L119" s="5"/>
    </row>
    <row r="120">
      <c r="A120" s="5"/>
      <c r="B120" s="5"/>
      <c r="C120" s="5"/>
      <c r="D120" s="25"/>
      <c r="E120" s="5"/>
      <c r="F120" s="5"/>
      <c r="G120" s="5"/>
      <c r="H120" s="5"/>
      <c r="I120" s="4"/>
      <c r="J120" s="5"/>
      <c r="K120" s="5"/>
      <c r="L120" s="5"/>
    </row>
    <row r="121">
      <c r="A121" s="5"/>
      <c r="B121" s="5"/>
      <c r="C121" s="5"/>
      <c r="D121" s="25"/>
      <c r="E121" s="5"/>
      <c r="F121" s="5"/>
      <c r="G121" s="5"/>
      <c r="H121" s="5"/>
      <c r="I121" s="4"/>
      <c r="J121" s="5"/>
      <c r="K121" s="5"/>
      <c r="L121" s="5"/>
    </row>
    <row r="122">
      <c r="A122" s="5"/>
      <c r="B122" s="5"/>
      <c r="C122" s="5"/>
      <c r="D122" s="25"/>
      <c r="E122" s="5"/>
      <c r="F122" s="5"/>
      <c r="G122" s="5"/>
      <c r="H122" s="5"/>
      <c r="I122" s="4"/>
      <c r="J122" s="5"/>
      <c r="K122" s="5"/>
      <c r="L122" s="5"/>
    </row>
    <row r="123">
      <c r="A123" s="5"/>
      <c r="B123" s="5"/>
      <c r="C123" s="5"/>
      <c r="D123" s="25"/>
      <c r="E123" s="5"/>
      <c r="F123" s="5"/>
      <c r="G123" s="5"/>
      <c r="H123" s="5"/>
      <c r="I123" s="4"/>
      <c r="J123" s="5"/>
      <c r="K123" s="5"/>
      <c r="L123" s="5"/>
    </row>
    <row r="124">
      <c r="A124" s="5"/>
      <c r="B124" s="5"/>
      <c r="C124" s="5"/>
      <c r="D124" s="25"/>
      <c r="E124" s="5"/>
      <c r="F124" s="5"/>
      <c r="G124" s="5"/>
      <c r="H124" s="5"/>
      <c r="I124" s="4"/>
      <c r="J124" s="5"/>
      <c r="K124" s="5"/>
      <c r="L124" s="5"/>
    </row>
    <row r="125">
      <c r="A125" s="5"/>
      <c r="B125" s="5"/>
      <c r="C125" s="5"/>
      <c r="D125" s="25"/>
      <c r="E125" s="5"/>
      <c r="F125" s="5"/>
      <c r="G125" s="5"/>
      <c r="H125" s="5"/>
      <c r="I125" s="4"/>
      <c r="J125" s="5"/>
      <c r="K125" s="5"/>
      <c r="L125" s="5"/>
    </row>
    <row r="126">
      <c r="A126" s="5"/>
      <c r="B126" s="5"/>
      <c r="C126" s="5"/>
      <c r="D126" s="25"/>
      <c r="E126" s="5"/>
      <c r="F126" s="5"/>
      <c r="G126" s="5"/>
      <c r="H126" s="5"/>
      <c r="I126" s="4"/>
      <c r="J126" s="5"/>
      <c r="K126" s="5"/>
      <c r="L126" s="5"/>
    </row>
    <row r="127">
      <c r="A127" s="5"/>
      <c r="B127" s="5"/>
      <c r="C127" s="5"/>
      <c r="D127" s="25"/>
      <c r="E127" s="5"/>
      <c r="F127" s="5"/>
      <c r="G127" s="5"/>
      <c r="H127" s="5"/>
      <c r="I127" s="4"/>
      <c r="J127" s="5"/>
      <c r="K127" s="5"/>
      <c r="L127" s="5"/>
    </row>
    <row r="128">
      <c r="A128" s="5"/>
      <c r="B128" s="5"/>
      <c r="C128" s="5"/>
      <c r="D128" s="25"/>
      <c r="E128" s="5"/>
      <c r="F128" s="5"/>
      <c r="G128" s="5"/>
      <c r="H128" s="5"/>
      <c r="I128" s="4"/>
      <c r="J128" s="5"/>
      <c r="K128" s="5"/>
      <c r="L128" s="5"/>
    </row>
    <row r="129">
      <c r="A129" s="5"/>
      <c r="B129" s="5"/>
      <c r="C129" s="5"/>
      <c r="D129" s="25"/>
      <c r="E129" s="5"/>
      <c r="F129" s="5"/>
      <c r="G129" s="5"/>
      <c r="H129" s="5"/>
      <c r="I129" s="4"/>
      <c r="J129" s="5"/>
      <c r="K129" s="5"/>
      <c r="L129" s="5"/>
    </row>
    <row r="130">
      <c r="A130" s="5"/>
      <c r="B130" s="5"/>
      <c r="C130" s="5"/>
      <c r="D130" s="25"/>
      <c r="E130" s="5"/>
      <c r="F130" s="5"/>
      <c r="G130" s="5"/>
      <c r="H130" s="5"/>
      <c r="I130" s="4"/>
      <c r="J130" s="5"/>
      <c r="K130" s="5"/>
      <c r="L130" s="5"/>
    </row>
    <row r="131">
      <c r="A131" s="5"/>
      <c r="B131" s="5"/>
      <c r="C131" s="5"/>
      <c r="D131" s="25"/>
      <c r="E131" s="5"/>
      <c r="F131" s="5"/>
      <c r="G131" s="5"/>
      <c r="H131" s="5"/>
      <c r="I131" s="4"/>
      <c r="J131" s="5"/>
      <c r="K131" s="5"/>
      <c r="L131" s="5"/>
    </row>
    <row r="132">
      <c r="A132" s="5"/>
      <c r="B132" s="5"/>
      <c r="C132" s="5"/>
      <c r="D132" s="25"/>
      <c r="E132" s="5"/>
      <c r="F132" s="5"/>
      <c r="G132" s="5"/>
      <c r="H132" s="5"/>
      <c r="I132" s="4"/>
      <c r="J132" s="5"/>
      <c r="K132" s="5"/>
      <c r="L132" s="5"/>
    </row>
    <row r="133">
      <c r="A133" s="5"/>
      <c r="B133" s="5"/>
      <c r="C133" s="5"/>
      <c r="D133" s="25"/>
      <c r="E133" s="5"/>
      <c r="F133" s="5"/>
      <c r="G133" s="5"/>
      <c r="H133" s="5"/>
      <c r="I133" s="4"/>
      <c r="J133" s="5"/>
      <c r="K133" s="5"/>
      <c r="L133" s="5"/>
    </row>
    <row r="134">
      <c r="A134" s="5"/>
      <c r="B134" s="5"/>
      <c r="C134" s="5"/>
      <c r="D134" s="25"/>
      <c r="E134" s="5"/>
      <c r="F134" s="5"/>
      <c r="G134" s="5"/>
      <c r="H134" s="5"/>
      <c r="I134" s="4"/>
      <c r="J134" s="5"/>
      <c r="K134" s="5"/>
      <c r="L134" s="5"/>
    </row>
    <row r="135">
      <c r="A135" s="5"/>
      <c r="B135" s="5"/>
      <c r="C135" s="5"/>
      <c r="D135" s="25"/>
      <c r="E135" s="5"/>
      <c r="F135" s="5"/>
      <c r="G135" s="5"/>
      <c r="H135" s="5"/>
      <c r="I135" s="4"/>
      <c r="J135" s="5"/>
      <c r="K135" s="5"/>
      <c r="L135" s="5"/>
    </row>
    <row r="136">
      <c r="A136" s="5"/>
      <c r="B136" s="5"/>
      <c r="C136" s="5"/>
      <c r="D136" s="25"/>
      <c r="E136" s="5"/>
      <c r="F136" s="5"/>
      <c r="G136" s="5"/>
      <c r="H136" s="5"/>
      <c r="I136" s="4"/>
      <c r="J136" s="5"/>
      <c r="K136" s="5"/>
      <c r="L136" s="5"/>
    </row>
    <row r="137">
      <c r="A137" s="5"/>
      <c r="B137" s="5"/>
      <c r="C137" s="5"/>
      <c r="D137" s="25"/>
      <c r="E137" s="5"/>
      <c r="F137" s="5"/>
      <c r="G137" s="5"/>
      <c r="H137" s="5"/>
      <c r="I137" s="4"/>
      <c r="J137" s="5"/>
      <c r="K137" s="5"/>
      <c r="L137" s="5"/>
    </row>
    <row r="138">
      <c r="A138" s="5"/>
      <c r="B138" s="5"/>
      <c r="C138" s="5"/>
      <c r="D138" s="25"/>
      <c r="E138" s="5"/>
      <c r="F138" s="5"/>
      <c r="G138" s="5"/>
      <c r="H138" s="5"/>
      <c r="I138" s="4"/>
      <c r="J138" s="5"/>
      <c r="K138" s="5"/>
      <c r="L138" s="5"/>
    </row>
    <row r="139">
      <c r="A139" s="5"/>
      <c r="B139" s="5"/>
      <c r="C139" s="5"/>
      <c r="D139" s="25"/>
      <c r="E139" s="5"/>
      <c r="F139" s="5"/>
      <c r="G139" s="5"/>
      <c r="H139" s="5"/>
      <c r="I139" s="4"/>
      <c r="J139" s="5"/>
      <c r="K139" s="5"/>
      <c r="L139" s="5"/>
    </row>
    <row r="140">
      <c r="A140" s="5"/>
      <c r="B140" s="5"/>
      <c r="C140" s="5"/>
      <c r="D140" s="25"/>
      <c r="E140" s="5"/>
      <c r="F140" s="5"/>
      <c r="G140" s="5"/>
      <c r="H140" s="5"/>
      <c r="I140" s="4"/>
      <c r="J140" s="5"/>
      <c r="K140" s="5"/>
      <c r="L140" s="5"/>
    </row>
    <row r="141">
      <c r="A141" s="5"/>
      <c r="B141" s="5"/>
      <c r="C141" s="5"/>
      <c r="D141" s="25"/>
      <c r="E141" s="5"/>
      <c r="F141" s="5"/>
      <c r="G141" s="5"/>
      <c r="H141" s="5"/>
      <c r="I141" s="4"/>
      <c r="J141" s="5"/>
      <c r="K141" s="5"/>
      <c r="L141" s="5"/>
    </row>
    <row r="142">
      <c r="A142" s="5"/>
      <c r="B142" s="5"/>
      <c r="C142" s="5"/>
      <c r="D142" s="25"/>
      <c r="E142" s="5"/>
      <c r="F142" s="5"/>
      <c r="G142" s="5"/>
      <c r="H142" s="5"/>
      <c r="I142" s="4"/>
      <c r="J142" s="5"/>
      <c r="K142" s="5"/>
      <c r="L142" s="5"/>
    </row>
    <row r="143">
      <c r="A143" s="5"/>
      <c r="B143" s="5"/>
      <c r="C143" s="5"/>
      <c r="D143" s="25"/>
      <c r="E143" s="5"/>
      <c r="F143" s="5"/>
      <c r="G143" s="5"/>
      <c r="H143" s="5"/>
      <c r="I143" s="4"/>
      <c r="J143" s="5"/>
      <c r="K143" s="5"/>
      <c r="L143" s="5"/>
    </row>
    <row r="144">
      <c r="A144" s="5"/>
      <c r="B144" s="5"/>
      <c r="C144" s="5"/>
      <c r="D144" s="25"/>
      <c r="E144" s="5"/>
      <c r="F144" s="5"/>
      <c r="G144" s="5"/>
      <c r="H144" s="5"/>
      <c r="I144" s="4"/>
      <c r="J144" s="5"/>
      <c r="K144" s="5"/>
      <c r="L144" s="5"/>
    </row>
    <row r="145">
      <c r="A145" s="5"/>
      <c r="B145" s="5"/>
      <c r="C145" s="5"/>
      <c r="D145" s="25"/>
      <c r="E145" s="5"/>
      <c r="F145" s="5"/>
      <c r="G145" s="5"/>
      <c r="H145" s="5"/>
      <c r="I145" s="4"/>
      <c r="J145" s="5"/>
      <c r="K145" s="5"/>
      <c r="L145" s="5"/>
    </row>
    <row r="146">
      <c r="A146" s="5"/>
      <c r="B146" s="5"/>
      <c r="C146" s="5"/>
      <c r="D146" s="25"/>
      <c r="E146" s="5"/>
      <c r="F146" s="5"/>
      <c r="G146" s="5"/>
      <c r="H146" s="5"/>
      <c r="I146" s="4"/>
      <c r="J146" s="5"/>
      <c r="K146" s="5"/>
      <c r="L146" s="5"/>
    </row>
    <row r="147">
      <c r="A147" s="5"/>
      <c r="B147" s="5"/>
      <c r="C147" s="5"/>
      <c r="D147" s="25"/>
      <c r="E147" s="5"/>
      <c r="F147" s="5"/>
      <c r="G147" s="5"/>
      <c r="H147" s="5"/>
      <c r="I147" s="4"/>
      <c r="J147" s="5"/>
      <c r="K147" s="5"/>
      <c r="L147" s="5"/>
    </row>
    <row r="148">
      <c r="A148" s="5"/>
      <c r="B148" s="5"/>
      <c r="C148" s="5"/>
      <c r="D148" s="25"/>
      <c r="E148" s="5"/>
      <c r="F148" s="5"/>
      <c r="G148" s="5"/>
      <c r="H148" s="5"/>
      <c r="I148" s="4"/>
      <c r="J148" s="5"/>
      <c r="K148" s="5"/>
      <c r="L148" s="5"/>
    </row>
    <row r="149">
      <c r="A149" s="5"/>
      <c r="B149" s="5"/>
      <c r="C149" s="5"/>
      <c r="D149" s="25"/>
      <c r="E149" s="5"/>
      <c r="F149" s="5"/>
      <c r="G149" s="5"/>
      <c r="H149" s="5"/>
      <c r="I149" s="4"/>
      <c r="J149" s="5"/>
      <c r="K149" s="5"/>
      <c r="L149" s="5"/>
    </row>
    <row r="150">
      <c r="A150" s="5"/>
      <c r="B150" s="5"/>
      <c r="C150" s="5"/>
      <c r="D150" s="25"/>
      <c r="E150" s="5"/>
      <c r="F150" s="5"/>
      <c r="G150" s="5"/>
      <c r="H150" s="5"/>
      <c r="I150" s="4"/>
      <c r="J150" s="5"/>
      <c r="K150" s="5"/>
      <c r="L150" s="5"/>
    </row>
    <row r="151">
      <c r="A151" s="5"/>
      <c r="B151" s="5"/>
      <c r="C151" s="5"/>
      <c r="D151" s="25"/>
      <c r="E151" s="5"/>
      <c r="F151" s="5"/>
      <c r="G151" s="5"/>
      <c r="H151" s="5"/>
      <c r="I151" s="4"/>
      <c r="J151" s="5"/>
      <c r="K151" s="5"/>
      <c r="L151" s="5"/>
    </row>
    <row r="152">
      <c r="A152" s="5"/>
      <c r="B152" s="5"/>
      <c r="C152" s="5"/>
      <c r="D152" s="25"/>
      <c r="E152" s="5"/>
      <c r="F152" s="5"/>
      <c r="G152" s="5"/>
      <c r="H152" s="5"/>
      <c r="I152" s="4"/>
      <c r="J152" s="5"/>
      <c r="K152" s="5"/>
      <c r="L152" s="5"/>
    </row>
    <row r="153">
      <c r="A153" s="5"/>
      <c r="B153" s="5"/>
      <c r="C153" s="5"/>
      <c r="D153" s="25"/>
      <c r="E153" s="5"/>
      <c r="F153" s="5"/>
      <c r="G153" s="5"/>
      <c r="H153" s="5"/>
      <c r="I153" s="4"/>
      <c r="J153" s="5"/>
      <c r="K153" s="5"/>
      <c r="L153" s="5"/>
    </row>
    <row r="154">
      <c r="A154" s="5"/>
      <c r="B154" s="5"/>
      <c r="C154" s="5"/>
      <c r="D154" s="25"/>
      <c r="E154" s="5"/>
      <c r="F154" s="5"/>
      <c r="G154" s="5"/>
      <c r="H154" s="5"/>
      <c r="I154" s="4"/>
      <c r="J154" s="5"/>
      <c r="K154" s="5"/>
      <c r="L154" s="5"/>
    </row>
    <row r="155">
      <c r="A155" s="5"/>
      <c r="B155" s="5"/>
      <c r="C155" s="5"/>
      <c r="D155" s="25"/>
      <c r="E155" s="5"/>
      <c r="F155" s="5"/>
      <c r="G155" s="5"/>
      <c r="H155" s="5"/>
      <c r="I155" s="4"/>
      <c r="J155" s="5"/>
      <c r="K155" s="5"/>
      <c r="L155" s="5"/>
    </row>
    <row r="156">
      <c r="A156" s="5"/>
      <c r="B156" s="5"/>
      <c r="C156" s="5"/>
      <c r="D156" s="25"/>
      <c r="E156" s="5"/>
      <c r="F156" s="5"/>
      <c r="G156" s="5"/>
      <c r="H156" s="5"/>
      <c r="I156" s="4"/>
      <c r="J156" s="5"/>
      <c r="K156" s="5"/>
      <c r="L156" s="5"/>
    </row>
    <row r="157">
      <c r="A157" s="5"/>
      <c r="B157" s="5"/>
      <c r="C157" s="5"/>
      <c r="D157" s="25"/>
      <c r="E157" s="5"/>
      <c r="F157" s="5"/>
      <c r="G157" s="5"/>
      <c r="H157" s="5"/>
      <c r="I157" s="4"/>
      <c r="J157" s="5"/>
      <c r="K157" s="5"/>
      <c r="L157" s="5"/>
    </row>
    <row r="158">
      <c r="A158" s="5"/>
      <c r="B158" s="5"/>
      <c r="C158" s="5"/>
      <c r="D158" s="25"/>
      <c r="E158" s="5"/>
      <c r="F158" s="5"/>
      <c r="G158" s="5"/>
      <c r="H158" s="5"/>
      <c r="I158" s="4"/>
      <c r="J158" s="5"/>
      <c r="K158" s="5"/>
      <c r="L158" s="5"/>
    </row>
    <row r="159">
      <c r="A159" s="5"/>
      <c r="B159" s="5"/>
      <c r="C159" s="5"/>
      <c r="D159" s="25"/>
      <c r="E159" s="5"/>
      <c r="F159" s="5"/>
      <c r="G159" s="5"/>
      <c r="H159" s="5"/>
      <c r="I159" s="4"/>
      <c r="J159" s="5"/>
      <c r="K159" s="5"/>
      <c r="L159" s="5"/>
    </row>
    <row r="160">
      <c r="A160" s="5"/>
      <c r="B160" s="5"/>
      <c r="C160" s="5"/>
      <c r="D160" s="25"/>
      <c r="E160" s="5"/>
      <c r="F160" s="5"/>
      <c r="G160" s="5"/>
      <c r="H160" s="5"/>
      <c r="I160" s="4"/>
      <c r="J160" s="5"/>
      <c r="K160" s="5"/>
      <c r="L160" s="5"/>
    </row>
    <row r="161">
      <c r="A161" s="5"/>
      <c r="B161" s="5"/>
      <c r="C161" s="5"/>
      <c r="D161" s="25"/>
      <c r="E161" s="5"/>
      <c r="F161" s="5"/>
      <c r="G161" s="5"/>
      <c r="H161" s="5"/>
      <c r="I161" s="4"/>
      <c r="J161" s="5"/>
      <c r="K161" s="5"/>
      <c r="L161" s="5"/>
    </row>
    <row r="162">
      <c r="A162" s="5"/>
      <c r="B162" s="5"/>
      <c r="C162" s="5"/>
      <c r="D162" s="25"/>
      <c r="E162" s="5"/>
      <c r="F162" s="5"/>
      <c r="G162" s="5"/>
      <c r="H162" s="5"/>
      <c r="I162" s="4"/>
      <c r="J162" s="5"/>
      <c r="K162" s="5"/>
      <c r="L162" s="5"/>
    </row>
    <row r="163">
      <c r="A163" s="5"/>
      <c r="B163" s="5"/>
      <c r="C163" s="5"/>
      <c r="D163" s="25"/>
      <c r="E163" s="5"/>
      <c r="F163" s="5"/>
      <c r="G163" s="5"/>
      <c r="H163" s="5"/>
      <c r="I163" s="4"/>
      <c r="J163" s="5"/>
      <c r="K163" s="5"/>
      <c r="L163" s="5"/>
    </row>
    <row r="164">
      <c r="A164" s="5"/>
      <c r="B164" s="5"/>
      <c r="C164" s="5"/>
      <c r="D164" s="25"/>
      <c r="E164" s="5"/>
      <c r="F164" s="5"/>
      <c r="G164" s="5"/>
      <c r="H164" s="5"/>
      <c r="I164" s="4"/>
      <c r="J164" s="5"/>
      <c r="K164" s="5"/>
      <c r="L164" s="5"/>
    </row>
    <row r="165">
      <c r="A165" s="5"/>
      <c r="B165" s="5"/>
      <c r="C165" s="5"/>
      <c r="D165" s="25"/>
      <c r="E165" s="5"/>
      <c r="F165" s="5"/>
      <c r="G165" s="5"/>
      <c r="H165" s="5"/>
      <c r="I165" s="4"/>
      <c r="J165" s="5"/>
      <c r="K165" s="5"/>
      <c r="L165" s="5"/>
    </row>
    <row r="166">
      <c r="A166" s="5"/>
      <c r="B166" s="5"/>
      <c r="C166" s="5"/>
      <c r="D166" s="25"/>
      <c r="E166" s="5"/>
      <c r="F166" s="5"/>
      <c r="G166" s="5"/>
      <c r="H166" s="5"/>
      <c r="I166" s="4"/>
      <c r="J166" s="5"/>
      <c r="K166" s="5"/>
      <c r="L166" s="5"/>
    </row>
    <row r="167">
      <c r="A167" s="5"/>
      <c r="B167" s="5"/>
      <c r="C167" s="5"/>
      <c r="D167" s="25"/>
      <c r="E167" s="5"/>
      <c r="F167" s="5"/>
      <c r="G167" s="5"/>
      <c r="H167" s="5"/>
      <c r="I167" s="4"/>
      <c r="J167" s="5"/>
      <c r="K167" s="5"/>
      <c r="L167" s="5"/>
    </row>
    <row r="168">
      <c r="A168" s="5"/>
      <c r="B168" s="5"/>
      <c r="C168" s="5"/>
      <c r="D168" s="25"/>
      <c r="E168" s="5"/>
      <c r="F168" s="5"/>
      <c r="G168" s="5"/>
      <c r="H168" s="5"/>
      <c r="I168" s="4"/>
      <c r="J168" s="5"/>
      <c r="K168" s="5"/>
      <c r="L168" s="5"/>
    </row>
    <row r="169">
      <c r="A169" s="5"/>
      <c r="B169" s="5"/>
      <c r="C169" s="5"/>
      <c r="D169" s="25"/>
      <c r="E169" s="5"/>
      <c r="F169" s="5"/>
      <c r="G169" s="5"/>
      <c r="H169" s="5"/>
      <c r="I169" s="4"/>
      <c r="J169" s="5"/>
      <c r="K169" s="5"/>
      <c r="L169" s="5"/>
    </row>
    <row r="170">
      <c r="A170" s="5"/>
      <c r="B170" s="5"/>
      <c r="C170" s="5"/>
      <c r="D170" s="25"/>
      <c r="E170" s="5"/>
      <c r="F170" s="5"/>
      <c r="G170" s="5"/>
      <c r="H170" s="5"/>
      <c r="I170" s="4"/>
      <c r="J170" s="5"/>
      <c r="K170" s="5"/>
      <c r="L170" s="5"/>
    </row>
    <row r="171">
      <c r="A171" s="5"/>
      <c r="B171" s="5"/>
      <c r="C171" s="5"/>
      <c r="D171" s="25"/>
      <c r="E171" s="5"/>
      <c r="F171" s="5"/>
      <c r="G171" s="5"/>
      <c r="H171" s="5"/>
      <c r="I171" s="4"/>
      <c r="J171" s="5"/>
      <c r="K171" s="5"/>
      <c r="L171" s="5"/>
    </row>
    <row r="172">
      <c r="A172" s="5"/>
      <c r="B172" s="5"/>
      <c r="C172" s="5"/>
      <c r="D172" s="25"/>
      <c r="E172" s="5"/>
      <c r="F172" s="5"/>
      <c r="G172" s="5"/>
      <c r="H172" s="5"/>
      <c r="I172" s="4"/>
      <c r="J172" s="5"/>
      <c r="K172" s="5"/>
      <c r="L172" s="5"/>
    </row>
    <row r="173">
      <c r="A173" s="5"/>
      <c r="B173" s="5"/>
      <c r="C173" s="5"/>
      <c r="D173" s="25"/>
      <c r="E173" s="5"/>
      <c r="F173" s="5"/>
      <c r="G173" s="5"/>
      <c r="H173" s="5"/>
      <c r="I173" s="4"/>
      <c r="J173" s="5"/>
      <c r="K173" s="5"/>
      <c r="L173" s="5"/>
    </row>
    <row r="174">
      <c r="A174" s="5"/>
      <c r="B174" s="5"/>
      <c r="C174" s="5"/>
      <c r="D174" s="25"/>
      <c r="E174" s="5"/>
      <c r="F174" s="5"/>
      <c r="G174" s="5"/>
      <c r="H174" s="5"/>
      <c r="I174" s="4"/>
      <c r="J174" s="5"/>
      <c r="K174" s="5"/>
      <c r="L174" s="5"/>
    </row>
    <row r="175">
      <c r="A175" s="5"/>
      <c r="B175" s="5"/>
      <c r="C175" s="5"/>
      <c r="D175" s="25"/>
      <c r="E175" s="5"/>
      <c r="F175" s="5"/>
      <c r="G175" s="5"/>
      <c r="H175" s="5"/>
      <c r="I175" s="4"/>
      <c r="J175" s="5"/>
      <c r="K175" s="5"/>
      <c r="L175" s="5"/>
    </row>
    <row r="176">
      <c r="A176" s="5"/>
      <c r="B176" s="5"/>
      <c r="C176" s="5"/>
      <c r="D176" s="25"/>
      <c r="E176" s="5"/>
      <c r="F176" s="5"/>
      <c r="G176" s="5"/>
      <c r="H176" s="5"/>
      <c r="I176" s="4"/>
      <c r="J176" s="5"/>
      <c r="K176" s="5"/>
      <c r="L176" s="5"/>
    </row>
    <row r="177">
      <c r="A177" s="5"/>
      <c r="B177" s="5"/>
      <c r="C177" s="5"/>
      <c r="D177" s="25"/>
      <c r="E177" s="5"/>
      <c r="F177" s="5"/>
      <c r="G177" s="5"/>
      <c r="H177" s="5"/>
      <c r="I177" s="4"/>
      <c r="J177" s="5"/>
      <c r="K177" s="5"/>
      <c r="L177" s="5"/>
    </row>
    <row r="178">
      <c r="A178" s="5"/>
      <c r="B178" s="5"/>
      <c r="C178" s="5"/>
      <c r="D178" s="25"/>
      <c r="E178" s="5"/>
      <c r="F178" s="5"/>
      <c r="G178" s="5"/>
      <c r="H178" s="5"/>
      <c r="I178" s="4"/>
      <c r="J178" s="5"/>
      <c r="K178" s="5"/>
      <c r="L178" s="5"/>
    </row>
    <row r="179">
      <c r="A179" s="5"/>
      <c r="B179" s="5"/>
      <c r="C179" s="5"/>
      <c r="D179" s="25"/>
      <c r="E179" s="5"/>
      <c r="F179" s="5"/>
      <c r="G179" s="5"/>
      <c r="H179" s="5"/>
      <c r="I179" s="4"/>
      <c r="J179" s="5"/>
      <c r="K179" s="5"/>
      <c r="L179" s="5"/>
    </row>
    <row r="180">
      <c r="A180" s="5"/>
      <c r="B180" s="5"/>
      <c r="C180" s="5"/>
      <c r="D180" s="25"/>
      <c r="E180" s="5"/>
      <c r="F180" s="5"/>
      <c r="G180" s="5"/>
      <c r="H180" s="5"/>
      <c r="I180" s="4"/>
      <c r="J180" s="5"/>
      <c r="K180" s="5"/>
      <c r="L180" s="5"/>
    </row>
    <row r="181">
      <c r="A181" s="5"/>
      <c r="B181" s="5"/>
      <c r="C181" s="5"/>
      <c r="D181" s="25"/>
      <c r="E181" s="5"/>
      <c r="F181" s="5"/>
      <c r="G181" s="5"/>
      <c r="H181" s="5"/>
      <c r="I181" s="4"/>
      <c r="J181" s="5"/>
      <c r="K181" s="5"/>
      <c r="L181" s="5"/>
    </row>
    <row r="182">
      <c r="A182" s="5"/>
      <c r="B182" s="5"/>
      <c r="C182" s="5"/>
      <c r="D182" s="25"/>
      <c r="E182" s="5"/>
      <c r="F182" s="5"/>
      <c r="G182" s="5"/>
      <c r="H182" s="5"/>
      <c r="I182" s="4"/>
      <c r="J182" s="5"/>
      <c r="K182" s="5"/>
      <c r="L182" s="5"/>
    </row>
    <row r="183">
      <c r="A183" s="5"/>
      <c r="B183" s="5"/>
      <c r="C183" s="5"/>
      <c r="D183" s="25"/>
      <c r="E183" s="5"/>
      <c r="F183" s="5"/>
      <c r="G183" s="5"/>
      <c r="H183" s="5"/>
      <c r="I183" s="4"/>
      <c r="J183" s="5"/>
      <c r="K183" s="5"/>
      <c r="L183" s="5"/>
    </row>
    <row r="184">
      <c r="A184" s="5"/>
      <c r="B184" s="5"/>
      <c r="C184" s="5"/>
      <c r="D184" s="25"/>
      <c r="E184" s="5"/>
      <c r="F184" s="5"/>
      <c r="G184" s="5"/>
      <c r="H184" s="5"/>
      <c r="I184" s="4"/>
      <c r="J184" s="5"/>
      <c r="K184" s="5"/>
      <c r="L184" s="5"/>
    </row>
    <row r="185">
      <c r="A185" s="5"/>
      <c r="B185" s="5"/>
      <c r="C185" s="5"/>
      <c r="D185" s="25"/>
      <c r="E185" s="5"/>
      <c r="F185" s="5"/>
      <c r="G185" s="5"/>
      <c r="H185" s="5"/>
      <c r="I185" s="4"/>
      <c r="J185" s="5"/>
      <c r="K185" s="5"/>
      <c r="L185" s="5"/>
    </row>
    <row r="186">
      <c r="A186" s="5"/>
      <c r="B186" s="5"/>
      <c r="C186" s="5"/>
      <c r="D186" s="25"/>
      <c r="E186" s="5"/>
      <c r="F186" s="5"/>
      <c r="G186" s="5"/>
      <c r="H186" s="5"/>
      <c r="I186" s="4"/>
      <c r="J186" s="5"/>
      <c r="K186" s="5"/>
      <c r="L186" s="5"/>
    </row>
    <row r="187">
      <c r="A187" s="5"/>
      <c r="B187" s="5"/>
      <c r="C187" s="5"/>
      <c r="D187" s="25"/>
      <c r="E187" s="5"/>
      <c r="F187" s="5"/>
      <c r="G187" s="5"/>
      <c r="H187" s="5"/>
      <c r="I187" s="4"/>
      <c r="J187" s="5"/>
      <c r="K187" s="5"/>
      <c r="L187" s="5"/>
    </row>
    <row r="188">
      <c r="A188" s="5"/>
      <c r="B188" s="5"/>
      <c r="C188" s="5"/>
      <c r="D188" s="25"/>
      <c r="E188" s="5"/>
      <c r="F188" s="5"/>
      <c r="G188" s="5"/>
      <c r="H188" s="5"/>
      <c r="I188" s="4"/>
      <c r="J188" s="5"/>
      <c r="K188" s="5"/>
      <c r="L188" s="5"/>
    </row>
    <row r="189">
      <c r="A189" s="5"/>
      <c r="B189" s="5"/>
      <c r="C189" s="5"/>
      <c r="D189" s="25"/>
      <c r="E189" s="5"/>
      <c r="F189" s="5"/>
      <c r="G189" s="5"/>
      <c r="H189" s="5"/>
      <c r="I189" s="4"/>
      <c r="J189" s="5"/>
      <c r="K189" s="5"/>
      <c r="L189" s="5"/>
    </row>
    <row r="190">
      <c r="A190" s="5"/>
      <c r="B190" s="5"/>
      <c r="C190" s="5"/>
      <c r="D190" s="25"/>
      <c r="E190" s="5"/>
      <c r="F190" s="5"/>
      <c r="G190" s="5"/>
      <c r="H190" s="5"/>
      <c r="I190" s="4"/>
      <c r="J190" s="5"/>
      <c r="K190" s="5"/>
      <c r="L190" s="5"/>
    </row>
    <row r="191">
      <c r="A191" s="5"/>
      <c r="B191" s="5"/>
      <c r="C191" s="5"/>
      <c r="D191" s="25"/>
      <c r="E191" s="5"/>
      <c r="F191" s="5"/>
      <c r="G191" s="5"/>
      <c r="H191" s="5"/>
      <c r="I191" s="4"/>
      <c r="J191" s="5"/>
      <c r="K191" s="5"/>
      <c r="L191" s="5"/>
    </row>
    <row r="192">
      <c r="A192" s="5"/>
      <c r="B192" s="5"/>
      <c r="C192" s="5"/>
      <c r="D192" s="25"/>
      <c r="E192" s="5"/>
      <c r="F192" s="5"/>
      <c r="G192" s="5"/>
      <c r="H192" s="5"/>
      <c r="I192" s="4"/>
      <c r="J192" s="5"/>
      <c r="K192" s="5"/>
      <c r="L192" s="5"/>
    </row>
    <row r="193">
      <c r="A193" s="5"/>
      <c r="B193" s="5"/>
      <c r="C193" s="5"/>
      <c r="D193" s="25"/>
      <c r="E193" s="5"/>
      <c r="F193" s="5"/>
      <c r="G193" s="5"/>
      <c r="H193" s="5"/>
      <c r="I193" s="4"/>
      <c r="J193" s="5"/>
      <c r="K193" s="5"/>
      <c r="L193" s="5"/>
    </row>
    <row r="194">
      <c r="A194" s="5"/>
      <c r="B194" s="5"/>
      <c r="C194" s="5"/>
      <c r="D194" s="25"/>
      <c r="E194" s="5"/>
      <c r="F194" s="5"/>
      <c r="G194" s="5"/>
      <c r="H194" s="5"/>
      <c r="I194" s="4"/>
      <c r="J194" s="5"/>
      <c r="K194" s="5"/>
      <c r="L194" s="5"/>
    </row>
    <row r="195">
      <c r="A195" s="5"/>
      <c r="B195" s="5"/>
      <c r="C195" s="5"/>
      <c r="D195" s="25"/>
      <c r="E195" s="5"/>
      <c r="F195" s="5"/>
      <c r="G195" s="5"/>
      <c r="H195" s="5"/>
      <c r="I195" s="4"/>
      <c r="J195" s="5"/>
      <c r="K195" s="5"/>
      <c r="L195" s="5"/>
    </row>
    <row r="196">
      <c r="A196" s="5"/>
      <c r="B196" s="5"/>
      <c r="C196" s="5"/>
      <c r="D196" s="25"/>
      <c r="E196" s="5"/>
      <c r="F196" s="5"/>
      <c r="G196" s="5"/>
      <c r="H196" s="5"/>
      <c r="I196" s="4"/>
      <c r="J196" s="5"/>
      <c r="K196" s="5"/>
      <c r="L196" s="5"/>
    </row>
    <row r="197">
      <c r="A197" s="5"/>
      <c r="B197" s="5"/>
      <c r="C197" s="5"/>
      <c r="D197" s="25"/>
      <c r="E197" s="5"/>
      <c r="F197" s="5"/>
      <c r="G197" s="5"/>
      <c r="H197" s="5"/>
      <c r="I197" s="4"/>
      <c r="J197" s="5"/>
      <c r="K197" s="5"/>
      <c r="L197" s="5"/>
    </row>
    <row r="198">
      <c r="A198" s="5"/>
      <c r="B198" s="5"/>
      <c r="C198" s="5"/>
      <c r="D198" s="25"/>
      <c r="E198" s="5"/>
      <c r="F198" s="5"/>
      <c r="G198" s="5"/>
      <c r="H198" s="5"/>
      <c r="I198" s="4"/>
      <c r="J198" s="5"/>
      <c r="K198" s="5"/>
      <c r="L198" s="5"/>
    </row>
    <row r="199">
      <c r="A199" s="5"/>
      <c r="B199" s="5"/>
      <c r="C199" s="5"/>
      <c r="D199" s="25"/>
      <c r="E199" s="5"/>
      <c r="F199" s="5"/>
      <c r="G199" s="5"/>
      <c r="H199" s="5"/>
      <c r="I199" s="4"/>
      <c r="J199" s="5"/>
      <c r="K199" s="5"/>
      <c r="L199" s="5"/>
    </row>
    <row r="200">
      <c r="A200" s="5"/>
      <c r="B200" s="5"/>
      <c r="C200" s="5"/>
      <c r="D200" s="25"/>
      <c r="E200" s="5"/>
      <c r="F200" s="5"/>
      <c r="G200" s="5"/>
      <c r="H200" s="5"/>
      <c r="I200" s="4"/>
      <c r="J200" s="5"/>
      <c r="K200" s="5"/>
      <c r="L200" s="5"/>
    </row>
    <row r="201">
      <c r="A201" s="5"/>
      <c r="B201" s="5"/>
      <c r="C201" s="5"/>
      <c r="D201" s="25"/>
      <c r="E201" s="5"/>
      <c r="F201" s="5"/>
      <c r="G201" s="5"/>
      <c r="H201" s="5"/>
      <c r="I201" s="4"/>
      <c r="J201" s="5"/>
      <c r="K201" s="5"/>
      <c r="L201" s="5"/>
    </row>
    <row r="202">
      <c r="A202" s="5"/>
      <c r="B202" s="5"/>
      <c r="C202" s="5"/>
      <c r="D202" s="25"/>
      <c r="E202" s="5"/>
      <c r="F202" s="5"/>
      <c r="G202" s="5"/>
      <c r="H202" s="5"/>
      <c r="I202" s="4"/>
      <c r="J202" s="5"/>
      <c r="K202" s="5"/>
      <c r="L202" s="5"/>
    </row>
    <row r="203">
      <c r="A203" s="5"/>
      <c r="B203" s="5"/>
      <c r="C203" s="5"/>
      <c r="D203" s="25"/>
      <c r="E203" s="5"/>
      <c r="F203" s="5"/>
      <c r="G203" s="5"/>
      <c r="H203" s="5"/>
      <c r="I203" s="4"/>
      <c r="J203" s="5"/>
      <c r="K203" s="5"/>
      <c r="L203" s="5"/>
    </row>
    <row r="204">
      <c r="A204" s="5"/>
      <c r="B204" s="5"/>
      <c r="C204" s="5"/>
      <c r="D204" s="25"/>
      <c r="E204" s="5"/>
      <c r="F204" s="5"/>
      <c r="G204" s="5"/>
      <c r="H204" s="5"/>
      <c r="I204" s="4"/>
      <c r="J204" s="5"/>
      <c r="K204" s="5"/>
      <c r="L204" s="5"/>
    </row>
    <row r="205">
      <c r="A205" s="5"/>
      <c r="B205" s="5"/>
      <c r="C205" s="5"/>
      <c r="D205" s="25"/>
      <c r="E205" s="5"/>
      <c r="F205" s="5"/>
      <c r="G205" s="5"/>
      <c r="H205" s="5"/>
      <c r="I205" s="4"/>
      <c r="J205" s="5"/>
      <c r="K205" s="5"/>
      <c r="L205" s="5"/>
    </row>
    <row r="206">
      <c r="A206" s="5"/>
      <c r="B206" s="5"/>
      <c r="C206" s="5"/>
      <c r="D206" s="25"/>
      <c r="E206" s="5"/>
      <c r="F206" s="5"/>
      <c r="G206" s="5"/>
      <c r="H206" s="5"/>
      <c r="I206" s="4"/>
      <c r="J206" s="5"/>
      <c r="K206" s="5"/>
      <c r="L206" s="5"/>
    </row>
    <row r="207">
      <c r="A207" s="5"/>
      <c r="B207" s="5"/>
      <c r="C207" s="5"/>
      <c r="D207" s="25"/>
      <c r="E207" s="5"/>
      <c r="F207" s="5"/>
      <c r="G207" s="5"/>
      <c r="H207" s="5"/>
      <c r="I207" s="4"/>
      <c r="J207" s="5"/>
      <c r="K207" s="5"/>
      <c r="L207" s="5"/>
    </row>
    <row r="208">
      <c r="A208" s="5"/>
      <c r="B208" s="5"/>
      <c r="C208" s="5"/>
      <c r="D208" s="25"/>
      <c r="E208" s="5"/>
      <c r="F208" s="5"/>
      <c r="G208" s="5"/>
      <c r="H208" s="5"/>
      <c r="I208" s="4"/>
      <c r="J208" s="5"/>
      <c r="K208" s="5"/>
      <c r="L208" s="5"/>
    </row>
    <row r="209">
      <c r="A209" s="5"/>
      <c r="B209" s="5"/>
      <c r="C209" s="5"/>
      <c r="D209" s="25"/>
      <c r="E209" s="5"/>
      <c r="F209" s="5"/>
      <c r="G209" s="5"/>
      <c r="H209" s="5"/>
      <c r="I209" s="4"/>
      <c r="J209" s="5"/>
      <c r="K209" s="5"/>
      <c r="L209" s="5"/>
    </row>
    <row r="210">
      <c r="A210" s="5"/>
      <c r="B210" s="5"/>
      <c r="C210" s="5"/>
      <c r="D210" s="25"/>
      <c r="E210" s="5"/>
      <c r="F210" s="5"/>
      <c r="G210" s="5"/>
      <c r="H210" s="5"/>
      <c r="I210" s="4"/>
      <c r="J210" s="5"/>
      <c r="K210" s="5"/>
      <c r="L210" s="5"/>
    </row>
    <row r="211">
      <c r="A211" s="5"/>
      <c r="B211" s="5"/>
      <c r="C211" s="5"/>
      <c r="D211" s="25"/>
      <c r="E211" s="5"/>
      <c r="F211" s="5"/>
      <c r="G211" s="5"/>
      <c r="H211" s="5"/>
      <c r="I211" s="4"/>
      <c r="J211" s="5"/>
      <c r="K211" s="5"/>
      <c r="L211" s="5"/>
    </row>
    <row r="212">
      <c r="A212" s="5"/>
      <c r="B212" s="5"/>
      <c r="C212" s="5"/>
      <c r="D212" s="25"/>
      <c r="E212" s="5"/>
      <c r="F212" s="5"/>
      <c r="G212" s="5"/>
      <c r="H212" s="5"/>
      <c r="I212" s="4"/>
      <c r="J212" s="5"/>
      <c r="K212" s="5"/>
      <c r="L212" s="5"/>
    </row>
    <row r="213">
      <c r="A213" s="5"/>
      <c r="B213" s="5"/>
      <c r="C213" s="5"/>
      <c r="D213" s="25"/>
      <c r="E213" s="5"/>
      <c r="F213" s="5"/>
      <c r="G213" s="5"/>
      <c r="H213" s="5"/>
      <c r="I213" s="4"/>
      <c r="J213" s="5"/>
      <c r="K213" s="5"/>
      <c r="L213" s="5"/>
    </row>
    <row r="214">
      <c r="A214" s="5"/>
      <c r="B214" s="5"/>
      <c r="C214" s="5"/>
      <c r="D214" s="25"/>
      <c r="E214" s="5"/>
      <c r="F214" s="5"/>
      <c r="G214" s="5"/>
      <c r="H214" s="5"/>
      <c r="I214" s="4"/>
      <c r="J214" s="5"/>
      <c r="K214" s="5"/>
      <c r="L214" s="5"/>
    </row>
    <row r="215">
      <c r="A215" s="5"/>
      <c r="B215" s="5"/>
      <c r="C215" s="5"/>
      <c r="D215" s="25"/>
      <c r="E215" s="5"/>
      <c r="F215" s="5"/>
      <c r="G215" s="5"/>
      <c r="H215" s="5"/>
      <c r="I215" s="4"/>
      <c r="J215" s="5"/>
      <c r="K215" s="5"/>
      <c r="L215" s="5"/>
    </row>
    <row r="216">
      <c r="A216" s="5"/>
      <c r="B216" s="5"/>
      <c r="C216" s="5"/>
      <c r="D216" s="25"/>
      <c r="E216" s="5"/>
      <c r="F216" s="5"/>
      <c r="G216" s="5"/>
      <c r="H216" s="5"/>
      <c r="I216" s="4"/>
      <c r="J216" s="5"/>
      <c r="K216" s="5"/>
      <c r="L216" s="5"/>
    </row>
    <row r="217">
      <c r="A217" s="5"/>
      <c r="B217" s="5"/>
      <c r="C217" s="5"/>
      <c r="D217" s="25"/>
      <c r="E217" s="5"/>
      <c r="F217" s="5"/>
      <c r="G217" s="5"/>
      <c r="H217" s="5"/>
      <c r="I217" s="4"/>
      <c r="J217" s="5"/>
      <c r="K217" s="5"/>
      <c r="L217" s="5"/>
    </row>
    <row r="218">
      <c r="A218" s="5"/>
      <c r="B218" s="5"/>
      <c r="C218" s="5"/>
      <c r="D218" s="25"/>
      <c r="E218" s="5"/>
      <c r="F218" s="5"/>
      <c r="G218" s="5"/>
      <c r="H218" s="5"/>
      <c r="I218" s="4"/>
      <c r="J218" s="5"/>
      <c r="K218" s="5"/>
      <c r="L218" s="5"/>
    </row>
    <row r="219">
      <c r="A219" s="5"/>
      <c r="B219" s="5"/>
      <c r="C219" s="5"/>
      <c r="D219" s="25"/>
      <c r="E219" s="5"/>
      <c r="F219" s="5"/>
      <c r="G219" s="5"/>
      <c r="H219" s="5"/>
      <c r="I219" s="4"/>
      <c r="J219" s="5"/>
      <c r="K219" s="5"/>
      <c r="L219" s="5"/>
    </row>
    <row r="220">
      <c r="A220" s="5"/>
      <c r="B220" s="5"/>
      <c r="C220" s="5"/>
      <c r="D220" s="25"/>
      <c r="E220" s="5"/>
      <c r="F220" s="5"/>
      <c r="G220" s="5"/>
      <c r="H220" s="5"/>
      <c r="I220" s="4"/>
      <c r="J220" s="5"/>
      <c r="K220" s="5"/>
      <c r="L220" s="5"/>
    </row>
    <row r="221">
      <c r="A221" s="5"/>
      <c r="B221" s="5"/>
      <c r="C221" s="5"/>
      <c r="D221" s="25"/>
      <c r="E221" s="5"/>
      <c r="F221" s="5"/>
      <c r="G221" s="5"/>
      <c r="H221" s="5"/>
      <c r="I221" s="4"/>
      <c r="J221" s="5"/>
      <c r="K221" s="5"/>
      <c r="L221" s="5"/>
    </row>
    <row r="222">
      <c r="A222" s="5"/>
      <c r="B222" s="5"/>
      <c r="C222" s="5"/>
      <c r="D222" s="25"/>
      <c r="E222" s="5"/>
      <c r="F222" s="5"/>
      <c r="G222" s="5"/>
      <c r="H222" s="5"/>
      <c r="I222" s="4"/>
      <c r="J222" s="5"/>
      <c r="K222" s="5"/>
      <c r="L222" s="5"/>
    </row>
    <row r="223">
      <c r="A223" s="5"/>
      <c r="B223" s="5"/>
      <c r="C223" s="5"/>
      <c r="D223" s="25"/>
      <c r="E223" s="5"/>
      <c r="F223" s="5"/>
      <c r="G223" s="5"/>
      <c r="H223" s="5"/>
      <c r="I223" s="4"/>
      <c r="J223" s="5"/>
      <c r="K223" s="5"/>
      <c r="L223" s="5"/>
    </row>
    <row r="224">
      <c r="A224" s="5"/>
      <c r="B224" s="5"/>
      <c r="C224" s="5"/>
      <c r="D224" s="25"/>
      <c r="E224" s="5"/>
      <c r="F224" s="5"/>
      <c r="G224" s="5"/>
      <c r="H224" s="5"/>
      <c r="I224" s="4"/>
      <c r="J224" s="5"/>
      <c r="K224" s="5"/>
      <c r="L224" s="5"/>
    </row>
    <row r="225">
      <c r="A225" s="5"/>
      <c r="B225" s="5"/>
      <c r="C225" s="5"/>
      <c r="D225" s="25"/>
      <c r="E225" s="5"/>
      <c r="F225" s="5"/>
      <c r="G225" s="5"/>
      <c r="H225" s="5"/>
      <c r="I225" s="4"/>
      <c r="J225" s="5"/>
      <c r="K225" s="5"/>
      <c r="L225" s="5"/>
    </row>
    <row r="226">
      <c r="A226" s="5"/>
      <c r="B226" s="5"/>
      <c r="C226" s="5"/>
      <c r="D226" s="25"/>
      <c r="E226" s="5"/>
      <c r="F226" s="5"/>
      <c r="G226" s="5"/>
      <c r="H226" s="5"/>
      <c r="I226" s="4"/>
      <c r="J226" s="5"/>
      <c r="K226" s="5"/>
      <c r="L226" s="5"/>
    </row>
    <row r="227">
      <c r="A227" s="5"/>
      <c r="B227" s="5"/>
      <c r="C227" s="5"/>
      <c r="D227" s="25"/>
      <c r="E227" s="5"/>
      <c r="F227" s="5"/>
      <c r="G227" s="5"/>
      <c r="H227" s="5"/>
      <c r="I227" s="4"/>
      <c r="J227" s="5"/>
      <c r="K227" s="5"/>
      <c r="L227" s="5"/>
    </row>
    <row r="228">
      <c r="A228" s="5"/>
      <c r="B228" s="5"/>
      <c r="C228" s="5"/>
      <c r="D228" s="25"/>
      <c r="E228" s="5"/>
      <c r="F228" s="5"/>
      <c r="G228" s="5"/>
      <c r="H228" s="5"/>
      <c r="I228" s="4"/>
      <c r="J228" s="5"/>
      <c r="K228" s="5"/>
      <c r="L228" s="5"/>
    </row>
    <row r="229">
      <c r="A229" s="5"/>
      <c r="B229" s="5"/>
      <c r="C229" s="5"/>
      <c r="D229" s="25"/>
      <c r="E229" s="5"/>
      <c r="F229" s="5"/>
      <c r="G229" s="5"/>
      <c r="H229" s="5"/>
      <c r="I229" s="4"/>
      <c r="J229" s="5"/>
      <c r="K229" s="5"/>
      <c r="L229" s="5"/>
    </row>
    <row r="230">
      <c r="A230" s="5"/>
      <c r="B230" s="5"/>
      <c r="C230" s="5"/>
      <c r="D230" s="25"/>
      <c r="E230" s="5"/>
      <c r="F230" s="5"/>
      <c r="G230" s="5"/>
      <c r="H230" s="5"/>
      <c r="I230" s="4"/>
      <c r="J230" s="5"/>
      <c r="K230" s="5"/>
      <c r="L230" s="5"/>
    </row>
    <row r="231">
      <c r="A231" s="5"/>
      <c r="B231" s="5"/>
      <c r="C231" s="5"/>
      <c r="D231" s="25"/>
      <c r="E231" s="5"/>
      <c r="F231" s="5"/>
      <c r="G231" s="5"/>
      <c r="H231" s="5"/>
      <c r="I231" s="4"/>
      <c r="J231" s="5"/>
      <c r="K231" s="5"/>
      <c r="L231" s="5"/>
    </row>
    <row r="232">
      <c r="A232" s="5"/>
      <c r="B232" s="5"/>
      <c r="C232" s="5"/>
      <c r="D232" s="25"/>
      <c r="E232" s="5"/>
      <c r="F232" s="5"/>
      <c r="G232" s="5"/>
      <c r="H232" s="5"/>
      <c r="I232" s="4"/>
      <c r="J232" s="5"/>
      <c r="K232" s="5"/>
      <c r="L232" s="5"/>
    </row>
    <row r="233">
      <c r="A233" s="5"/>
      <c r="B233" s="5"/>
      <c r="C233" s="5"/>
      <c r="D233" s="25"/>
      <c r="E233" s="5"/>
      <c r="F233" s="5"/>
      <c r="G233" s="5"/>
      <c r="H233" s="5"/>
      <c r="I233" s="4"/>
      <c r="J233" s="5"/>
      <c r="K233" s="5"/>
      <c r="L233" s="5"/>
    </row>
    <row r="234">
      <c r="A234" s="5"/>
      <c r="B234" s="5"/>
      <c r="C234" s="5"/>
      <c r="D234" s="25"/>
      <c r="E234" s="5"/>
      <c r="F234" s="5"/>
      <c r="G234" s="5"/>
      <c r="H234" s="5"/>
      <c r="I234" s="4"/>
      <c r="J234" s="5"/>
      <c r="K234" s="5"/>
      <c r="L234" s="5"/>
    </row>
    <row r="235">
      <c r="A235" s="5"/>
      <c r="B235" s="5"/>
      <c r="C235" s="5"/>
      <c r="D235" s="25"/>
      <c r="E235" s="5"/>
      <c r="F235" s="5"/>
      <c r="G235" s="5"/>
      <c r="H235" s="5"/>
      <c r="I235" s="4"/>
      <c r="J235" s="5"/>
      <c r="K235" s="5"/>
      <c r="L235" s="5"/>
    </row>
    <row r="236">
      <c r="A236" s="5"/>
      <c r="B236" s="5"/>
      <c r="C236" s="5"/>
      <c r="D236" s="25"/>
      <c r="E236" s="5"/>
      <c r="F236" s="5"/>
      <c r="G236" s="5"/>
      <c r="H236" s="5"/>
      <c r="I236" s="4"/>
      <c r="J236" s="5"/>
      <c r="K236" s="5"/>
      <c r="L236" s="5"/>
    </row>
    <row r="237">
      <c r="A237" s="5"/>
      <c r="B237" s="5"/>
      <c r="C237" s="5"/>
      <c r="D237" s="25"/>
      <c r="E237" s="5"/>
      <c r="F237" s="5"/>
      <c r="G237" s="5"/>
      <c r="H237" s="5"/>
      <c r="I237" s="4"/>
      <c r="J237" s="5"/>
      <c r="K237" s="5"/>
      <c r="L237" s="5"/>
    </row>
    <row r="238">
      <c r="A238" s="5"/>
      <c r="B238" s="5"/>
      <c r="C238" s="5"/>
      <c r="D238" s="25"/>
      <c r="E238" s="5"/>
      <c r="F238" s="5"/>
      <c r="G238" s="5"/>
      <c r="H238" s="5"/>
      <c r="I238" s="4"/>
      <c r="J238" s="5"/>
      <c r="K238" s="5"/>
      <c r="L238" s="5"/>
    </row>
    <row r="239">
      <c r="A239" s="5"/>
      <c r="B239" s="5"/>
      <c r="C239" s="5"/>
      <c r="D239" s="25"/>
      <c r="E239" s="5"/>
      <c r="F239" s="5"/>
      <c r="G239" s="5"/>
      <c r="H239" s="5"/>
      <c r="I239" s="4"/>
      <c r="J239" s="5"/>
      <c r="K239" s="5"/>
      <c r="L239" s="5"/>
    </row>
    <row r="240">
      <c r="A240" s="5"/>
      <c r="B240" s="5"/>
      <c r="C240" s="5"/>
      <c r="D240" s="25"/>
      <c r="E240" s="5"/>
      <c r="F240" s="5"/>
      <c r="G240" s="5"/>
      <c r="H240" s="5"/>
      <c r="I240" s="4"/>
      <c r="J240" s="5"/>
      <c r="K240" s="5"/>
      <c r="L240" s="5"/>
    </row>
    <row r="241">
      <c r="A241" s="5"/>
      <c r="B241" s="5"/>
      <c r="C241" s="5"/>
      <c r="D241" s="25"/>
      <c r="E241" s="5"/>
      <c r="F241" s="5"/>
      <c r="G241" s="5"/>
      <c r="H241" s="5"/>
      <c r="I241" s="4"/>
      <c r="J241" s="5"/>
      <c r="K241" s="5"/>
      <c r="L241" s="5"/>
    </row>
    <row r="242">
      <c r="A242" s="5"/>
      <c r="B242" s="5"/>
      <c r="C242" s="5"/>
      <c r="D242" s="25"/>
      <c r="E242" s="5"/>
      <c r="F242" s="5"/>
      <c r="G242" s="5"/>
      <c r="H242" s="5"/>
      <c r="I242" s="4"/>
      <c r="J242" s="5"/>
      <c r="K242" s="5"/>
      <c r="L242" s="5"/>
    </row>
    <row r="243">
      <c r="A243" s="5"/>
      <c r="B243" s="5"/>
      <c r="C243" s="5"/>
      <c r="D243" s="25"/>
      <c r="E243" s="5"/>
      <c r="F243" s="5"/>
      <c r="G243" s="5"/>
      <c r="H243" s="5"/>
      <c r="I243" s="4"/>
      <c r="J243" s="5"/>
      <c r="K243" s="5"/>
      <c r="L243" s="5"/>
    </row>
    <row r="244">
      <c r="A244" s="5"/>
      <c r="B244" s="5"/>
      <c r="C244" s="5"/>
      <c r="D244" s="25"/>
      <c r="E244" s="5"/>
      <c r="F244" s="5"/>
      <c r="G244" s="5"/>
      <c r="H244" s="5"/>
      <c r="I244" s="4"/>
      <c r="J244" s="5"/>
      <c r="K244" s="5"/>
      <c r="L244" s="5"/>
    </row>
    <row r="245">
      <c r="A245" s="5"/>
      <c r="B245" s="5"/>
      <c r="C245" s="5"/>
      <c r="D245" s="25"/>
      <c r="E245" s="5"/>
      <c r="F245" s="5"/>
      <c r="G245" s="5"/>
      <c r="H245" s="5"/>
      <c r="I245" s="4"/>
      <c r="J245" s="5"/>
      <c r="K245" s="5"/>
      <c r="L245" s="5"/>
    </row>
    <row r="246">
      <c r="A246" s="5"/>
      <c r="B246" s="5"/>
      <c r="C246" s="5"/>
      <c r="D246" s="25"/>
      <c r="E246" s="5"/>
      <c r="F246" s="5"/>
      <c r="G246" s="5"/>
      <c r="H246" s="5"/>
      <c r="I246" s="4"/>
      <c r="J246" s="5"/>
      <c r="K246" s="5"/>
      <c r="L246" s="5"/>
    </row>
    <row r="247">
      <c r="A247" s="5"/>
      <c r="B247" s="5"/>
      <c r="C247" s="5"/>
      <c r="D247" s="25"/>
      <c r="E247" s="5"/>
      <c r="F247" s="5"/>
      <c r="G247" s="5"/>
      <c r="H247" s="5"/>
      <c r="I247" s="4"/>
      <c r="J247" s="5"/>
      <c r="K247" s="5"/>
      <c r="L247" s="5"/>
    </row>
    <row r="248">
      <c r="A248" s="5"/>
      <c r="B248" s="5"/>
      <c r="C248" s="5"/>
      <c r="D248" s="25"/>
      <c r="E248" s="5"/>
      <c r="F248" s="5"/>
      <c r="G248" s="5"/>
      <c r="H248" s="5"/>
      <c r="I248" s="4"/>
      <c r="J248" s="5"/>
      <c r="K248" s="5"/>
      <c r="L248" s="5"/>
    </row>
    <row r="249">
      <c r="A249" s="5"/>
      <c r="B249" s="5"/>
      <c r="C249" s="5"/>
      <c r="D249" s="25"/>
      <c r="E249" s="5"/>
      <c r="F249" s="5"/>
      <c r="G249" s="5"/>
      <c r="H249" s="5"/>
      <c r="I249" s="4"/>
      <c r="J249" s="5"/>
      <c r="K249" s="5"/>
      <c r="L249" s="5"/>
    </row>
    <row r="250">
      <c r="A250" s="5"/>
      <c r="B250" s="5"/>
      <c r="C250" s="5"/>
      <c r="D250" s="25"/>
      <c r="E250" s="5"/>
      <c r="F250" s="5"/>
      <c r="G250" s="5"/>
      <c r="H250" s="5"/>
      <c r="I250" s="4"/>
      <c r="J250" s="5"/>
      <c r="K250" s="5"/>
      <c r="L250" s="5"/>
    </row>
    <row r="251">
      <c r="A251" s="5"/>
      <c r="B251" s="5"/>
      <c r="C251" s="5"/>
      <c r="D251" s="25"/>
      <c r="E251" s="5"/>
      <c r="F251" s="5"/>
      <c r="G251" s="5"/>
      <c r="H251" s="5"/>
      <c r="I251" s="4"/>
      <c r="J251" s="5"/>
      <c r="K251" s="5"/>
      <c r="L251" s="5"/>
    </row>
    <row r="252">
      <c r="A252" s="5"/>
      <c r="B252" s="5"/>
      <c r="C252" s="5"/>
      <c r="D252" s="25"/>
      <c r="E252" s="5"/>
      <c r="F252" s="5"/>
      <c r="G252" s="5"/>
      <c r="H252" s="5"/>
      <c r="I252" s="4"/>
      <c r="J252" s="5"/>
      <c r="K252" s="5"/>
      <c r="L252" s="5"/>
    </row>
    <row r="253">
      <c r="A253" s="5"/>
      <c r="B253" s="5"/>
      <c r="C253" s="5"/>
      <c r="D253" s="25"/>
      <c r="E253" s="5"/>
      <c r="F253" s="5"/>
      <c r="G253" s="5"/>
      <c r="H253" s="5"/>
      <c r="I253" s="4"/>
      <c r="J253" s="5"/>
      <c r="K253" s="5"/>
      <c r="L253" s="5"/>
    </row>
    <row r="254">
      <c r="A254" s="5"/>
      <c r="B254" s="5"/>
      <c r="C254" s="5"/>
      <c r="D254" s="25"/>
      <c r="E254" s="5"/>
      <c r="F254" s="5"/>
      <c r="G254" s="5"/>
      <c r="H254" s="5"/>
      <c r="I254" s="4"/>
      <c r="J254" s="5"/>
      <c r="K254" s="5"/>
      <c r="L254" s="5"/>
    </row>
    <row r="255">
      <c r="A255" s="5"/>
      <c r="B255" s="5"/>
      <c r="C255" s="5"/>
      <c r="D255" s="25"/>
      <c r="E255" s="5"/>
      <c r="F255" s="5"/>
      <c r="G255" s="5"/>
      <c r="H255" s="5"/>
      <c r="I255" s="4"/>
      <c r="J255" s="5"/>
      <c r="K255" s="5"/>
      <c r="L255" s="5"/>
    </row>
    <row r="256">
      <c r="A256" s="5"/>
      <c r="B256" s="5"/>
      <c r="C256" s="5"/>
      <c r="D256" s="25"/>
      <c r="E256" s="5"/>
      <c r="F256" s="5"/>
      <c r="G256" s="5"/>
      <c r="H256" s="5"/>
      <c r="I256" s="4"/>
      <c r="J256" s="5"/>
      <c r="K256" s="5"/>
      <c r="L256" s="5"/>
    </row>
    <row r="257">
      <c r="A257" s="5"/>
      <c r="B257" s="5"/>
      <c r="C257" s="5"/>
      <c r="D257" s="25"/>
      <c r="E257" s="5"/>
      <c r="F257" s="5"/>
      <c r="G257" s="5"/>
      <c r="H257" s="5"/>
      <c r="I257" s="4"/>
      <c r="J257" s="5"/>
      <c r="K257" s="5"/>
      <c r="L257" s="5"/>
    </row>
    <row r="258">
      <c r="A258" s="5"/>
      <c r="B258" s="5"/>
      <c r="C258" s="5"/>
      <c r="D258" s="25"/>
      <c r="E258" s="5"/>
      <c r="F258" s="5"/>
      <c r="G258" s="5"/>
      <c r="H258" s="5"/>
      <c r="I258" s="4"/>
      <c r="J258" s="5"/>
      <c r="K258" s="5"/>
      <c r="L258" s="5"/>
    </row>
    <row r="259">
      <c r="A259" s="5"/>
      <c r="B259" s="5"/>
      <c r="C259" s="5"/>
      <c r="D259" s="25"/>
      <c r="E259" s="5"/>
      <c r="F259" s="5"/>
      <c r="G259" s="5"/>
      <c r="H259" s="5"/>
      <c r="I259" s="4"/>
      <c r="J259" s="5"/>
      <c r="K259" s="5"/>
      <c r="L259" s="5"/>
    </row>
    <row r="260">
      <c r="A260" s="5"/>
      <c r="B260" s="5"/>
      <c r="C260" s="5"/>
      <c r="D260" s="25"/>
      <c r="E260" s="5"/>
      <c r="F260" s="5"/>
      <c r="G260" s="5"/>
      <c r="H260" s="5"/>
      <c r="I260" s="4"/>
      <c r="J260" s="5"/>
      <c r="K260" s="5"/>
      <c r="L260" s="5"/>
    </row>
    <row r="261">
      <c r="A261" s="5"/>
      <c r="B261" s="5"/>
      <c r="C261" s="5"/>
      <c r="D261" s="25"/>
      <c r="E261" s="5"/>
      <c r="F261" s="5"/>
      <c r="G261" s="5"/>
      <c r="H261" s="5"/>
      <c r="I261" s="4"/>
      <c r="J261" s="5"/>
      <c r="K261" s="5"/>
      <c r="L261" s="5"/>
    </row>
    <row r="262">
      <c r="A262" s="5"/>
      <c r="B262" s="5"/>
      <c r="C262" s="5"/>
      <c r="D262" s="25"/>
      <c r="E262" s="5"/>
      <c r="F262" s="5"/>
      <c r="G262" s="5"/>
      <c r="H262" s="5"/>
      <c r="I262" s="4"/>
      <c r="J262" s="5"/>
      <c r="K262" s="5"/>
      <c r="L262" s="5"/>
    </row>
    <row r="263">
      <c r="A263" s="5"/>
      <c r="B263" s="5"/>
      <c r="C263" s="5"/>
      <c r="D263" s="25"/>
      <c r="E263" s="5"/>
      <c r="F263" s="5"/>
      <c r="G263" s="5"/>
      <c r="H263" s="5"/>
      <c r="I263" s="4"/>
      <c r="J263" s="5"/>
      <c r="K263" s="5"/>
      <c r="L263" s="5"/>
    </row>
    <row r="264">
      <c r="A264" s="5"/>
      <c r="B264" s="5"/>
      <c r="C264" s="5"/>
      <c r="D264" s="25"/>
      <c r="E264" s="5"/>
      <c r="F264" s="5"/>
      <c r="G264" s="5"/>
      <c r="H264" s="5"/>
      <c r="I264" s="4"/>
      <c r="J264" s="5"/>
      <c r="K264" s="5"/>
      <c r="L264" s="5"/>
    </row>
    <row r="265">
      <c r="A265" s="5"/>
      <c r="B265" s="5"/>
      <c r="C265" s="5"/>
      <c r="D265" s="25"/>
      <c r="E265" s="5"/>
      <c r="F265" s="5"/>
      <c r="G265" s="5"/>
      <c r="H265" s="5"/>
      <c r="I265" s="4"/>
      <c r="J265" s="5"/>
      <c r="K265" s="5"/>
      <c r="L265" s="5"/>
    </row>
    <row r="266">
      <c r="A266" s="5"/>
      <c r="B266" s="5"/>
      <c r="C266" s="5"/>
      <c r="D266" s="25"/>
      <c r="E266" s="5"/>
      <c r="F266" s="5"/>
      <c r="G266" s="5"/>
      <c r="H266" s="5"/>
      <c r="I266" s="4"/>
      <c r="J266" s="5"/>
      <c r="K266" s="5"/>
      <c r="L266" s="5"/>
    </row>
    <row r="267">
      <c r="A267" s="5"/>
      <c r="B267" s="5"/>
      <c r="C267" s="5"/>
      <c r="D267" s="25"/>
      <c r="E267" s="5"/>
      <c r="F267" s="5"/>
      <c r="G267" s="5"/>
      <c r="H267" s="5"/>
      <c r="I267" s="4"/>
      <c r="J267" s="5"/>
      <c r="K267" s="5"/>
      <c r="L267" s="5"/>
    </row>
    <row r="268">
      <c r="A268" s="5"/>
      <c r="B268" s="5"/>
      <c r="C268" s="5"/>
      <c r="D268" s="25"/>
      <c r="E268" s="5"/>
      <c r="F268" s="5"/>
      <c r="G268" s="5"/>
      <c r="H268" s="5"/>
      <c r="I268" s="4"/>
      <c r="J268" s="5"/>
      <c r="K268" s="5"/>
      <c r="L268" s="5"/>
    </row>
    <row r="269">
      <c r="A269" s="5"/>
      <c r="B269" s="5"/>
      <c r="C269" s="5"/>
      <c r="D269" s="25"/>
      <c r="E269" s="5"/>
      <c r="F269" s="5"/>
      <c r="G269" s="5"/>
      <c r="H269" s="5"/>
      <c r="I269" s="4"/>
      <c r="J269" s="5"/>
      <c r="K269" s="5"/>
      <c r="L269" s="5"/>
    </row>
    <row r="270">
      <c r="A270" s="5"/>
      <c r="B270" s="5"/>
      <c r="C270" s="5"/>
      <c r="D270" s="25"/>
      <c r="E270" s="5"/>
      <c r="F270" s="5"/>
      <c r="G270" s="5"/>
      <c r="H270" s="5"/>
      <c r="I270" s="4"/>
      <c r="J270" s="5"/>
      <c r="K270" s="5"/>
      <c r="L270" s="5"/>
    </row>
    <row r="271">
      <c r="A271" s="5"/>
      <c r="B271" s="5"/>
      <c r="C271" s="5"/>
      <c r="D271" s="25"/>
      <c r="E271" s="5"/>
      <c r="F271" s="5"/>
      <c r="G271" s="5"/>
      <c r="H271" s="5"/>
      <c r="I271" s="4"/>
      <c r="J271" s="5"/>
      <c r="K271" s="5"/>
      <c r="L271" s="5"/>
    </row>
    <row r="272">
      <c r="A272" s="5"/>
      <c r="B272" s="5"/>
      <c r="C272" s="5"/>
      <c r="D272" s="25"/>
      <c r="E272" s="5"/>
      <c r="F272" s="5"/>
      <c r="G272" s="5"/>
      <c r="H272" s="5"/>
      <c r="I272" s="4"/>
      <c r="J272" s="5"/>
      <c r="K272" s="5"/>
      <c r="L272" s="5"/>
    </row>
    <row r="273">
      <c r="A273" s="5"/>
      <c r="B273" s="5"/>
      <c r="C273" s="5"/>
      <c r="D273" s="25"/>
      <c r="E273" s="5"/>
      <c r="F273" s="5"/>
      <c r="G273" s="5"/>
      <c r="H273" s="5"/>
      <c r="I273" s="4"/>
      <c r="J273" s="5"/>
      <c r="K273" s="5"/>
      <c r="L273" s="5"/>
    </row>
    <row r="274">
      <c r="A274" s="5"/>
      <c r="B274" s="5"/>
      <c r="C274" s="5"/>
      <c r="D274" s="25"/>
      <c r="E274" s="5"/>
      <c r="F274" s="5"/>
      <c r="G274" s="5"/>
      <c r="H274" s="5"/>
      <c r="I274" s="4"/>
      <c r="J274" s="5"/>
      <c r="K274" s="5"/>
      <c r="L274" s="5"/>
    </row>
    <row r="275">
      <c r="A275" s="5"/>
      <c r="B275" s="5"/>
      <c r="C275" s="5"/>
      <c r="D275" s="25"/>
      <c r="E275" s="5"/>
      <c r="F275" s="5"/>
      <c r="G275" s="5"/>
      <c r="H275" s="5"/>
      <c r="I275" s="4"/>
      <c r="J275" s="5"/>
      <c r="K275" s="5"/>
      <c r="L275" s="5"/>
    </row>
    <row r="276">
      <c r="A276" s="5"/>
      <c r="B276" s="5"/>
      <c r="C276" s="5"/>
      <c r="D276" s="25"/>
      <c r="E276" s="5"/>
      <c r="F276" s="5"/>
      <c r="G276" s="5"/>
      <c r="H276" s="5"/>
      <c r="I276" s="4"/>
      <c r="J276" s="5"/>
      <c r="K276" s="5"/>
      <c r="L276" s="5"/>
    </row>
    <row r="277">
      <c r="A277" s="5"/>
      <c r="B277" s="5"/>
      <c r="C277" s="5"/>
      <c r="D277" s="25"/>
      <c r="E277" s="5"/>
      <c r="F277" s="5"/>
      <c r="G277" s="5"/>
      <c r="H277" s="5"/>
      <c r="I277" s="4"/>
      <c r="J277" s="5"/>
      <c r="K277" s="5"/>
      <c r="L277" s="5"/>
    </row>
    <row r="278">
      <c r="A278" s="5"/>
      <c r="B278" s="5"/>
      <c r="C278" s="5"/>
      <c r="D278" s="25"/>
      <c r="E278" s="5"/>
      <c r="F278" s="5"/>
      <c r="G278" s="5"/>
      <c r="H278" s="5"/>
      <c r="I278" s="4"/>
      <c r="J278" s="5"/>
      <c r="K278" s="5"/>
      <c r="L278" s="5"/>
    </row>
    <row r="279">
      <c r="A279" s="5"/>
      <c r="B279" s="5"/>
      <c r="C279" s="5"/>
      <c r="D279" s="25"/>
      <c r="E279" s="5"/>
      <c r="F279" s="5"/>
      <c r="G279" s="5"/>
      <c r="H279" s="5"/>
      <c r="I279" s="4"/>
      <c r="J279" s="5"/>
      <c r="K279" s="5"/>
      <c r="L279" s="5"/>
    </row>
    <row r="280">
      <c r="A280" s="5"/>
      <c r="B280" s="5"/>
      <c r="C280" s="5"/>
      <c r="D280" s="25"/>
      <c r="E280" s="5"/>
      <c r="F280" s="5"/>
      <c r="G280" s="5"/>
      <c r="H280" s="5"/>
      <c r="I280" s="4"/>
      <c r="J280" s="5"/>
      <c r="K280" s="5"/>
      <c r="L280" s="5"/>
    </row>
    <row r="281">
      <c r="A281" s="5"/>
      <c r="B281" s="5"/>
      <c r="C281" s="5"/>
      <c r="D281" s="25"/>
      <c r="E281" s="5"/>
      <c r="F281" s="5"/>
      <c r="G281" s="5"/>
      <c r="H281" s="5"/>
      <c r="I281" s="4"/>
      <c r="J281" s="5"/>
      <c r="K281" s="5"/>
      <c r="L281" s="5"/>
    </row>
    <row r="282">
      <c r="A282" s="5"/>
      <c r="B282" s="5"/>
      <c r="C282" s="5"/>
      <c r="D282" s="25"/>
      <c r="E282" s="5"/>
      <c r="F282" s="5"/>
      <c r="G282" s="5"/>
      <c r="H282" s="5"/>
      <c r="I282" s="4"/>
      <c r="J282" s="5"/>
      <c r="K282" s="5"/>
      <c r="L282" s="5"/>
    </row>
    <row r="283">
      <c r="A283" s="5"/>
      <c r="B283" s="5"/>
      <c r="C283" s="5"/>
      <c r="D283" s="25"/>
      <c r="E283" s="5"/>
      <c r="F283" s="5"/>
      <c r="G283" s="5"/>
      <c r="H283" s="5"/>
      <c r="I283" s="4"/>
      <c r="J283" s="5"/>
      <c r="K283" s="5"/>
      <c r="L283" s="5"/>
    </row>
    <row r="284">
      <c r="A284" s="5"/>
      <c r="B284" s="5"/>
      <c r="C284" s="5"/>
      <c r="D284" s="25"/>
      <c r="E284" s="5"/>
      <c r="F284" s="5"/>
      <c r="G284" s="5"/>
      <c r="H284" s="5"/>
      <c r="I284" s="4"/>
      <c r="J284" s="5"/>
      <c r="K284" s="5"/>
      <c r="L284" s="5"/>
    </row>
    <row r="285">
      <c r="A285" s="5"/>
      <c r="B285" s="5"/>
      <c r="C285" s="5"/>
      <c r="D285" s="25"/>
      <c r="E285" s="5"/>
      <c r="F285" s="5"/>
      <c r="G285" s="5"/>
      <c r="H285" s="5"/>
      <c r="I285" s="4"/>
      <c r="J285" s="5"/>
      <c r="K285" s="5"/>
      <c r="L285" s="5"/>
    </row>
    <row r="286">
      <c r="A286" s="5"/>
      <c r="B286" s="5"/>
      <c r="C286" s="5"/>
      <c r="D286" s="25"/>
      <c r="E286" s="5"/>
      <c r="F286" s="5"/>
      <c r="G286" s="5"/>
      <c r="H286" s="5"/>
      <c r="I286" s="4"/>
      <c r="J286" s="5"/>
      <c r="K286" s="5"/>
      <c r="L286" s="5"/>
    </row>
    <row r="287">
      <c r="A287" s="5"/>
      <c r="B287" s="5"/>
      <c r="C287" s="5"/>
      <c r="D287" s="25"/>
      <c r="E287" s="5"/>
      <c r="F287" s="5"/>
      <c r="G287" s="5"/>
      <c r="H287" s="5"/>
      <c r="I287" s="4"/>
      <c r="J287" s="5"/>
      <c r="K287" s="5"/>
      <c r="L287" s="5"/>
    </row>
    <row r="288">
      <c r="A288" s="5"/>
      <c r="B288" s="5"/>
      <c r="C288" s="5"/>
      <c r="D288" s="25"/>
      <c r="E288" s="5"/>
      <c r="F288" s="5"/>
      <c r="G288" s="5"/>
      <c r="H288" s="5"/>
      <c r="I288" s="4"/>
      <c r="J288" s="5"/>
      <c r="K288" s="5"/>
      <c r="L288" s="5"/>
    </row>
    <row r="289">
      <c r="A289" s="5"/>
      <c r="B289" s="5"/>
      <c r="C289" s="5"/>
      <c r="D289" s="25"/>
      <c r="E289" s="5"/>
      <c r="F289" s="5"/>
      <c r="G289" s="5"/>
      <c r="H289" s="5"/>
      <c r="I289" s="4"/>
      <c r="J289" s="5"/>
      <c r="K289" s="5"/>
      <c r="L289" s="5"/>
    </row>
    <row r="290">
      <c r="A290" s="5"/>
      <c r="B290" s="5"/>
      <c r="C290" s="5"/>
      <c r="D290" s="25"/>
      <c r="E290" s="5"/>
      <c r="F290" s="5"/>
      <c r="G290" s="5"/>
      <c r="H290" s="5"/>
      <c r="I290" s="4"/>
      <c r="J290" s="5"/>
      <c r="K290" s="5"/>
      <c r="L290" s="5"/>
    </row>
    <row r="291">
      <c r="A291" s="5"/>
      <c r="B291" s="5"/>
      <c r="C291" s="5"/>
      <c r="D291" s="25"/>
      <c r="E291" s="5"/>
      <c r="F291" s="5"/>
      <c r="G291" s="5"/>
      <c r="H291" s="5"/>
      <c r="I291" s="4"/>
      <c r="J291" s="5"/>
      <c r="K291" s="5"/>
      <c r="L291" s="5"/>
    </row>
    <row r="292">
      <c r="A292" s="5"/>
      <c r="B292" s="5"/>
      <c r="C292" s="5"/>
      <c r="D292" s="25"/>
      <c r="E292" s="5"/>
      <c r="F292" s="5"/>
      <c r="G292" s="5"/>
      <c r="H292" s="5"/>
      <c r="I292" s="4"/>
      <c r="J292" s="5"/>
      <c r="K292" s="5"/>
      <c r="L292" s="5"/>
    </row>
    <row r="293">
      <c r="A293" s="5"/>
      <c r="B293" s="5"/>
      <c r="C293" s="5"/>
      <c r="D293" s="25"/>
      <c r="E293" s="5"/>
      <c r="F293" s="5"/>
      <c r="G293" s="5"/>
      <c r="H293" s="5"/>
      <c r="I293" s="4"/>
      <c r="J293" s="5"/>
      <c r="K293" s="5"/>
      <c r="L293" s="5"/>
    </row>
    <row r="294">
      <c r="A294" s="5"/>
      <c r="B294" s="5"/>
      <c r="C294" s="5"/>
      <c r="D294" s="25"/>
      <c r="E294" s="5"/>
      <c r="F294" s="5"/>
      <c r="G294" s="5"/>
      <c r="H294" s="5"/>
      <c r="I294" s="4"/>
      <c r="J294" s="5"/>
      <c r="K294" s="5"/>
      <c r="L294" s="5"/>
    </row>
    <row r="295">
      <c r="A295" s="5"/>
      <c r="B295" s="5"/>
      <c r="C295" s="5"/>
      <c r="D295" s="25"/>
      <c r="E295" s="5"/>
      <c r="F295" s="5"/>
      <c r="G295" s="5"/>
      <c r="H295" s="5"/>
      <c r="I295" s="4"/>
      <c r="J295" s="5"/>
      <c r="K295" s="5"/>
      <c r="L295" s="5"/>
    </row>
    <row r="296">
      <c r="A296" s="5"/>
      <c r="B296" s="5"/>
      <c r="C296" s="5"/>
      <c r="D296" s="25"/>
      <c r="E296" s="5"/>
      <c r="F296" s="5"/>
      <c r="G296" s="5"/>
      <c r="H296" s="5"/>
      <c r="I296" s="4"/>
      <c r="J296" s="5"/>
      <c r="K296" s="5"/>
      <c r="L296" s="5"/>
    </row>
    <row r="297">
      <c r="A297" s="5"/>
      <c r="B297" s="5"/>
      <c r="C297" s="5"/>
      <c r="D297" s="25"/>
      <c r="E297" s="5"/>
      <c r="F297" s="5"/>
      <c r="G297" s="5"/>
      <c r="H297" s="5"/>
      <c r="I297" s="4"/>
      <c r="J297" s="5"/>
      <c r="K297" s="5"/>
      <c r="L297" s="5"/>
    </row>
    <row r="298">
      <c r="A298" s="5"/>
      <c r="B298" s="5"/>
      <c r="C298" s="5"/>
      <c r="D298" s="25"/>
      <c r="E298" s="5"/>
      <c r="F298" s="5"/>
      <c r="G298" s="5"/>
      <c r="H298" s="5"/>
      <c r="I298" s="4"/>
      <c r="J298" s="5"/>
      <c r="K298" s="5"/>
      <c r="L298" s="5"/>
    </row>
    <row r="299">
      <c r="A299" s="5"/>
      <c r="B299" s="5"/>
      <c r="C299" s="5"/>
      <c r="D299" s="25"/>
      <c r="E299" s="5"/>
      <c r="F299" s="5"/>
      <c r="G299" s="5"/>
      <c r="H299" s="5"/>
      <c r="I299" s="4"/>
      <c r="J299" s="5"/>
      <c r="K299" s="5"/>
      <c r="L299" s="5"/>
    </row>
    <row r="300">
      <c r="A300" s="5"/>
      <c r="B300" s="5"/>
      <c r="C300" s="5"/>
      <c r="D300" s="25"/>
      <c r="E300" s="5"/>
      <c r="F300" s="5"/>
      <c r="G300" s="5"/>
      <c r="H300" s="5"/>
      <c r="I300" s="4"/>
      <c r="J300" s="5"/>
      <c r="K300" s="5"/>
      <c r="L300" s="5"/>
    </row>
    <row r="301">
      <c r="A301" s="5"/>
      <c r="B301" s="5"/>
      <c r="C301" s="5"/>
      <c r="D301" s="25"/>
      <c r="E301" s="5"/>
      <c r="F301" s="5"/>
      <c r="G301" s="5"/>
      <c r="H301" s="5"/>
      <c r="I301" s="4"/>
      <c r="J301" s="5"/>
      <c r="K301" s="5"/>
      <c r="L301" s="5"/>
    </row>
    <row r="302">
      <c r="A302" s="5"/>
      <c r="B302" s="5"/>
      <c r="C302" s="5"/>
      <c r="D302" s="25"/>
      <c r="E302" s="5"/>
      <c r="F302" s="5"/>
      <c r="G302" s="5"/>
      <c r="H302" s="5"/>
      <c r="I302" s="4"/>
      <c r="J302" s="5"/>
      <c r="K302" s="5"/>
      <c r="L302" s="5"/>
    </row>
    <row r="303">
      <c r="A303" s="5"/>
      <c r="B303" s="5"/>
      <c r="C303" s="5"/>
      <c r="D303" s="25"/>
      <c r="E303" s="5"/>
      <c r="F303" s="5"/>
      <c r="G303" s="5"/>
      <c r="H303" s="5"/>
      <c r="I303" s="4"/>
      <c r="J303" s="5"/>
      <c r="K303" s="5"/>
      <c r="L303" s="5"/>
    </row>
    <row r="304">
      <c r="A304" s="5"/>
      <c r="B304" s="5"/>
      <c r="C304" s="5"/>
      <c r="D304" s="25"/>
      <c r="E304" s="5"/>
      <c r="F304" s="5"/>
      <c r="G304" s="5"/>
      <c r="H304" s="5"/>
      <c r="I304" s="4"/>
      <c r="J304" s="5"/>
      <c r="K304" s="5"/>
      <c r="L304" s="5"/>
    </row>
    <row r="305">
      <c r="A305" s="5"/>
      <c r="B305" s="5"/>
      <c r="C305" s="5"/>
      <c r="D305" s="25"/>
      <c r="E305" s="5"/>
      <c r="F305" s="5"/>
      <c r="G305" s="5"/>
      <c r="H305" s="5"/>
      <c r="I305" s="4"/>
      <c r="J305" s="5"/>
      <c r="K305" s="5"/>
      <c r="L305" s="5"/>
    </row>
    <row r="306">
      <c r="A306" s="5"/>
      <c r="B306" s="5"/>
      <c r="C306" s="5"/>
      <c r="D306" s="25"/>
      <c r="E306" s="5"/>
      <c r="F306" s="5"/>
      <c r="G306" s="5"/>
      <c r="H306" s="5"/>
      <c r="I306" s="4"/>
      <c r="J306" s="5"/>
      <c r="K306" s="5"/>
      <c r="L306" s="5"/>
    </row>
    <row r="307">
      <c r="A307" s="5"/>
      <c r="B307" s="5"/>
      <c r="C307" s="5"/>
      <c r="D307" s="25"/>
      <c r="E307" s="5"/>
      <c r="F307" s="5"/>
      <c r="G307" s="5"/>
      <c r="H307" s="5"/>
      <c r="I307" s="4"/>
      <c r="J307" s="5"/>
      <c r="K307" s="5"/>
      <c r="L307" s="5"/>
    </row>
    <row r="308">
      <c r="A308" s="5"/>
      <c r="B308" s="5"/>
      <c r="C308" s="5"/>
      <c r="D308" s="25"/>
      <c r="E308" s="5"/>
      <c r="F308" s="5"/>
      <c r="G308" s="5"/>
      <c r="H308" s="5"/>
      <c r="I308" s="4"/>
      <c r="J308" s="5"/>
      <c r="K308" s="5"/>
      <c r="L308" s="5"/>
    </row>
    <row r="309">
      <c r="A309" s="5"/>
      <c r="B309" s="5"/>
      <c r="C309" s="5"/>
      <c r="D309" s="25"/>
      <c r="E309" s="5"/>
      <c r="F309" s="5"/>
      <c r="G309" s="5"/>
      <c r="H309" s="5"/>
      <c r="I309" s="4"/>
      <c r="J309" s="5"/>
      <c r="K309" s="5"/>
      <c r="L309" s="5"/>
    </row>
    <row r="310">
      <c r="A310" s="5"/>
      <c r="B310" s="5"/>
      <c r="C310" s="5"/>
      <c r="D310" s="25"/>
      <c r="E310" s="5"/>
      <c r="F310" s="5"/>
      <c r="G310" s="5"/>
      <c r="H310" s="5"/>
      <c r="I310" s="4"/>
      <c r="J310" s="5"/>
      <c r="K310" s="5"/>
      <c r="L310" s="5"/>
    </row>
    <row r="311">
      <c r="A311" s="5"/>
      <c r="B311" s="5"/>
      <c r="C311" s="5"/>
      <c r="D311" s="25"/>
      <c r="E311" s="5"/>
      <c r="F311" s="5"/>
      <c r="G311" s="5"/>
      <c r="H311" s="5"/>
      <c r="I311" s="4"/>
      <c r="J311" s="5"/>
      <c r="K311" s="5"/>
      <c r="L311" s="5"/>
    </row>
    <row r="312">
      <c r="A312" s="5"/>
      <c r="B312" s="5"/>
      <c r="C312" s="5"/>
      <c r="D312" s="25"/>
      <c r="E312" s="5"/>
      <c r="F312" s="5"/>
      <c r="G312" s="5"/>
      <c r="H312" s="5"/>
      <c r="I312" s="4"/>
      <c r="J312" s="5"/>
      <c r="K312" s="5"/>
      <c r="L312" s="5"/>
    </row>
    <row r="313">
      <c r="A313" s="5"/>
      <c r="B313" s="5"/>
      <c r="C313" s="5"/>
      <c r="D313" s="25"/>
      <c r="E313" s="5"/>
      <c r="F313" s="5"/>
      <c r="G313" s="5"/>
      <c r="H313" s="5"/>
      <c r="I313" s="4"/>
      <c r="J313" s="5"/>
      <c r="K313" s="5"/>
      <c r="L313" s="5"/>
    </row>
    <row r="314">
      <c r="A314" s="5"/>
      <c r="B314" s="5"/>
      <c r="C314" s="5"/>
      <c r="D314" s="25"/>
      <c r="E314" s="5"/>
      <c r="F314" s="5"/>
      <c r="G314" s="5"/>
      <c r="H314" s="5"/>
      <c r="I314" s="4"/>
      <c r="J314" s="5"/>
      <c r="K314" s="5"/>
      <c r="L314" s="5"/>
    </row>
    <row r="315">
      <c r="A315" s="5"/>
      <c r="B315" s="5"/>
      <c r="C315" s="5"/>
      <c r="D315" s="25"/>
      <c r="E315" s="5"/>
      <c r="F315" s="5"/>
      <c r="G315" s="5"/>
      <c r="H315" s="5"/>
      <c r="I315" s="4"/>
      <c r="J315" s="5"/>
      <c r="K315" s="5"/>
      <c r="L315" s="5"/>
    </row>
    <row r="316">
      <c r="A316" s="5"/>
      <c r="B316" s="5"/>
      <c r="C316" s="5"/>
      <c r="D316" s="25"/>
      <c r="E316" s="5"/>
      <c r="F316" s="5"/>
      <c r="G316" s="5"/>
      <c r="H316" s="5"/>
      <c r="I316" s="4"/>
      <c r="J316" s="5"/>
      <c r="K316" s="5"/>
      <c r="L316" s="5"/>
    </row>
    <row r="317">
      <c r="A317" s="5"/>
      <c r="B317" s="5"/>
      <c r="C317" s="5"/>
      <c r="D317" s="25"/>
      <c r="E317" s="5"/>
      <c r="F317" s="5"/>
      <c r="G317" s="5"/>
      <c r="H317" s="5"/>
      <c r="I317" s="4"/>
      <c r="J317" s="5"/>
      <c r="K317" s="5"/>
      <c r="L317" s="5"/>
    </row>
    <row r="318">
      <c r="A318" s="5"/>
      <c r="B318" s="5"/>
      <c r="C318" s="5"/>
      <c r="D318" s="25"/>
      <c r="E318" s="5"/>
      <c r="F318" s="5"/>
      <c r="G318" s="5"/>
      <c r="H318" s="5"/>
      <c r="I318" s="4"/>
      <c r="J318" s="5"/>
      <c r="K318" s="5"/>
      <c r="L318" s="5"/>
    </row>
    <row r="319">
      <c r="A319" s="5"/>
      <c r="B319" s="5"/>
      <c r="C319" s="5"/>
      <c r="D319" s="25"/>
      <c r="E319" s="5"/>
      <c r="F319" s="5"/>
      <c r="G319" s="5"/>
      <c r="H319" s="5"/>
      <c r="I319" s="4"/>
      <c r="J319" s="5"/>
      <c r="K319" s="5"/>
      <c r="L319" s="5"/>
    </row>
    <row r="320">
      <c r="A320" s="5"/>
      <c r="B320" s="5"/>
      <c r="C320" s="5"/>
      <c r="D320" s="25"/>
      <c r="E320" s="5"/>
      <c r="F320" s="5"/>
      <c r="G320" s="5"/>
      <c r="H320" s="5"/>
      <c r="I320" s="4"/>
      <c r="J320" s="5"/>
      <c r="K320" s="5"/>
      <c r="L320" s="5"/>
    </row>
    <row r="321">
      <c r="A321" s="5"/>
      <c r="B321" s="5"/>
      <c r="C321" s="5"/>
      <c r="D321" s="25"/>
      <c r="E321" s="5"/>
      <c r="F321" s="5"/>
      <c r="G321" s="5"/>
      <c r="H321" s="5"/>
      <c r="I321" s="4"/>
      <c r="J321" s="5"/>
      <c r="K321" s="5"/>
      <c r="L321" s="5"/>
    </row>
    <row r="322">
      <c r="A322" s="5"/>
      <c r="B322" s="5"/>
      <c r="C322" s="5"/>
      <c r="D322" s="25"/>
      <c r="E322" s="5"/>
      <c r="F322" s="5"/>
      <c r="G322" s="5"/>
      <c r="H322" s="5"/>
      <c r="I322" s="4"/>
      <c r="J322" s="5"/>
      <c r="K322" s="5"/>
      <c r="L322" s="5"/>
    </row>
    <row r="323">
      <c r="A323" s="5"/>
      <c r="B323" s="5"/>
      <c r="C323" s="5"/>
      <c r="D323" s="25"/>
      <c r="E323" s="5"/>
      <c r="F323" s="5"/>
      <c r="G323" s="5"/>
      <c r="H323" s="5"/>
      <c r="I323" s="4"/>
      <c r="J323" s="5"/>
      <c r="K323" s="5"/>
      <c r="L323" s="5"/>
    </row>
    <row r="324">
      <c r="A324" s="5"/>
      <c r="B324" s="5"/>
      <c r="C324" s="5"/>
      <c r="D324" s="25"/>
      <c r="E324" s="5"/>
      <c r="F324" s="5"/>
      <c r="G324" s="5"/>
      <c r="H324" s="5"/>
      <c r="I324" s="4"/>
      <c r="J324" s="5"/>
      <c r="K324" s="5"/>
      <c r="L324" s="5"/>
    </row>
    <row r="325">
      <c r="A325" s="5"/>
      <c r="B325" s="5"/>
      <c r="C325" s="5"/>
      <c r="D325" s="25"/>
      <c r="E325" s="5"/>
      <c r="F325" s="5"/>
      <c r="G325" s="5"/>
      <c r="H325" s="5"/>
      <c r="I325" s="4"/>
      <c r="J325" s="5"/>
      <c r="K325" s="5"/>
      <c r="L325" s="5"/>
    </row>
    <row r="326">
      <c r="A326" s="5"/>
      <c r="B326" s="5"/>
      <c r="C326" s="5"/>
      <c r="D326" s="25"/>
      <c r="E326" s="5"/>
      <c r="F326" s="5"/>
      <c r="G326" s="5"/>
      <c r="H326" s="5"/>
      <c r="I326" s="4"/>
      <c r="J326" s="5"/>
      <c r="K326" s="5"/>
      <c r="L326" s="5"/>
    </row>
    <row r="327">
      <c r="A327" s="5"/>
      <c r="B327" s="5"/>
      <c r="C327" s="5"/>
      <c r="D327" s="25"/>
      <c r="E327" s="5"/>
      <c r="F327" s="5"/>
      <c r="G327" s="5"/>
      <c r="H327" s="5"/>
      <c r="I327" s="4"/>
      <c r="J327" s="5"/>
      <c r="K327" s="5"/>
      <c r="L327" s="5"/>
    </row>
    <row r="328">
      <c r="A328" s="5"/>
      <c r="B328" s="5"/>
      <c r="C328" s="5"/>
      <c r="D328" s="25"/>
      <c r="E328" s="5"/>
      <c r="F328" s="5"/>
      <c r="G328" s="5"/>
      <c r="H328" s="5"/>
      <c r="I328" s="4"/>
      <c r="J328" s="5"/>
      <c r="K328" s="5"/>
      <c r="L328" s="5"/>
    </row>
    <row r="329">
      <c r="A329" s="5"/>
      <c r="B329" s="5"/>
      <c r="C329" s="5"/>
      <c r="D329" s="25"/>
      <c r="E329" s="5"/>
      <c r="F329" s="5"/>
      <c r="G329" s="5"/>
      <c r="H329" s="5"/>
      <c r="I329" s="4"/>
      <c r="J329" s="5"/>
      <c r="K329" s="5"/>
      <c r="L329" s="5"/>
    </row>
    <row r="330">
      <c r="A330" s="5"/>
      <c r="B330" s="5"/>
      <c r="C330" s="5"/>
      <c r="D330" s="25"/>
      <c r="E330" s="5"/>
      <c r="F330" s="5"/>
      <c r="G330" s="5"/>
      <c r="H330" s="5"/>
      <c r="I330" s="4"/>
      <c r="J330" s="5"/>
      <c r="K330" s="5"/>
      <c r="L330" s="5"/>
    </row>
    <row r="331">
      <c r="A331" s="5"/>
      <c r="B331" s="5"/>
      <c r="C331" s="5"/>
      <c r="D331" s="25"/>
      <c r="E331" s="5"/>
      <c r="F331" s="5"/>
      <c r="G331" s="5"/>
      <c r="H331" s="5"/>
      <c r="I331" s="4"/>
      <c r="J331" s="5"/>
      <c r="K331" s="5"/>
      <c r="L331" s="5"/>
    </row>
    <row r="332">
      <c r="A332" s="5"/>
      <c r="B332" s="5"/>
      <c r="C332" s="5"/>
      <c r="D332" s="25"/>
      <c r="E332" s="5"/>
      <c r="F332" s="5"/>
      <c r="G332" s="5"/>
      <c r="H332" s="5"/>
      <c r="I332" s="4"/>
      <c r="J332" s="5"/>
      <c r="K332" s="5"/>
      <c r="L332" s="5"/>
    </row>
    <row r="333">
      <c r="A333" s="5"/>
      <c r="B333" s="5"/>
      <c r="C333" s="5"/>
      <c r="D333" s="25"/>
      <c r="E333" s="5"/>
      <c r="F333" s="5"/>
      <c r="G333" s="5"/>
      <c r="H333" s="5"/>
      <c r="I333" s="4"/>
      <c r="J333" s="5"/>
      <c r="K333" s="5"/>
      <c r="L333" s="5"/>
    </row>
    <row r="334">
      <c r="A334" s="5"/>
      <c r="B334" s="5"/>
      <c r="C334" s="5"/>
      <c r="D334" s="25"/>
      <c r="E334" s="5"/>
      <c r="F334" s="5"/>
      <c r="G334" s="5"/>
      <c r="H334" s="5"/>
      <c r="I334" s="4"/>
      <c r="J334" s="5"/>
      <c r="K334" s="5"/>
      <c r="L334" s="5"/>
    </row>
    <row r="335">
      <c r="A335" s="5"/>
      <c r="B335" s="5"/>
      <c r="C335" s="5"/>
      <c r="D335" s="25"/>
      <c r="E335" s="5"/>
      <c r="F335" s="5"/>
      <c r="G335" s="5"/>
      <c r="H335" s="5"/>
      <c r="I335" s="4"/>
      <c r="J335" s="5"/>
      <c r="K335" s="5"/>
      <c r="L335" s="5"/>
    </row>
    <row r="336">
      <c r="A336" s="5"/>
      <c r="B336" s="5"/>
      <c r="C336" s="5"/>
      <c r="D336" s="25"/>
      <c r="E336" s="5"/>
      <c r="F336" s="5"/>
      <c r="G336" s="5"/>
      <c r="H336" s="5"/>
      <c r="I336" s="4"/>
      <c r="J336" s="5"/>
      <c r="K336" s="5"/>
      <c r="L336" s="5"/>
    </row>
    <row r="337">
      <c r="A337" s="5"/>
      <c r="B337" s="5"/>
      <c r="C337" s="5"/>
      <c r="D337" s="25"/>
      <c r="E337" s="5"/>
      <c r="F337" s="5"/>
      <c r="G337" s="5"/>
      <c r="H337" s="5"/>
      <c r="I337" s="4"/>
      <c r="J337" s="5"/>
      <c r="K337" s="5"/>
      <c r="L337" s="5"/>
    </row>
    <row r="338">
      <c r="A338" s="5"/>
      <c r="B338" s="5"/>
      <c r="C338" s="5"/>
      <c r="D338" s="25"/>
      <c r="E338" s="5"/>
      <c r="F338" s="5"/>
      <c r="G338" s="5"/>
      <c r="H338" s="5"/>
      <c r="I338" s="4"/>
      <c r="J338" s="5"/>
      <c r="K338" s="5"/>
      <c r="L338" s="5"/>
    </row>
    <row r="339">
      <c r="A339" s="5"/>
      <c r="B339" s="5"/>
      <c r="C339" s="5"/>
      <c r="D339" s="25"/>
      <c r="E339" s="5"/>
      <c r="F339" s="5"/>
      <c r="G339" s="5"/>
      <c r="H339" s="5"/>
      <c r="I339" s="4"/>
      <c r="J339" s="5"/>
      <c r="K339" s="5"/>
      <c r="L339" s="5"/>
    </row>
    <row r="340">
      <c r="A340" s="5"/>
      <c r="B340" s="5"/>
      <c r="C340" s="5"/>
      <c r="D340" s="25"/>
      <c r="E340" s="5"/>
      <c r="F340" s="5"/>
      <c r="G340" s="5"/>
      <c r="H340" s="5"/>
      <c r="I340" s="4"/>
      <c r="J340" s="5"/>
      <c r="K340" s="5"/>
      <c r="L340" s="5"/>
    </row>
    <row r="341">
      <c r="A341" s="5"/>
      <c r="B341" s="5"/>
      <c r="C341" s="5"/>
      <c r="D341" s="25"/>
      <c r="E341" s="5"/>
      <c r="F341" s="5"/>
      <c r="G341" s="5"/>
      <c r="H341" s="5"/>
      <c r="I341" s="4"/>
      <c r="J341" s="5"/>
      <c r="K341" s="5"/>
      <c r="L341" s="5"/>
    </row>
    <row r="342">
      <c r="A342" s="5"/>
      <c r="B342" s="5"/>
      <c r="C342" s="5"/>
      <c r="D342" s="25"/>
      <c r="E342" s="5"/>
      <c r="F342" s="5"/>
      <c r="G342" s="5"/>
      <c r="H342" s="5"/>
      <c r="I342" s="4"/>
      <c r="J342" s="5"/>
      <c r="K342" s="5"/>
      <c r="L342" s="5"/>
    </row>
    <row r="343">
      <c r="A343" s="5"/>
      <c r="B343" s="5"/>
      <c r="C343" s="5"/>
      <c r="D343" s="25"/>
      <c r="E343" s="5"/>
      <c r="F343" s="5"/>
      <c r="G343" s="5"/>
      <c r="H343" s="5"/>
      <c r="I343" s="4"/>
      <c r="J343" s="5"/>
      <c r="K343" s="5"/>
      <c r="L343" s="5"/>
    </row>
    <row r="344">
      <c r="A344" s="5"/>
      <c r="B344" s="5"/>
      <c r="C344" s="5"/>
      <c r="D344" s="25"/>
      <c r="E344" s="5"/>
      <c r="F344" s="5"/>
      <c r="G344" s="5"/>
      <c r="H344" s="5"/>
      <c r="I344" s="4"/>
      <c r="J344" s="5"/>
      <c r="K344" s="5"/>
      <c r="L344" s="5"/>
    </row>
    <row r="345">
      <c r="A345" s="5"/>
      <c r="B345" s="5"/>
      <c r="C345" s="5"/>
      <c r="D345" s="25"/>
      <c r="E345" s="5"/>
      <c r="F345" s="5"/>
      <c r="G345" s="5"/>
      <c r="H345" s="5"/>
      <c r="I345" s="4"/>
      <c r="J345" s="5"/>
      <c r="K345" s="5"/>
      <c r="L345" s="5"/>
    </row>
    <row r="346">
      <c r="A346" s="5"/>
      <c r="B346" s="5"/>
      <c r="C346" s="5"/>
      <c r="D346" s="25"/>
      <c r="E346" s="5"/>
      <c r="F346" s="5"/>
      <c r="G346" s="5"/>
      <c r="H346" s="5"/>
      <c r="I346" s="4"/>
      <c r="J346" s="5"/>
      <c r="K346" s="5"/>
      <c r="L346" s="5"/>
    </row>
    <row r="347">
      <c r="A347" s="5"/>
      <c r="B347" s="5"/>
      <c r="C347" s="5"/>
      <c r="D347" s="25"/>
      <c r="E347" s="5"/>
      <c r="F347" s="5"/>
      <c r="G347" s="5"/>
      <c r="H347" s="5"/>
      <c r="I347" s="4"/>
      <c r="J347" s="5"/>
      <c r="K347" s="5"/>
      <c r="L347" s="5"/>
    </row>
    <row r="348">
      <c r="A348" s="5"/>
      <c r="B348" s="5"/>
      <c r="C348" s="5"/>
      <c r="D348" s="25"/>
      <c r="E348" s="5"/>
      <c r="F348" s="5"/>
      <c r="G348" s="5"/>
      <c r="H348" s="5"/>
      <c r="I348" s="4"/>
      <c r="J348" s="5"/>
      <c r="K348" s="5"/>
      <c r="L348" s="5"/>
    </row>
    <row r="349">
      <c r="A349" s="5"/>
      <c r="B349" s="5"/>
      <c r="C349" s="5"/>
      <c r="D349" s="25"/>
      <c r="E349" s="5"/>
      <c r="F349" s="5"/>
      <c r="G349" s="5"/>
      <c r="H349" s="5"/>
      <c r="I349" s="4"/>
      <c r="J349" s="5"/>
      <c r="K349" s="5"/>
      <c r="L349" s="5"/>
    </row>
    <row r="350">
      <c r="A350" s="5"/>
      <c r="B350" s="5"/>
      <c r="C350" s="5"/>
      <c r="D350" s="25"/>
      <c r="E350" s="5"/>
      <c r="F350" s="5"/>
      <c r="G350" s="5"/>
      <c r="H350" s="5"/>
      <c r="I350" s="4"/>
      <c r="J350" s="5"/>
      <c r="K350" s="5"/>
      <c r="L350" s="5"/>
    </row>
    <row r="351">
      <c r="A351" s="5"/>
      <c r="B351" s="5"/>
      <c r="C351" s="5"/>
      <c r="D351" s="25"/>
      <c r="E351" s="5"/>
      <c r="F351" s="5"/>
      <c r="G351" s="5"/>
      <c r="H351" s="5"/>
      <c r="I351" s="4"/>
      <c r="J351" s="5"/>
      <c r="K351" s="5"/>
      <c r="L351" s="5"/>
    </row>
    <row r="352">
      <c r="A352" s="5"/>
      <c r="B352" s="5"/>
      <c r="C352" s="5"/>
      <c r="D352" s="25"/>
      <c r="E352" s="5"/>
      <c r="F352" s="5"/>
      <c r="G352" s="5"/>
      <c r="H352" s="5"/>
      <c r="I352" s="4"/>
      <c r="J352" s="5"/>
      <c r="K352" s="5"/>
      <c r="L352" s="5"/>
    </row>
    <row r="353">
      <c r="A353" s="5"/>
      <c r="B353" s="5"/>
      <c r="C353" s="5"/>
      <c r="D353" s="25"/>
      <c r="E353" s="5"/>
      <c r="F353" s="5"/>
      <c r="G353" s="5"/>
      <c r="H353" s="5"/>
      <c r="I353" s="4"/>
      <c r="J353" s="5"/>
      <c r="K353" s="5"/>
      <c r="L353" s="5"/>
    </row>
    <row r="354">
      <c r="A354" s="5"/>
      <c r="B354" s="5"/>
      <c r="C354" s="5"/>
      <c r="D354" s="25"/>
      <c r="E354" s="5"/>
      <c r="F354" s="5"/>
      <c r="G354" s="5"/>
      <c r="H354" s="5"/>
      <c r="I354" s="4"/>
      <c r="J354" s="5"/>
      <c r="K354" s="5"/>
      <c r="L354" s="5"/>
    </row>
    <row r="355">
      <c r="A355" s="5"/>
      <c r="B355" s="5"/>
      <c r="C355" s="5"/>
      <c r="D355" s="25"/>
      <c r="E355" s="5"/>
      <c r="F355" s="5"/>
      <c r="G355" s="5"/>
      <c r="H355" s="5"/>
      <c r="I355" s="4"/>
      <c r="J355" s="5"/>
      <c r="K355" s="5"/>
      <c r="L355" s="5"/>
    </row>
    <row r="356">
      <c r="A356" s="5"/>
      <c r="B356" s="5"/>
      <c r="C356" s="5"/>
      <c r="D356" s="25"/>
      <c r="E356" s="5"/>
      <c r="F356" s="5"/>
      <c r="G356" s="5"/>
      <c r="H356" s="5"/>
      <c r="I356" s="4"/>
      <c r="J356" s="5"/>
      <c r="K356" s="5"/>
      <c r="L356" s="5"/>
    </row>
    <row r="357">
      <c r="A357" s="5"/>
      <c r="B357" s="5"/>
      <c r="C357" s="5"/>
      <c r="D357" s="25"/>
      <c r="E357" s="5"/>
      <c r="F357" s="5"/>
      <c r="G357" s="5"/>
      <c r="H357" s="5"/>
      <c r="I357" s="4"/>
      <c r="J357" s="5"/>
      <c r="K357" s="5"/>
      <c r="L357" s="5"/>
    </row>
    <row r="358">
      <c r="A358" s="5"/>
      <c r="B358" s="5"/>
      <c r="C358" s="5"/>
      <c r="D358" s="25"/>
      <c r="E358" s="5"/>
      <c r="F358" s="5"/>
      <c r="G358" s="5"/>
      <c r="H358" s="5"/>
      <c r="I358" s="4"/>
      <c r="J358" s="5"/>
      <c r="K358" s="5"/>
      <c r="L358" s="5"/>
    </row>
    <row r="359">
      <c r="A359" s="5"/>
      <c r="B359" s="5"/>
      <c r="C359" s="5"/>
      <c r="D359" s="25"/>
      <c r="E359" s="5"/>
      <c r="F359" s="5"/>
      <c r="G359" s="5"/>
      <c r="H359" s="5"/>
      <c r="I359" s="4"/>
      <c r="J359" s="5"/>
      <c r="K359" s="5"/>
      <c r="L359" s="5"/>
    </row>
    <row r="360">
      <c r="A360" s="5"/>
      <c r="B360" s="5"/>
      <c r="C360" s="5"/>
      <c r="D360" s="25"/>
      <c r="E360" s="5"/>
      <c r="F360" s="5"/>
      <c r="G360" s="5"/>
      <c r="H360" s="5"/>
      <c r="I360" s="4"/>
      <c r="J360" s="5"/>
      <c r="K360" s="5"/>
      <c r="L360" s="5"/>
    </row>
    <row r="361">
      <c r="A361" s="5"/>
      <c r="B361" s="5"/>
      <c r="C361" s="5"/>
      <c r="D361" s="25"/>
      <c r="E361" s="5"/>
      <c r="F361" s="5"/>
      <c r="G361" s="5"/>
      <c r="H361" s="5"/>
      <c r="I361" s="4"/>
      <c r="J361" s="5"/>
      <c r="K361" s="5"/>
      <c r="L361" s="5"/>
    </row>
    <row r="362">
      <c r="A362" s="5"/>
      <c r="B362" s="5"/>
      <c r="C362" s="5"/>
      <c r="D362" s="25"/>
      <c r="E362" s="5"/>
      <c r="F362" s="5"/>
      <c r="G362" s="5"/>
      <c r="H362" s="5"/>
      <c r="I362" s="4"/>
      <c r="J362" s="5"/>
      <c r="K362" s="5"/>
      <c r="L362" s="5"/>
    </row>
    <row r="363">
      <c r="A363" s="5"/>
      <c r="B363" s="5"/>
      <c r="C363" s="5"/>
      <c r="D363" s="25"/>
      <c r="E363" s="5"/>
      <c r="F363" s="5"/>
      <c r="G363" s="5"/>
      <c r="H363" s="5"/>
      <c r="I363" s="4"/>
      <c r="J363" s="5"/>
      <c r="K363" s="5"/>
      <c r="L363" s="5"/>
    </row>
    <row r="364">
      <c r="A364" s="5"/>
      <c r="B364" s="5"/>
      <c r="C364" s="5"/>
      <c r="D364" s="25"/>
      <c r="E364" s="5"/>
      <c r="F364" s="5"/>
      <c r="G364" s="5"/>
      <c r="H364" s="5"/>
      <c r="I364" s="4"/>
      <c r="J364" s="5"/>
      <c r="K364" s="5"/>
      <c r="L364" s="5"/>
    </row>
    <row r="365">
      <c r="A365" s="5"/>
      <c r="B365" s="5"/>
      <c r="C365" s="5"/>
      <c r="D365" s="25"/>
      <c r="E365" s="5"/>
      <c r="F365" s="5"/>
      <c r="G365" s="5"/>
      <c r="H365" s="5"/>
      <c r="I365" s="4"/>
      <c r="J365" s="5"/>
      <c r="K365" s="5"/>
      <c r="L365" s="5"/>
    </row>
    <row r="366">
      <c r="A366" s="5"/>
      <c r="B366" s="5"/>
      <c r="C366" s="5"/>
      <c r="D366" s="25"/>
      <c r="E366" s="5"/>
      <c r="F366" s="5"/>
      <c r="G366" s="5"/>
      <c r="H366" s="5"/>
      <c r="I366" s="4"/>
      <c r="J366" s="5"/>
      <c r="K366" s="5"/>
      <c r="L366" s="5"/>
    </row>
    <row r="367">
      <c r="A367" s="5"/>
      <c r="B367" s="5"/>
      <c r="C367" s="5"/>
      <c r="D367" s="25"/>
      <c r="E367" s="5"/>
      <c r="F367" s="5"/>
      <c r="G367" s="5"/>
      <c r="H367" s="5"/>
      <c r="I367" s="4"/>
      <c r="J367" s="5"/>
      <c r="K367" s="5"/>
      <c r="L367" s="5"/>
    </row>
    <row r="368">
      <c r="A368" s="5"/>
      <c r="B368" s="5"/>
      <c r="C368" s="5"/>
      <c r="D368" s="25"/>
      <c r="E368" s="5"/>
      <c r="F368" s="5"/>
      <c r="G368" s="5"/>
      <c r="H368" s="5"/>
      <c r="I368" s="4"/>
      <c r="J368" s="5"/>
      <c r="K368" s="5"/>
      <c r="L368" s="5"/>
    </row>
    <row r="369">
      <c r="A369" s="5"/>
      <c r="B369" s="5"/>
      <c r="C369" s="5"/>
      <c r="D369" s="25"/>
      <c r="E369" s="5"/>
      <c r="F369" s="5"/>
      <c r="G369" s="5"/>
      <c r="H369" s="5"/>
      <c r="I369" s="4"/>
      <c r="J369" s="5"/>
      <c r="K369" s="5"/>
      <c r="L369" s="5"/>
    </row>
    <row r="370">
      <c r="A370" s="5"/>
      <c r="B370" s="5"/>
      <c r="C370" s="5"/>
      <c r="D370" s="25"/>
      <c r="E370" s="5"/>
      <c r="F370" s="5"/>
      <c r="G370" s="5"/>
      <c r="H370" s="5"/>
      <c r="I370" s="4"/>
      <c r="J370" s="5"/>
      <c r="K370" s="5"/>
      <c r="L370" s="5"/>
    </row>
    <row r="371">
      <c r="A371" s="5"/>
      <c r="B371" s="5"/>
      <c r="C371" s="5"/>
      <c r="D371" s="25"/>
      <c r="E371" s="5"/>
      <c r="F371" s="5"/>
      <c r="G371" s="5"/>
      <c r="H371" s="5"/>
      <c r="I371" s="4"/>
      <c r="J371" s="5"/>
      <c r="K371" s="5"/>
      <c r="L371" s="5"/>
    </row>
    <row r="372">
      <c r="A372" s="5"/>
      <c r="B372" s="5"/>
      <c r="C372" s="5"/>
      <c r="D372" s="25"/>
      <c r="E372" s="5"/>
      <c r="F372" s="5"/>
      <c r="G372" s="5"/>
      <c r="H372" s="5"/>
      <c r="I372" s="4"/>
      <c r="J372" s="5"/>
      <c r="K372" s="5"/>
      <c r="L372" s="5"/>
    </row>
    <row r="373">
      <c r="A373" s="5"/>
      <c r="B373" s="5"/>
      <c r="C373" s="5"/>
      <c r="D373" s="25"/>
      <c r="E373" s="5"/>
      <c r="F373" s="5"/>
      <c r="G373" s="5"/>
      <c r="H373" s="5"/>
      <c r="I373" s="4"/>
      <c r="J373" s="5"/>
      <c r="K373" s="5"/>
      <c r="L373" s="5"/>
    </row>
    <row r="374">
      <c r="A374" s="5"/>
      <c r="B374" s="5"/>
      <c r="C374" s="5"/>
      <c r="D374" s="25"/>
      <c r="E374" s="5"/>
      <c r="F374" s="5"/>
      <c r="G374" s="5"/>
      <c r="H374" s="5"/>
      <c r="I374" s="4"/>
      <c r="J374" s="5"/>
      <c r="K374" s="5"/>
      <c r="L374" s="5"/>
    </row>
    <row r="375">
      <c r="A375" s="5"/>
      <c r="B375" s="5"/>
      <c r="C375" s="5"/>
      <c r="D375" s="25"/>
      <c r="E375" s="5"/>
      <c r="F375" s="5"/>
      <c r="G375" s="5"/>
      <c r="H375" s="5"/>
      <c r="I375" s="4"/>
      <c r="J375" s="5"/>
      <c r="K375" s="5"/>
      <c r="L375" s="5"/>
    </row>
    <row r="376">
      <c r="A376" s="5"/>
      <c r="B376" s="5"/>
      <c r="C376" s="5"/>
      <c r="D376" s="25"/>
      <c r="E376" s="5"/>
      <c r="F376" s="5"/>
      <c r="G376" s="5"/>
      <c r="H376" s="5"/>
      <c r="I376" s="4"/>
      <c r="J376" s="5"/>
      <c r="K376" s="5"/>
      <c r="L376" s="5"/>
    </row>
    <row r="377">
      <c r="A377" s="5"/>
      <c r="B377" s="5"/>
      <c r="C377" s="5"/>
      <c r="D377" s="25"/>
      <c r="E377" s="5"/>
      <c r="F377" s="5"/>
      <c r="G377" s="5"/>
      <c r="H377" s="5"/>
      <c r="I377" s="4"/>
      <c r="J377" s="5"/>
      <c r="K377" s="5"/>
      <c r="L377" s="5"/>
    </row>
    <row r="378">
      <c r="A378" s="5"/>
      <c r="B378" s="5"/>
      <c r="C378" s="5"/>
      <c r="D378" s="25"/>
      <c r="E378" s="5"/>
      <c r="F378" s="5"/>
      <c r="G378" s="5"/>
      <c r="H378" s="5"/>
      <c r="I378" s="4"/>
      <c r="J378" s="5"/>
      <c r="K378" s="5"/>
      <c r="L378" s="5"/>
    </row>
    <row r="379">
      <c r="A379" s="5"/>
      <c r="B379" s="5"/>
      <c r="C379" s="5"/>
      <c r="D379" s="25"/>
      <c r="E379" s="5"/>
      <c r="F379" s="5"/>
      <c r="G379" s="5"/>
      <c r="H379" s="5"/>
      <c r="I379" s="4"/>
      <c r="J379" s="5"/>
      <c r="K379" s="5"/>
      <c r="L379" s="5"/>
    </row>
    <row r="380">
      <c r="A380" s="5"/>
      <c r="B380" s="5"/>
      <c r="C380" s="5"/>
      <c r="D380" s="25"/>
      <c r="E380" s="5"/>
      <c r="F380" s="5"/>
      <c r="G380" s="5"/>
      <c r="H380" s="5"/>
      <c r="I380" s="4"/>
      <c r="J380" s="5"/>
      <c r="K380" s="5"/>
      <c r="L380" s="5"/>
    </row>
    <row r="381">
      <c r="A381" s="5"/>
      <c r="B381" s="5"/>
      <c r="C381" s="5"/>
      <c r="D381" s="25"/>
      <c r="E381" s="5"/>
      <c r="F381" s="5"/>
      <c r="G381" s="5"/>
      <c r="H381" s="5"/>
      <c r="I381" s="4"/>
      <c r="J381" s="5"/>
      <c r="K381" s="5"/>
      <c r="L381" s="5"/>
    </row>
    <row r="382">
      <c r="A382" s="5"/>
      <c r="B382" s="5"/>
      <c r="C382" s="5"/>
      <c r="D382" s="25"/>
      <c r="E382" s="5"/>
      <c r="F382" s="5"/>
      <c r="G382" s="5"/>
      <c r="H382" s="5"/>
      <c r="I382" s="4"/>
      <c r="J382" s="5"/>
      <c r="K382" s="5"/>
      <c r="L382" s="5"/>
    </row>
    <row r="383">
      <c r="A383" s="5"/>
      <c r="B383" s="5"/>
      <c r="C383" s="5"/>
      <c r="D383" s="25"/>
      <c r="E383" s="5"/>
      <c r="F383" s="5"/>
      <c r="G383" s="5"/>
      <c r="H383" s="5"/>
      <c r="I383" s="4"/>
      <c r="J383" s="5"/>
      <c r="K383" s="5"/>
      <c r="L383" s="5"/>
    </row>
    <row r="384">
      <c r="A384" s="5"/>
      <c r="B384" s="5"/>
      <c r="C384" s="5"/>
      <c r="D384" s="25"/>
      <c r="E384" s="5"/>
      <c r="F384" s="5"/>
      <c r="G384" s="5"/>
      <c r="H384" s="5"/>
      <c r="I384" s="4"/>
      <c r="J384" s="5"/>
      <c r="K384" s="5"/>
      <c r="L384" s="5"/>
    </row>
    <row r="385">
      <c r="A385" s="5"/>
      <c r="B385" s="5"/>
      <c r="C385" s="5"/>
      <c r="D385" s="25"/>
      <c r="E385" s="5"/>
      <c r="F385" s="5"/>
      <c r="G385" s="5"/>
      <c r="H385" s="5"/>
      <c r="I385" s="4"/>
      <c r="J385" s="5"/>
      <c r="K385" s="5"/>
      <c r="L385" s="5"/>
    </row>
    <row r="386">
      <c r="A386" s="5"/>
      <c r="B386" s="5"/>
      <c r="C386" s="5"/>
      <c r="D386" s="25"/>
      <c r="E386" s="5"/>
      <c r="F386" s="5"/>
      <c r="G386" s="5"/>
      <c r="H386" s="5"/>
      <c r="I386" s="4"/>
      <c r="J386" s="5"/>
      <c r="K386" s="5"/>
      <c r="L386" s="5"/>
    </row>
    <row r="387">
      <c r="A387" s="5"/>
      <c r="B387" s="5"/>
      <c r="C387" s="5"/>
      <c r="D387" s="25"/>
      <c r="E387" s="5"/>
      <c r="F387" s="5"/>
      <c r="G387" s="5"/>
      <c r="H387" s="5"/>
      <c r="I387" s="4"/>
      <c r="J387" s="5"/>
      <c r="K387" s="5"/>
      <c r="L387" s="5"/>
    </row>
    <row r="388">
      <c r="A388" s="5"/>
      <c r="B388" s="5"/>
      <c r="C388" s="5"/>
      <c r="D388" s="25"/>
      <c r="E388" s="5"/>
      <c r="F388" s="5"/>
      <c r="G388" s="5"/>
      <c r="H388" s="5"/>
      <c r="I388" s="4"/>
      <c r="J388" s="5"/>
      <c r="K388" s="5"/>
      <c r="L388" s="5"/>
    </row>
    <row r="389">
      <c r="A389" s="5"/>
      <c r="B389" s="5"/>
      <c r="C389" s="5"/>
      <c r="D389" s="25"/>
      <c r="E389" s="5"/>
      <c r="F389" s="5"/>
      <c r="G389" s="5"/>
      <c r="H389" s="5"/>
      <c r="I389" s="4"/>
      <c r="J389" s="5"/>
      <c r="K389" s="5"/>
      <c r="L389" s="5"/>
    </row>
    <row r="390">
      <c r="A390" s="5"/>
      <c r="B390" s="5"/>
      <c r="C390" s="5"/>
      <c r="D390" s="25"/>
      <c r="E390" s="5"/>
      <c r="F390" s="5"/>
      <c r="G390" s="5"/>
      <c r="H390" s="5"/>
      <c r="I390" s="4"/>
      <c r="J390" s="5"/>
      <c r="K390" s="5"/>
      <c r="L390" s="5"/>
    </row>
    <row r="391">
      <c r="A391" s="5"/>
      <c r="B391" s="5"/>
      <c r="C391" s="5"/>
      <c r="D391" s="25"/>
      <c r="E391" s="5"/>
      <c r="F391" s="5"/>
      <c r="G391" s="5"/>
      <c r="H391" s="5"/>
      <c r="I391" s="4"/>
      <c r="J391" s="5"/>
      <c r="K391" s="5"/>
      <c r="L391" s="5"/>
    </row>
    <row r="392">
      <c r="A392" s="5"/>
      <c r="B392" s="5"/>
      <c r="C392" s="5"/>
      <c r="D392" s="25"/>
      <c r="E392" s="5"/>
      <c r="F392" s="5"/>
      <c r="G392" s="5"/>
      <c r="H392" s="5"/>
      <c r="I392" s="4"/>
      <c r="J392" s="5"/>
      <c r="K392" s="5"/>
      <c r="L392" s="5"/>
    </row>
    <row r="393">
      <c r="A393" s="5"/>
      <c r="B393" s="5"/>
      <c r="C393" s="5"/>
      <c r="D393" s="25"/>
      <c r="E393" s="5"/>
      <c r="F393" s="5"/>
      <c r="G393" s="5"/>
      <c r="H393" s="5"/>
      <c r="I393" s="4"/>
      <c r="J393" s="5"/>
      <c r="K393" s="5"/>
      <c r="L393" s="5"/>
    </row>
    <row r="394">
      <c r="A394" s="5"/>
      <c r="B394" s="5"/>
      <c r="C394" s="5"/>
      <c r="D394" s="25"/>
      <c r="E394" s="5"/>
      <c r="F394" s="5"/>
      <c r="G394" s="5"/>
      <c r="H394" s="5"/>
      <c r="I394" s="4"/>
      <c r="J394" s="5"/>
      <c r="K394" s="5"/>
      <c r="L394" s="5"/>
    </row>
    <row r="395">
      <c r="A395" s="5"/>
      <c r="B395" s="5"/>
      <c r="C395" s="5"/>
      <c r="D395" s="25"/>
      <c r="E395" s="5"/>
      <c r="F395" s="5"/>
      <c r="G395" s="5"/>
      <c r="H395" s="5"/>
      <c r="I395" s="4"/>
      <c r="J395" s="5"/>
      <c r="K395" s="5"/>
      <c r="L395" s="5"/>
    </row>
    <row r="396">
      <c r="A396" s="5"/>
      <c r="B396" s="5"/>
      <c r="C396" s="5"/>
      <c r="D396" s="25"/>
      <c r="E396" s="5"/>
      <c r="F396" s="5"/>
      <c r="G396" s="5"/>
      <c r="H396" s="5"/>
      <c r="I396" s="4"/>
      <c r="J396" s="5"/>
      <c r="K396" s="5"/>
      <c r="L396" s="5"/>
    </row>
    <row r="397">
      <c r="A397" s="5"/>
      <c r="B397" s="5"/>
      <c r="C397" s="5"/>
      <c r="D397" s="25"/>
      <c r="E397" s="5"/>
      <c r="F397" s="5"/>
      <c r="G397" s="5"/>
      <c r="H397" s="5"/>
      <c r="I397" s="4"/>
      <c r="J397" s="5"/>
      <c r="K397" s="5"/>
      <c r="L397" s="5"/>
    </row>
    <row r="398">
      <c r="A398" s="5"/>
      <c r="B398" s="5"/>
      <c r="C398" s="5"/>
      <c r="D398" s="25"/>
      <c r="E398" s="5"/>
      <c r="F398" s="5"/>
      <c r="G398" s="5"/>
      <c r="H398" s="5"/>
      <c r="I398" s="4"/>
      <c r="J398" s="5"/>
      <c r="K398" s="5"/>
      <c r="L398" s="5"/>
    </row>
    <row r="399">
      <c r="A399" s="5"/>
      <c r="B399" s="5"/>
      <c r="C399" s="5"/>
      <c r="D399" s="25"/>
      <c r="E399" s="5"/>
      <c r="F399" s="5"/>
      <c r="G399" s="5"/>
      <c r="H399" s="5"/>
      <c r="I399" s="4"/>
      <c r="J399" s="5"/>
      <c r="K399" s="5"/>
      <c r="L399" s="5"/>
    </row>
    <row r="400">
      <c r="A400" s="5"/>
      <c r="B400" s="5"/>
      <c r="C400" s="5"/>
      <c r="D400" s="25"/>
      <c r="E400" s="5"/>
      <c r="F400" s="5"/>
      <c r="G400" s="5"/>
      <c r="H400" s="5"/>
      <c r="I400" s="4"/>
      <c r="J400" s="5"/>
      <c r="K400" s="5"/>
      <c r="L400" s="5"/>
    </row>
    <row r="401">
      <c r="A401" s="5"/>
      <c r="B401" s="5"/>
      <c r="C401" s="5"/>
      <c r="D401" s="25"/>
      <c r="E401" s="5"/>
      <c r="F401" s="5"/>
      <c r="G401" s="5"/>
      <c r="H401" s="5"/>
      <c r="I401" s="4"/>
      <c r="J401" s="5"/>
      <c r="K401" s="5"/>
      <c r="L401" s="5"/>
    </row>
    <row r="402">
      <c r="A402" s="5"/>
      <c r="B402" s="5"/>
      <c r="C402" s="5"/>
      <c r="D402" s="25"/>
      <c r="E402" s="5"/>
      <c r="F402" s="5"/>
      <c r="G402" s="5"/>
      <c r="H402" s="5"/>
      <c r="I402" s="4"/>
      <c r="J402" s="5"/>
      <c r="K402" s="5"/>
      <c r="L402" s="5"/>
    </row>
    <row r="403">
      <c r="A403" s="5"/>
      <c r="B403" s="5"/>
      <c r="C403" s="5"/>
      <c r="D403" s="25"/>
      <c r="E403" s="5"/>
      <c r="F403" s="5"/>
      <c r="G403" s="5"/>
      <c r="H403" s="5"/>
      <c r="I403" s="4"/>
      <c r="J403" s="5"/>
      <c r="K403" s="5"/>
      <c r="L403" s="5"/>
    </row>
    <row r="404">
      <c r="A404" s="5"/>
      <c r="B404" s="5"/>
      <c r="C404" s="5"/>
      <c r="D404" s="25"/>
      <c r="E404" s="5"/>
      <c r="F404" s="5"/>
      <c r="G404" s="5"/>
      <c r="H404" s="5"/>
      <c r="I404" s="4"/>
      <c r="J404" s="5"/>
      <c r="K404" s="5"/>
      <c r="L404" s="5"/>
    </row>
    <row r="405">
      <c r="A405" s="5"/>
      <c r="B405" s="5"/>
      <c r="C405" s="5"/>
      <c r="D405" s="25"/>
      <c r="E405" s="5"/>
      <c r="F405" s="5"/>
      <c r="G405" s="5"/>
      <c r="H405" s="5"/>
      <c r="I405" s="4"/>
      <c r="J405" s="5"/>
      <c r="K405" s="5"/>
      <c r="L405" s="5"/>
    </row>
    <row r="406">
      <c r="A406" s="5"/>
      <c r="B406" s="5"/>
      <c r="C406" s="5"/>
      <c r="D406" s="25"/>
      <c r="E406" s="5"/>
      <c r="F406" s="5"/>
      <c r="G406" s="5"/>
      <c r="H406" s="5"/>
      <c r="I406" s="4"/>
      <c r="J406" s="5"/>
      <c r="K406" s="5"/>
      <c r="L406" s="5"/>
    </row>
    <row r="407">
      <c r="A407" s="5"/>
      <c r="B407" s="5"/>
      <c r="C407" s="5"/>
      <c r="D407" s="25"/>
      <c r="E407" s="5"/>
      <c r="F407" s="5"/>
      <c r="G407" s="5"/>
      <c r="H407" s="5"/>
      <c r="I407" s="4"/>
      <c r="J407" s="5"/>
      <c r="K407" s="5"/>
      <c r="L407" s="5"/>
    </row>
    <row r="408">
      <c r="A408" s="5"/>
      <c r="B408" s="5"/>
      <c r="C408" s="5"/>
      <c r="D408" s="25"/>
      <c r="E408" s="5"/>
      <c r="F408" s="5"/>
      <c r="G408" s="5"/>
      <c r="H408" s="5"/>
      <c r="I408" s="4"/>
      <c r="J408" s="5"/>
      <c r="K408" s="5"/>
      <c r="L408" s="5"/>
    </row>
    <row r="409">
      <c r="A409" s="5"/>
      <c r="B409" s="5"/>
      <c r="C409" s="5"/>
      <c r="D409" s="25"/>
      <c r="E409" s="5"/>
      <c r="F409" s="5"/>
      <c r="G409" s="5"/>
      <c r="H409" s="5"/>
      <c r="I409" s="4"/>
      <c r="J409" s="5"/>
      <c r="K409" s="5"/>
      <c r="L409" s="5"/>
    </row>
    <row r="410">
      <c r="A410" s="5"/>
      <c r="B410" s="5"/>
      <c r="C410" s="5"/>
      <c r="D410" s="25"/>
      <c r="E410" s="5"/>
      <c r="F410" s="5"/>
      <c r="G410" s="5"/>
      <c r="H410" s="5"/>
      <c r="I410" s="4"/>
      <c r="J410" s="5"/>
      <c r="K410" s="5"/>
      <c r="L410" s="5"/>
    </row>
    <row r="411">
      <c r="A411" s="5"/>
      <c r="B411" s="5"/>
      <c r="C411" s="5"/>
      <c r="D411" s="25"/>
      <c r="E411" s="5"/>
      <c r="F411" s="5"/>
      <c r="G411" s="5"/>
      <c r="H411" s="5"/>
      <c r="I411" s="4"/>
      <c r="J411" s="5"/>
      <c r="K411" s="5"/>
      <c r="L411" s="5"/>
    </row>
    <row r="412">
      <c r="A412" s="5"/>
      <c r="B412" s="5"/>
      <c r="C412" s="5"/>
      <c r="D412" s="25"/>
      <c r="E412" s="5"/>
      <c r="F412" s="5"/>
      <c r="G412" s="5"/>
      <c r="H412" s="5"/>
      <c r="I412" s="4"/>
      <c r="J412" s="5"/>
      <c r="K412" s="5"/>
      <c r="L412" s="5"/>
    </row>
    <row r="413">
      <c r="A413" s="5"/>
      <c r="B413" s="5"/>
      <c r="C413" s="5"/>
      <c r="D413" s="25"/>
      <c r="E413" s="5"/>
      <c r="F413" s="5"/>
      <c r="G413" s="5"/>
      <c r="H413" s="5"/>
      <c r="I413" s="4"/>
      <c r="J413" s="5"/>
      <c r="K413" s="5"/>
      <c r="L413" s="5"/>
    </row>
    <row r="414">
      <c r="A414" s="5"/>
      <c r="B414" s="5"/>
      <c r="C414" s="5"/>
      <c r="D414" s="25"/>
      <c r="E414" s="5"/>
      <c r="F414" s="5"/>
      <c r="G414" s="5"/>
      <c r="H414" s="5"/>
      <c r="I414" s="4"/>
      <c r="J414" s="5"/>
      <c r="K414" s="5"/>
      <c r="L414" s="5"/>
    </row>
    <row r="415">
      <c r="A415" s="5"/>
      <c r="B415" s="5"/>
      <c r="C415" s="5"/>
      <c r="D415" s="25"/>
      <c r="E415" s="5"/>
      <c r="F415" s="5"/>
      <c r="G415" s="5"/>
      <c r="H415" s="5"/>
      <c r="I415" s="4"/>
      <c r="J415" s="5"/>
      <c r="K415" s="5"/>
      <c r="L415" s="5"/>
    </row>
    <row r="416">
      <c r="A416" s="5"/>
      <c r="B416" s="5"/>
      <c r="C416" s="5"/>
      <c r="D416" s="25"/>
      <c r="E416" s="5"/>
      <c r="F416" s="5"/>
      <c r="G416" s="5"/>
      <c r="H416" s="5"/>
      <c r="I416" s="4"/>
      <c r="J416" s="5"/>
      <c r="K416" s="5"/>
      <c r="L416" s="5"/>
    </row>
    <row r="417">
      <c r="A417" s="5"/>
      <c r="B417" s="5"/>
      <c r="C417" s="5"/>
      <c r="D417" s="25"/>
      <c r="E417" s="5"/>
      <c r="F417" s="5"/>
      <c r="G417" s="5"/>
      <c r="H417" s="5"/>
      <c r="I417" s="4"/>
      <c r="J417" s="5"/>
      <c r="K417" s="5"/>
      <c r="L417" s="5"/>
    </row>
    <row r="418">
      <c r="A418" s="5"/>
      <c r="B418" s="5"/>
      <c r="C418" s="5"/>
      <c r="D418" s="25"/>
      <c r="E418" s="5"/>
      <c r="F418" s="5"/>
      <c r="G418" s="5"/>
      <c r="H418" s="5"/>
      <c r="I418" s="4"/>
      <c r="J418" s="5"/>
      <c r="K418" s="5"/>
      <c r="L418" s="5"/>
    </row>
    <row r="419">
      <c r="A419" s="5"/>
      <c r="B419" s="5"/>
      <c r="C419" s="5"/>
      <c r="D419" s="25"/>
      <c r="E419" s="5"/>
      <c r="F419" s="5"/>
      <c r="G419" s="5"/>
      <c r="H419" s="5"/>
      <c r="I419" s="4"/>
      <c r="J419" s="5"/>
      <c r="K419" s="5"/>
      <c r="L419" s="5"/>
    </row>
    <row r="420">
      <c r="A420" s="5"/>
      <c r="B420" s="5"/>
      <c r="C420" s="5"/>
      <c r="D420" s="25"/>
      <c r="E420" s="5"/>
      <c r="F420" s="5"/>
      <c r="G420" s="5"/>
      <c r="H420" s="5"/>
      <c r="I420" s="4"/>
      <c r="J420" s="5"/>
      <c r="K420" s="5"/>
      <c r="L420" s="5"/>
    </row>
    <row r="421">
      <c r="A421" s="5"/>
      <c r="B421" s="5"/>
      <c r="C421" s="5"/>
      <c r="D421" s="25"/>
      <c r="E421" s="5"/>
      <c r="F421" s="5"/>
      <c r="G421" s="5"/>
      <c r="H421" s="5"/>
      <c r="I421" s="4"/>
      <c r="J421" s="5"/>
      <c r="K421" s="5"/>
      <c r="L421" s="5"/>
    </row>
    <row r="422">
      <c r="A422" s="5"/>
      <c r="B422" s="5"/>
      <c r="C422" s="5"/>
      <c r="D422" s="25"/>
      <c r="E422" s="5"/>
      <c r="F422" s="5"/>
      <c r="G422" s="5"/>
      <c r="H422" s="5"/>
      <c r="I422" s="4"/>
      <c r="J422" s="5"/>
      <c r="K422" s="5"/>
      <c r="L422" s="5"/>
    </row>
    <row r="423">
      <c r="A423" s="5"/>
      <c r="B423" s="5"/>
      <c r="C423" s="5"/>
      <c r="D423" s="25"/>
      <c r="E423" s="5"/>
      <c r="F423" s="5"/>
      <c r="G423" s="5"/>
      <c r="H423" s="5"/>
      <c r="I423" s="4"/>
      <c r="J423" s="5"/>
      <c r="K423" s="5"/>
      <c r="L423" s="5"/>
    </row>
    <row r="424">
      <c r="A424" s="5"/>
      <c r="B424" s="5"/>
      <c r="C424" s="5"/>
      <c r="D424" s="25"/>
      <c r="E424" s="5"/>
      <c r="F424" s="5"/>
      <c r="G424" s="5"/>
      <c r="H424" s="5"/>
      <c r="I424" s="4"/>
      <c r="J424" s="5"/>
      <c r="K424" s="5"/>
      <c r="L424" s="5"/>
    </row>
    <row r="425">
      <c r="A425" s="5"/>
      <c r="B425" s="5"/>
      <c r="C425" s="5"/>
      <c r="D425" s="25"/>
      <c r="E425" s="5"/>
      <c r="F425" s="5"/>
      <c r="G425" s="5"/>
      <c r="H425" s="5"/>
      <c r="I425" s="4"/>
      <c r="J425" s="5"/>
      <c r="K425" s="5"/>
      <c r="L425" s="5"/>
    </row>
    <row r="426">
      <c r="A426" s="5"/>
      <c r="B426" s="5"/>
      <c r="C426" s="5"/>
      <c r="D426" s="25"/>
      <c r="E426" s="5"/>
      <c r="F426" s="5"/>
      <c r="G426" s="5"/>
      <c r="H426" s="5"/>
      <c r="I426" s="4"/>
      <c r="J426" s="5"/>
      <c r="K426" s="5"/>
      <c r="L426" s="5"/>
    </row>
    <row r="427">
      <c r="A427" s="5"/>
      <c r="B427" s="5"/>
      <c r="C427" s="5"/>
      <c r="D427" s="25"/>
      <c r="E427" s="5"/>
      <c r="F427" s="5"/>
      <c r="G427" s="5"/>
      <c r="H427" s="5"/>
      <c r="I427" s="4"/>
      <c r="J427" s="5"/>
      <c r="K427" s="5"/>
      <c r="L427" s="5"/>
    </row>
    <row r="428">
      <c r="A428" s="5"/>
      <c r="B428" s="5"/>
      <c r="C428" s="5"/>
      <c r="D428" s="25"/>
      <c r="E428" s="5"/>
      <c r="F428" s="5"/>
      <c r="G428" s="5"/>
      <c r="H428" s="5"/>
      <c r="I428" s="4"/>
      <c r="J428" s="5"/>
      <c r="K428" s="5"/>
      <c r="L428" s="5"/>
    </row>
    <row r="429">
      <c r="A429" s="5"/>
      <c r="B429" s="5"/>
      <c r="C429" s="5"/>
      <c r="D429" s="25"/>
      <c r="E429" s="5"/>
      <c r="F429" s="5"/>
      <c r="G429" s="5"/>
      <c r="H429" s="5"/>
      <c r="I429" s="4"/>
      <c r="J429" s="5"/>
      <c r="K429" s="5"/>
      <c r="L429" s="5"/>
    </row>
    <row r="430">
      <c r="A430" s="5"/>
      <c r="B430" s="5"/>
      <c r="C430" s="5"/>
      <c r="D430" s="25"/>
      <c r="E430" s="5"/>
      <c r="F430" s="5"/>
      <c r="G430" s="5"/>
      <c r="H430" s="5"/>
      <c r="I430" s="4"/>
      <c r="J430" s="5"/>
      <c r="K430" s="5"/>
      <c r="L430" s="5"/>
    </row>
    <row r="431">
      <c r="A431" s="5"/>
      <c r="B431" s="5"/>
      <c r="C431" s="5"/>
      <c r="D431" s="25"/>
      <c r="E431" s="5"/>
      <c r="F431" s="5"/>
      <c r="G431" s="5"/>
      <c r="H431" s="5"/>
      <c r="I431" s="4"/>
      <c r="J431" s="5"/>
      <c r="K431" s="5"/>
      <c r="L431" s="5"/>
    </row>
    <row r="432">
      <c r="A432" s="5"/>
      <c r="B432" s="5"/>
      <c r="C432" s="5"/>
      <c r="D432" s="25"/>
      <c r="E432" s="5"/>
      <c r="F432" s="5"/>
      <c r="G432" s="5"/>
      <c r="H432" s="5"/>
      <c r="I432" s="4"/>
      <c r="J432" s="5"/>
      <c r="K432" s="5"/>
      <c r="L432" s="5"/>
    </row>
    <row r="433">
      <c r="A433" s="5"/>
      <c r="B433" s="5"/>
      <c r="C433" s="5"/>
      <c r="D433" s="25"/>
      <c r="E433" s="5"/>
      <c r="F433" s="5"/>
      <c r="G433" s="5"/>
      <c r="H433" s="5"/>
      <c r="I433" s="4"/>
      <c r="J433" s="5"/>
      <c r="K433" s="5"/>
      <c r="L433" s="5"/>
    </row>
    <row r="434">
      <c r="A434" s="5"/>
      <c r="B434" s="5"/>
      <c r="C434" s="5"/>
      <c r="D434" s="25"/>
      <c r="E434" s="5"/>
      <c r="F434" s="5"/>
      <c r="G434" s="5"/>
      <c r="H434" s="5"/>
      <c r="I434" s="4"/>
      <c r="J434" s="5"/>
      <c r="K434" s="5"/>
      <c r="L434" s="5"/>
    </row>
    <row r="435">
      <c r="A435" s="5"/>
      <c r="B435" s="5"/>
      <c r="C435" s="5"/>
      <c r="D435" s="25"/>
      <c r="E435" s="5"/>
      <c r="F435" s="5"/>
      <c r="G435" s="5"/>
      <c r="H435" s="5"/>
      <c r="I435" s="4"/>
      <c r="J435" s="5"/>
      <c r="K435" s="5"/>
      <c r="L435" s="5"/>
    </row>
    <row r="436">
      <c r="A436" s="5"/>
      <c r="B436" s="5"/>
      <c r="C436" s="5"/>
      <c r="D436" s="25"/>
      <c r="E436" s="5"/>
      <c r="F436" s="5"/>
      <c r="G436" s="5"/>
      <c r="H436" s="5"/>
      <c r="I436" s="4"/>
      <c r="J436" s="5"/>
      <c r="K436" s="5"/>
      <c r="L436" s="5"/>
    </row>
    <row r="437">
      <c r="A437" s="5"/>
      <c r="B437" s="5"/>
      <c r="C437" s="5"/>
      <c r="D437" s="25"/>
      <c r="E437" s="5"/>
      <c r="F437" s="5"/>
      <c r="G437" s="5"/>
      <c r="H437" s="5"/>
      <c r="I437" s="4"/>
      <c r="J437" s="5"/>
      <c r="K437" s="5"/>
      <c r="L437" s="5"/>
    </row>
    <row r="438">
      <c r="A438" s="5"/>
      <c r="B438" s="5"/>
      <c r="C438" s="5"/>
      <c r="D438" s="25"/>
      <c r="E438" s="5"/>
      <c r="F438" s="5"/>
      <c r="G438" s="5"/>
      <c r="H438" s="5"/>
      <c r="I438" s="4"/>
      <c r="J438" s="5"/>
      <c r="K438" s="5"/>
      <c r="L438" s="5"/>
    </row>
    <row r="439">
      <c r="A439" s="5"/>
      <c r="B439" s="5"/>
      <c r="C439" s="5"/>
      <c r="D439" s="25"/>
      <c r="E439" s="5"/>
      <c r="F439" s="5"/>
      <c r="G439" s="5"/>
      <c r="H439" s="5"/>
      <c r="I439" s="4"/>
      <c r="J439" s="5"/>
      <c r="K439" s="5"/>
      <c r="L439" s="5"/>
    </row>
    <row r="440">
      <c r="A440" s="5"/>
      <c r="B440" s="5"/>
      <c r="C440" s="5"/>
      <c r="D440" s="25"/>
      <c r="E440" s="5"/>
      <c r="F440" s="5"/>
      <c r="G440" s="5"/>
      <c r="H440" s="5"/>
      <c r="I440" s="4"/>
      <c r="J440" s="5"/>
      <c r="K440" s="5"/>
      <c r="L440" s="5"/>
    </row>
    <row r="441">
      <c r="A441" s="5"/>
      <c r="B441" s="5"/>
      <c r="C441" s="5"/>
      <c r="D441" s="25"/>
      <c r="E441" s="5"/>
      <c r="F441" s="5"/>
      <c r="G441" s="5"/>
      <c r="H441" s="5"/>
      <c r="I441" s="4"/>
      <c r="J441" s="5"/>
      <c r="K441" s="5"/>
      <c r="L441" s="5"/>
    </row>
    <row r="442">
      <c r="A442" s="5"/>
      <c r="B442" s="5"/>
      <c r="C442" s="5"/>
      <c r="D442" s="25"/>
      <c r="E442" s="5"/>
      <c r="F442" s="5"/>
      <c r="G442" s="5"/>
      <c r="H442" s="5"/>
      <c r="I442" s="4"/>
      <c r="J442" s="5"/>
      <c r="K442" s="5"/>
      <c r="L442" s="5"/>
    </row>
    <row r="443">
      <c r="A443" s="5"/>
      <c r="B443" s="5"/>
      <c r="C443" s="5"/>
      <c r="D443" s="25"/>
      <c r="E443" s="5"/>
      <c r="F443" s="5"/>
      <c r="G443" s="5"/>
      <c r="H443" s="5"/>
      <c r="I443" s="4"/>
      <c r="J443" s="5"/>
      <c r="K443" s="5"/>
      <c r="L443" s="5"/>
    </row>
    <row r="444">
      <c r="A444" s="5"/>
      <c r="B444" s="5"/>
      <c r="C444" s="5"/>
      <c r="D444" s="25"/>
      <c r="E444" s="5"/>
      <c r="F444" s="5"/>
      <c r="G444" s="5"/>
      <c r="H444" s="5"/>
      <c r="I444" s="4"/>
      <c r="J444" s="5"/>
      <c r="K444" s="5"/>
      <c r="L444" s="5"/>
    </row>
    <row r="445">
      <c r="A445" s="5"/>
      <c r="B445" s="5"/>
      <c r="C445" s="5"/>
      <c r="D445" s="25"/>
      <c r="E445" s="5"/>
      <c r="F445" s="5"/>
      <c r="G445" s="5"/>
      <c r="H445" s="5"/>
      <c r="I445" s="4"/>
      <c r="J445" s="5"/>
      <c r="K445" s="5"/>
      <c r="L445" s="5"/>
    </row>
    <row r="446">
      <c r="A446" s="5"/>
      <c r="B446" s="5"/>
      <c r="C446" s="5"/>
      <c r="D446" s="25"/>
      <c r="E446" s="5"/>
      <c r="F446" s="5"/>
      <c r="G446" s="5"/>
      <c r="H446" s="5"/>
      <c r="I446" s="4"/>
      <c r="J446" s="5"/>
      <c r="K446" s="5"/>
      <c r="L446" s="5"/>
    </row>
    <row r="447">
      <c r="A447" s="5"/>
      <c r="B447" s="5"/>
      <c r="C447" s="5"/>
      <c r="D447" s="25"/>
      <c r="E447" s="5"/>
      <c r="F447" s="5"/>
      <c r="G447" s="5"/>
      <c r="H447" s="5"/>
      <c r="I447" s="4"/>
      <c r="J447" s="5"/>
      <c r="K447" s="5"/>
      <c r="L447" s="5"/>
    </row>
  </sheetData>
  <dataValidations>
    <dataValidation type="list" allowBlank="1" showErrorMessage="1" sqref="A20">
      <formula1>categories</formula1>
    </dataValidation>
    <dataValidation type="list" allowBlank="1" showErrorMessage="1" sqref="B20">
      <formula1>$K$2:$K$447</formula1>
    </dataValidation>
  </dataValidations>
  <drawing r:id="rId1"/>
</worksheet>
</file>