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<sst xmlns="http://schemas.openxmlformats.org/spreadsheetml/2006/main" count="34" uniqueCount="34">
  <si>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</si>
  <si>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</si>
  <si>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</si>
  <si>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</si>
  <si>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</si>
  <si>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</si>
  <si>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</si>
  <si>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</si>
  <si>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</si>
  <si>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t>X -  X.average</t>
  </si>
  <si>
    <t>Y -Y.average</t>
  </si>
  <si>
    <t>Multiplication</t>
  </si>
  <si>
    <t>sqr(X -  X.average)</t>
  </si>
  <si>
    <t>sqr(Y -Y.average)</t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</si>
  <si>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</si>
  <si>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</si>
  <si>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</si>
  <si>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</si>
  <si>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</si>
  <si>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</si>
  <si>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</si>
  <si>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</si>
  <si>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</si>
  <si>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</si>
  <si>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</si>
  <si>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</si>
  <si>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</si>
  <si>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</si>
  <si>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</si>
  <si>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</si>
  <si>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</si>
  <si>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t>SUM:</t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</si>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</sst>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3" fillId="4" fontId="2" numFmtId="0" xfId="0" applyAlignment="1" applyBorder="1" applyFont="1">
      <alignment readingOrder="0"/>
    </xf>
    <xf borderId="4" fillId="5" fontId="6" numFmtId="0" xfId="0" applyBorder="1" applyFont="1"/>
    <xf borderId="4" fillId="6" fontId="6" numFmtId="0" xfId="0" applyBorder="1" applyFont="1"/>
    <xf borderId="3" fillId="6" fontId="6" numFmtId="0" xfId="0" applyBorder="1" applyFont="1"/>
    <xf borderId="3" fillId="5" fontId="6" numFmtId="0" xfId="0" applyBorder="1" applyFont="1"/>
    <xf borderId="5" fillId="4" fontId="2" numFmtId="0" xfId="0" applyAlignment="1" applyBorder="1" applyFont="1">
      <alignment readingOrder="0"/>
    </xf>
    <xf borderId="5" fillId="5" fontId="6" numFmtId="2" xfId="0" applyBorder="1" applyFont="1" applyNumberFormat="1"/>
    <xf borderId="5" fillId="6" fontId="6" numFmtId="2" xfId="0" applyBorder="1" applyFont="1" applyNumberFormat="1"/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3" fillId="0" fontId="6" numFmtId="0" xfId="0" applyAlignment="1" applyBorder="1" applyFont="1">
      <alignment horizontal="center" shrinkToFit="0" vertical="bottom" wrapText="0"/>
    </xf>
    <xf borderId="6" fillId="4" fontId="2" numFmtId="0" xfId="0" applyAlignment="1" applyBorder="1" applyFont="1">
      <alignment readingOrder="0"/>
    </xf>
    <xf borderId="7" fillId="5" fontId="6" numFmtId="2" xfId="0" applyAlignment="1" applyBorder="1" applyFont="1" applyNumberFormat="1">
      <alignment readingOrder="0"/>
    </xf>
    <xf borderId="8" fillId="6" fontId="6" numFmtId="2" xfId="0" applyBorder="1" applyFont="1" applyNumberFormat="1"/>
    <xf borderId="9" fillId="4" fontId="2" numFmtId="0" xfId="0" applyAlignment="1" applyBorder="1" applyFont="1">
      <alignment readingOrder="0"/>
    </xf>
    <xf borderId="8" fillId="7" fontId="6" numFmtId="2" xfId="0" applyBorder="1" applyFill="1" applyFont="1" applyNumberFormat="1"/>
    <xf borderId="3" fillId="0" fontId="6" numFmtId="2" xfId="0" applyAlignment="1" applyBorder="1" applyFont="1" applyNumberFormat="1">
      <alignment horizontal="right" vertical="bottom"/>
    </xf>
    <xf borderId="0" fillId="0" fontId="6" numFmtId="2" xfId="0" applyAlignment="1" applyFont="1" applyNumberFormat="1">
      <alignment horizontal="right" vertical="bottom"/>
    </xf>
    <xf borderId="10" fillId="4" fontId="2" numFmtId="0" xfId="0" applyAlignment="1" applyBorder="1" applyFont="1">
      <alignment readingOrder="0"/>
    </xf>
    <xf borderId="11" fillId="5" fontId="6" numFmtId="2" xfId="0" applyBorder="1" applyFont="1" applyNumberFormat="1"/>
    <xf borderId="12" fillId="6" fontId="6" numFmtId="2" xfId="0" applyBorder="1" applyFont="1" applyNumberFormat="1"/>
    <xf borderId="13" fillId="4" fontId="2" numFmtId="0" xfId="0" applyAlignment="1" applyBorder="1" applyFont="1">
      <alignment readingOrder="0"/>
    </xf>
    <xf borderId="12" fillId="7" fontId="6" numFmtId="2" xfId="0" applyBorder="1" applyFont="1" applyNumberFormat="1"/>
    <xf borderId="4" fillId="4" fontId="2" numFmtId="0" xfId="0" applyAlignment="1" applyBorder="1" applyFont="1">
      <alignment readingOrder="0"/>
    </xf>
    <xf borderId="5" fillId="5" fontId="6" numFmtId="0" xfId="0" applyBorder="1" applyFont="1"/>
    <xf borderId="5" fillId="6" fontId="6" numFmtId="0" xfId="0" applyBorder="1" applyFont="1"/>
    <xf borderId="7" fillId="5" fontId="6" numFmtId="164" xfId="0" applyBorder="1" applyFont="1" applyNumberFormat="1"/>
    <xf borderId="7" fillId="5" fontId="6" numFmtId="2" xfId="0" applyBorder="1" applyFont="1" applyNumberFormat="1"/>
    <xf borderId="0" fillId="0" fontId="6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vs.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'Statistical Measures'!$C$1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55932"/>
        <c:axId val="629338311"/>
      </c:scatterChart>
      <c:valAx>
        <c:axId val="5012559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338311"/>
      </c:valAx>
      <c:valAx>
        <c:axId val="629338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255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3" width="13.71"/>
    <col customWidth="1" min="5" max="5" width="36.57"/>
    <col customWidth="1" min="11" max="11" width="17.29"/>
    <col customWidth="1" min="12" max="12" width="15.86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12.0</v>
      </c>
      <c r="C2" s="6">
        <v>77.0</v>
      </c>
    </row>
    <row r="3">
      <c r="B3" s="5">
        <v>16.0</v>
      </c>
      <c r="C3" s="6">
        <v>64.0</v>
      </c>
    </row>
    <row r="4">
      <c r="B4" s="5">
        <v>18.0</v>
      </c>
      <c r="C4" s="6">
        <v>53.0</v>
      </c>
    </row>
    <row r="5">
      <c r="B5" s="5">
        <v>20.0</v>
      </c>
      <c r="C5" s="6">
        <v>21.0</v>
      </c>
    </row>
    <row r="6">
      <c r="B6" s="5">
        <v>19.0</v>
      </c>
      <c r="C6" s="6">
        <v>84.0</v>
      </c>
    </row>
    <row r="7">
      <c r="B7" s="5">
        <v>7.0</v>
      </c>
      <c r="C7" s="6">
        <v>90.0</v>
      </c>
    </row>
    <row r="8">
      <c r="A8" s="7"/>
      <c r="B8" s="5">
        <v>15.0</v>
      </c>
      <c r="C8" s="6">
        <v>26.0</v>
      </c>
    </row>
    <row r="9">
      <c r="A9" s="7"/>
      <c r="B9" s="5">
        <v>16.0</v>
      </c>
      <c r="C9" s="6">
        <v>46.0</v>
      </c>
    </row>
    <row r="10">
      <c r="B10" s="5">
        <v>12.0</v>
      </c>
      <c r="C10" s="6">
        <v>33.0</v>
      </c>
    </row>
    <row r="11">
      <c r="A11" s="7" t="s">
        <v>4</v>
      </c>
      <c r="B11" s="5">
        <v>10.0</v>
      </c>
      <c r="C11" s="6">
        <v>85.0</v>
      </c>
    </row>
    <row r="12">
      <c r="B12" s="5">
        <v>9.0</v>
      </c>
      <c r="C12" s="6">
        <v>72.0</v>
      </c>
    </row>
    <row r="13">
      <c r="B13" s="5">
        <v>11.0</v>
      </c>
      <c r="C13" s="6">
        <v>46.0</v>
      </c>
    </row>
    <row r="14">
      <c r="A14" s="8" t="s">
        <v>5</v>
      </c>
      <c r="B14" s="9">
        <f>COUNT($B$2:$B$13)</f>
        <v>12</v>
      </c>
      <c r="C14" s="10">
        <f>COUNT($C$2:$C$13)</f>
        <v>12</v>
      </c>
    </row>
    <row r="15">
      <c r="A15" s="8" t="s">
        <v>6</v>
      </c>
      <c r="B15" s="9">
        <f>SUM($B$2:$B$13)</f>
        <v>165</v>
      </c>
      <c r="C15" s="11">
        <f>SUM($C$2:$C$13)</f>
        <v>697</v>
      </c>
    </row>
    <row r="16">
      <c r="A16" s="8" t="s">
        <v>7</v>
      </c>
      <c r="B16" s="12">
        <f>MODE($B$2:$B$13)</f>
        <v>12</v>
      </c>
      <c r="C16" s="11">
        <f>MODE($C$2:$C$13)</f>
        <v>46</v>
      </c>
    </row>
    <row r="17">
      <c r="A17" s="13" t="s">
        <v>8</v>
      </c>
      <c r="B17" s="14">
        <f>MEDIAN($B$2:$B$13)</f>
        <v>13.5</v>
      </c>
      <c r="C17" s="15">
        <f>MEDIAN($C$2:$C$13)</f>
        <v>58.5</v>
      </c>
      <c r="H17" s="16" t="s">
        <v>9</v>
      </c>
      <c r="I17" s="16" t="s">
        <v>10</v>
      </c>
      <c r="J17" s="17" t="s">
        <v>11</v>
      </c>
      <c r="K17" s="16" t="s">
        <v>12</v>
      </c>
      <c r="L17" s="18" t="s">
        <v>13</v>
      </c>
    </row>
    <row r="18">
      <c r="A18" s="19" t="s">
        <v>14</v>
      </c>
      <c r="B18" s="20">
        <f>$B$15/$B$14</f>
        <v>13.75</v>
      </c>
      <c r="C18" s="21">
        <f>$C$15/$C$14</f>
        <v>58.08333333</v>
      </c>
      <c r="E18" s="22" t="s">
        <v>15</v>
      </c>
      <c r="F18" s="23">
        <f>$J$30/(B14-1)</f>
        <v>-46.34090909</v>
      </c>
      <c r="H18" s="24">
        <f t="shared" ref="H18:H29" si="2">B2-$B$19</f>
        <v>-1.75</v>
      </c>
      <c r="I18" s="25">
        <f t="shared" ref="I18:I29" si="3">C2-$C$19</f>
        <v>18.91666667</v>
      </c>
      <c r="J18" s="25">
        <f t="shared" ref="J18:J29" si="4">H18*I18</f>
        <v>-33.10416667</v>
      </c>
      <c r="K18" s="25">
        <f t="shared" ref="K18:L18" si="1">H18^2</f>
        <v>3.0625</v>
      </c>
      <c r="L18" s="25">
        <f t="shared" si="1"/>
        <v>357.8402778</v>
      </c>
    </row>
    <row r="19">
      <c r="A19" s="26" t="s">
        <v>16</v>
      </c>
      <c r="B19" s="27">
        <f>AVERAGE($B$2:$B$13)</f>
        <v>13.75</v>
      </c>
      <c r="C19" s="28">
        <f>AVERAGE($C$2:$C$13)</f>
        <v>58.08333333</v>
      </c>
      <c r="E19" s="29" t="s">
        <v>17</v>
      </c>
      <c r="F19" s="30">
        <f>_xlfn.COVARIANCE.S($B$2:$B$13,$C$2:$C$13)</f>
        <v>-46.34090909</v>
      </c>
      <c r="H19" s="24">
        <f t="shared" si="2"/>
        <v>2.25</v>
      </c>
      <c r="I19" s="25">
        <f t="shared" si="3"/>
        <v>5.916666667</v>
      </c>
      <c r="J19" s="25">
        <f t="shared" si="4"/>
        <v>13.3125</v>
      </c>
      <c r="K19" s="25">
        <f t="shared" ref="K19:L19" si="5">H19^2</f>
        <v>5.0625</v>
      </c>
      <c r="L19" s="25">
        <f t="shared" si="5"/>
        <v>35.00694444</v>
      </c>
    </row>
    <row r="20">
      <c r="A20" s="31" t="s">
        <v>18</v>
      </c>
      <c r="B20" s="9">
        <f>MIN($B$2:$B$13)</f>
        <v>7</v>
      </c>
      <c r="C20" s="10">
        <f>MIN($C$2:$C$13)</f>
        <v>21</v>
      </c>
      <c r="E20" s="22" t="s">
        <v>19</v>
      </c>
      <c r="F20" s="23">
        <f>($J$30/(sqrt(K30*L30)))</f>
        <v>-0.4612511701</v>
      </c>
      <c r="H20" s="24">
        <f t="shared" si="2"/>
        <v>4.25</v>
      </c>
      <c r="I20" s="25">
        <f t="shared" si="3"/>
        <v>-5.083333333</v>
      </c>
      <c r="J20" s="25">
        <f t="shared" si="4"/>
        <v>-21.60416667</v>
      </c>
      <c r="K20" s="25">
        <f t="shared" ref="K20:L20" si="6">H20^2</f>
        <v>18.0625</v>
      </c>
      <c r="L20" s="25">
        <f t="shared" si="6"/>
        <v>25.84027778</v>
      </c>
    </row>
    <row r="21">
      <c r="A21" s="8" t="s">
        <v>20</v>
      </c>
      <c r="B21" s="12">
        <f>MAX($B$2:$B$13)</f>
        <v>20</v>
      </c>
      <c r="C21" s="11">
        <f>MAX($C$2:$C$13)</f>
        <v>90</v>
      </c>
      <c r="E21" s="29" t="s">
        <v>21</v>
      </c>
      <c r="F21" s="30">
        <f>CORREL($B$2:$B$13,$C$2:$C$13)</f>
        <v>-0.4612511701</v>
      </c>
      <c r="H21" s="24">
        <f t="shared" si="2"/>
        <v>6.25</v>
      </c>
      <c r="I21" s="25">
        <f t="shared" si="3"/>
        <v>-37.08333333</v>
      </c>
      <c r="J21" s="25">
        <f t="shared" si="4"/>
        <v>-231.7708333</v>
      </c>
      <c r="K21" s="25">
        <f t="shared" ref="K21:L21" si="7">H21^2</f>
        <v>39.0625</v>
      </c>
      <c r="L21" s="25">
        <f t="shared" si="7"/>
        <v>1375.173611</v>
      </c>
    </row>
    <row r="22">
      <c r="A22" s="8" t="s">
        <v>22</v>
      </c>
      <c r="B22" s="12">
        <f>$B$21-$B$20</f>
        <v>13</v>
      </c>
      <c r="C22" s="11">
        <f>$C$21-$C$20</f>
        <v>69</v>
      </c>
      <c r="H22" s="25">
        <f t="shared" si="2"/>
        <v>5.25</v>
      </c>
      <c r="I22" s="25">
        <f t="shared" si="3"/>
        <v>25.91666667</v>
      </c>
      <c r="J22" s="25">
        <f t="shared" si="4"/>
        <v>136.0625</v>
      </c>
      <c r="K22" s="25">
        <f t="shared" ref="K22:L22" si="8">H22^2</f>
        <v>27.5625</v>
      </c>
      <c r="L22" s="25">
        <f t="shared" si="8"/>
        <v>671.6736111</v>
      </c>
    </row>
    <row r="23">
      <c r="A23" s="8" t="s">
        <v>23</v>
      </c>
      <c r="B23" s="12">
        <f>QUARTILE($B$2:$B$13,1)</f>
        <v>10.75</v>
      </c>
      <c r="C23" s="11">
        <f>QUARTILE($C$2:$C$13,1)</f>
        <v>42.75</v>
      </c>
      <c r="H23" s="25">
        <f t="shared" si="2"/>
        <v>-6.75</v>
      </c>
      <c r="I23" s="25">
        <f t="shared" si="3"/>
        <v>31.91666667</v>
      </c>
      <c r="J23" s="25">
        <f t="shared" si="4"/>
        <v>-215.4375</v>
      </c>
      <c r="K23" s="25">
        <f t="shared" ref="K23:L23" si="9">H23^2</f>
        <v>45.5625</v>
      </c>
      <c r="L23" s="25">
        <f t="shared" si="9"/>
        <v>1018.673611</v>
      </c>
    </row>
    <row r="24">
      <c r="A24" s="8" t="s">
        <v>24</v>
      </c>
      <c r="B24" s="12">
        <f>QUARTILE($B$2:$B$13,2)</f>
        <v>13.5</v>
      </c>
      <c r="C24" s="11">
        <f>QUARTILE($C$2:$C$13,2)</f>
        <v>58.5</v>
      </c>
      <c r="H24" s="25">
        <f t="shared" si="2"/>
        <v>1.25</v>
      </c>
      <c r="I24" s="25">
        <f t="shared" si="3"/>
        <v>-32.08333333</v>
      </c>
      <c r="J24" s="25">
        <f t="shared" si="4"/>
        <v>-40.10416667</v>
      </c>
      <c r="K24" s="25">
        <f t="shared" ref="K24:L24" si="10">H24^2</f>
        <v>1.5625</v>
      </c>
      <c r="L24" s="25">
        <f t="shared" si="10"/>
        <v>1029.340278</v>
      </c>
    </row>
    <row r="25">
      <c r="A25" s="8" t="s">
        <v>25</v>
      </c>
      <c r="B25" s="12">
        <f>QUARTILE($B$2:$B$13,3)</f>
        <v>16.5</v>
      </c>
      <c r="C25" s="11">
        <f>QUARTILE($C$2:$C$13,3)</f>
        <v>78.75</v>
      </c>
      <c r="H25" s="25">
        <f t="shared" si="2"/>
        <v>2.25</v>
      </c>
      <c r="I25" s="25">
        <f t="shared" si="3"/>
        <v>-12.08333333</v>
      </c>
      <c r="J25" s="25">
        <f t="shared" si="4"/>
        <v>-27.1875</v>
      </c>
      <c r="K25" s="25">
        <f t="shared" ref="K25:L25" si="11">H25^2</f>
        <v>5.0625</v>
      </c>
      <c r="L25" s="25">
        <f t="shared" si="11"/>
        <v>146.0069444</v>
      </c>
    </row>
    <row r="26">
      <c r="A26" s="13" t="s">
        <v>26</v>
      </c>
      <c r="B26" s="32">
        <f>$B$25-$B$23</f>
        <v>5.75</v>
      </c>
      <c r="C26" s="33">
        <f>$C$25-$C$23</f>
        <v>36</v>
      </c>
      <c r="H26" s="25">
        <f t="shared" si="2"/>
        <v>-1.75</v>
      </c>
      <c r="I26" s="25">
        <f t="shared" si="3"/>
        <v>-25.08333333</v>
      </c>
      <c r="J26" s="25">
        <f t="shared" si="4"/>
        <v>43.89583333</v>
      </c>
      <c r="K26" s="25">
        <f t="shared" ref="K26:L26" si="12">H26^2</f>
        <v>3.0625</v>
      </c>
      <c r="L26" s="25">
        <f t="shared" si="12"/>
        <v>629.1736111</v>
      </c>
    </row>
    <row r="27">
      <c r="A27" s="19" t="s">
        <v>27</v>
      </c>
      <c r="B27" s="34">
        <f>$B$29^2</f>
        <v>17.47727273</v>
      </c>
      <c r="C27" s="21">
        <f>$C$29^2</f>
        <v>577.5378788</v>
      </c>
      <c r="H27" s="25">
        <f t="shared" si="2"/>
        <v>-3.75</v>
      </c>
      <c r="I27" s="25">
        <f t="shared" si="3"/>
        <v>26.91666667</v>
      </c>
      <c r="J27" s="25">
        <f t="shared" si="4"/>
        <v>-100.9375</v>
      </c>
      <c r="K27" s="25">
        <f t="shared" ref="K27:L27" si="13">H27^2</f>
        <v>14.0625</v>
      </c>
      <c r="L27" s="25">
        <f t="shared" si="13"/>
        <v>724.5069444</v>
      </c>
    </row>
    <row r="28">
      <c r="A28" s="26" t="s">
        <v>28</v>
      </c>
      <c r="B28" s="27">
        <f>VAR($B$2:$B$13)</f>
        <v>17.47727273</v>
      </c>
      <c r="C28" s="28">
        <f>VAR($C$2:$C$13)</f>
        <v>577.5378788</v>
      </c>
      <c r="H28" s="25">
        <f t="shared" si="2"/>
        <v>-4.75</v>
      </c>
      <c r="I28" s="25">
        <f t="shared" si="3"/>
        <v>13.91666667</v>
      </c>
      <c r="J28" s="25">
        <f t="shared" si="4"/>
        <v>-66.10416667</v>
      </c>
      <c r="K28" s="25">
        <f t="shared" ref="K28:L28" si="14">H28^2</f>
        <v>22.5625</v>
      </c>
      <c r="L28" s="25">
        <f t="shared" si="14"/>
        <v>193.6736111</v>
      </c>
    </row>
    <row r="29">
      <c r="A29" s="19" t="s">
        <v>29</v>
      </c>
      <c r="B29" s="35">
        <f>$B$28^0.5</f>
        <v>4.180582821</v>
      </c>
      <c r="C29" s="21">
        <f>$C$28^0.5</f>
        <v>24.03201778</v>
      </c>
      <c r="H29" s="25">
        <f t="shared" si="2"/>
        <v>-2.75</v>
      </c>
      <c r="I29" s="25">
        <f t="shared" si="3"/>
        <v>-12.08333333</v>
      </c>
      <c r="J29" s="25">
        <f t="shared" si="4"/>
        <v>33.22916667</v>
      </c>
      <c r="K29" s="25">
        <f t="shared" ref="K29:L29" si="15">H29^2</f>
        <v>7.5625</v>
      </c>
      <c r="L29" s="25">
        <f t="shared" si="15"/>
        <v>146.0069444</v>
      </c>
    </row>
    <row r="30">
      <c r="A30" s="26" t="s">
        <v>30</v>
      </c>
      <c r="B30" s="27">
        <f>STDEV($B$2:$B$13)</f>
        <v>4.180582821</v>
      </c>
      <c r="C30" s="28">
        <f>STDEV($C$2:$C$13)</f>
        <v>24.03201778</v>
      </c>
      <c r="H30" s="17"/>
      <c r="I30" s="36" t="s">
        <v>31</v>
      </c>
      <c r="J30" s="25">
        <f t="shared" ref="J30:L30" si="16">SUM(J18:J29)</f>
        <v>-509.75</v>
      </c>
      <c r="K30" s="25">
        <f t="shared" si="16"/>
        <v>192.25</v>
      </c>
      <c r="L30" s="25">
        <f t="shared" si="16"/>
        <v>6352.916667</v>
      </c>
    </row>
    <row r="31">
      <c r="A31" s="8" t="s">
        <v>32</v>
      </c>
      <c r="B31" s="12">
        <f>SKEW($B$2:$B$13)</f>
        <v>-0.01287766638</v>
      </c>
      <c r="C31" s="11">
        <f>SKEW($C$2:$C$13)</f>
        <v>-0.191540125</v>
      </c>
    </row>
    <row r="32">
      <c r="A32" s="8" t="s">
        <v>33</v>
      </c>
      <c r="B32" s="12">
        <f>KURT($B$2:$B$13)</f>
        <v>-1.183534705</v>
      </c>
      <c r="C32" s="11">
        <f>KURT($C$2:$C$13)</f>
        <v>-1.401790616</v>
      </c>
    </row>
  </sheetData>
  <mergeCells count="1">
    <mergeCell ref="A11:A13"/>
  </mergeCells>
  <drawing r:id="rId1"/>
</worksheet>
</file>