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at\OneDrive\Documents\Programming\Blog\eti-blog\content\blog\DH\"/>
    </mc:Choice>
  </mc:AlternateContent>
  <xr:revisionPtr revIDLastSave="0" documentId="13_ncr:1_{BE161B78-3C2A-4565-8ADB-01D851B77F6C}" xr6:coauthVersionLast="47" xr6:coauthVersionMax="47" xr10:uidLastSave="{00000000-0000-0000-0000-000000000000}"/>
  <bookViews>
    <workbookView xWindow="-108" yWindow="-108" windowWidth="23256" windowHeight="12456" xr2:uid="{7B1EFD27-E7A9-4511-B124-4379698E9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L9" i="1"/>
  <c r="L10" i="1"/>
  <c r="L11" i="1"/>
  <c r="L12" i="1"/>
  <c r="L13" i="1"/>
  <c r="L14" i="1"/>
  <c r="L15" i="1"/>
  <c r="L16" i="1"/>
  <c r="L17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8" i="1"/>
  <c r="D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8" i="1"/>
  <c r="I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F22" i="1" s="1"/>
  <c r="D23" i="1"/>
  <c r="D24" i="1"/>
  <c r="D25" i="1"/>
  <c r="D26" i="1"/>
  <c r="D27" i="1"/>
  <c r="D28" i="1"/>
  <c r="D29" i="1"/>
  <c r="D30" i="1"/>
  <c r="D31" i="1"/>
  <c r="D32" i="1"/>
  <c r="D33" i="1"/>
  <c r="D34" i="1"/>
  <c r="F34" i="1" s="1"/>
  <c r="D35" i="1"/>
  <c r="D36" i="1"/>
  <c r="D37" i="1"/>
  <c r="D38" i="1"/>
  <c r="D39" i="1"/>
  <c r="D40" i="1"/>
  <c r="D41" i="1"/>
  <c r="D42" i="1"/>
  <c r="D43" i="1"/>
  <c r="D44" i="1"/>
  <c r="D45" i="1"/>
  <c r="D46" i="1"/>
  <c r="F46" i="1" s="1"/>
  <c r="D47" i="1"/>
  <c r="F23" i="1"/>
  <c r="F24" i="1"/>
  <c r="F35" i="1"/>
  <c r="F36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F21" i="1" s="1"/>
  <c r="B22" i="1"/>
  <c r="B23" i="1"/>
  <c r="B24" i="1"/>
  <c r="B25" i="1"/>
  <c r="F25" i="1" s="1"/>
  <c r="B26" i="1"/>
  <c r="B27" i="1"/>
  <c r="F27" i="1" s="1"/>
  <c r="B28" i="1"/>
  <c r="B29" i="1"/>
  <c r="B30" i="1"/>
  <c r="B31" i="1"/>
  <c r="B32" i="1"/>
  <c r="B33" i="1"/>
  <c r="F33" i="1" s="1"/>
  <c r="B34" i="1"/>
  <c r="B35" i="1"/>
  <c r="B36" i="1"/>
  <c r="B37" i="1"/>
  <c r="F37" i="1" s="1"/>
  <c r="B38" i="1"/>
  <c r="B39" i="1"/>
  <c r="F39" i="1" s="1"/>
  <c r="B40" i="1"/>
  <c r="B41" i="1"/>
  <c r="B42" i="1"/>
  <c r="B43" i="1"/>
  <c r="B44" i="1"/>
  <c r="B45" i="1"/>
  <c r="F45" i="1" s="1"/>
  <c r="B46" i="1"/>
  <c r="B8" i="1"/>
  <c r="F47" i="1"/>
  <c r="N10" i="1" l="1"/>
  <c r="N11" i="1" s="1"/>
  <c r="N12" i="1" s="1"/>
  <c r="N13" i="1" s="1"/>
  <c r="N14" i="1" s="1"/>
  <c r="N15" i="1" s="1"/>
  <c r="N16" i="1" s="1"/>
  <c r="N17" i="1" s="1"/>
  <c r="H8" i="1"/>
  <c r="H9" i="1" s="1"/>
  <c r="H10" i="1" s="1"/>
  <c r="F38" i="1"/>
  <c r="F26" i="1"/>
  <c r="F19" i="1"/>
  <c r="F18" i="1"/>
  <c r="F29" i="1"/>
  <c r="F32" i="1"/>
  <c r="F31" i="1"/>
  <c r="F30" i="1"/>
  <c r="F28" i="1"/>
  <c r="F20" i="1"/>
  <c r="F42" i="1"/>
  <c r="F40" i="1"/>
  <c r="F41" i="1"/>
  <c r="F44" i="1"/>
  <c r="F43" i="1"/>
  <c r="F12" i="1"/>
  <c r="F11" i="1"/>
  <c r="F10" i="1"/>
  <c r="F9" i="1"/>
  <c r="F8" i="1"/>
  <c r="G8" i="1" s="1"/>
  <c r="I9" i="1"/>
  <c r="I10" i="1" s="1"/>
  <c r="I11" i="1" s="1"/>
  <c r="I12" i="1" s="1"/>
  <c r="I13" i="1" s="1"/>
  <c r="I14" i="1" s="1"/>
  <c r="I15" i="1" s="1"/>
  <c r="I16" i="1" s="1"/>
  <c r="I17" i="1" s="1"/>
  <c r="L18" i="1" s="1"/>
  <c r="N18" i="1" l="1"/>
  <c r="J8" i="1"/>
  <c r="G9" i="1"/>
  <c r="G10" i="1" s="1"/>
  <c r="F13" i="1"/>
  <c r="F14" i="1"/>
  <c r="M8" i="1"/>
  <c r="O8" i="1" s="1"/>
  <c r="J9" i="1"/>
  <c r="I18" i="1"/>
  <c r="L19" i="1" s="1"/>
  <c r="H11" i="1"/>
  <c r="J10" i="1"/>
  <c r="M10" i="1" l="1"/>
  <c r="O10" i="1" s="1"/>
  <c r="M9" i="1"/>
  <c r="O9" i="1" s="1"/>
  <c r="G11" i="1"/>
  <c r="F15" i="1"/>
  <c r="N19" i="1"/>
  <c r="H12" i="1"/>
  <c r="J11" i="1"/>
  <c r="M11" i="1" s="1"/>
  <c r="O11" i="1" s="1"/>
  <c r="F16" i="1" l="1"/>
  <c r="G12" i="1"/>
  <c r="I19" i="1"/>
  <c r="H13" i="1"/>
  <c r="J12" i="1"/>
  <c r="L20" i="1" l="1"/>
  <c r="N20" i="1" s="1"/>
  <c r="M12" i="1"/>
  <c r="O12" i="1" s="1"/>
  <c r="F17" i="1"/>
  <c r="G13" i="1"/>
  <c r="G14" i="1" s="1"/>
  <c r="H14" i="1"/>
  <c r="J13" i="1"/>
  <c r="M13" i="1" s="1"/>
  <c r="O13" i="1" s="1"/>
  <c r="G15" i="1"/>
  <c r="I20" i="1" l="1"/>
  <c r="L21" i="1" s="1"/>
  <c r="N21" i="1" s="1"/>
  <c r="H15" i="1"/>
  <c r="J14" i="1"/>
  <c r="M14" i="1" s="1"/>
  <c r="O14" i="1" s="1"/>
  <c r="G16" i="1"/>
  <c r="I21" i="1" l="1"/>
  <c r="H16" i="1"/>
  <c r="J15" i="1"/>
  <c r="M15" i="1" s="1"/>
  <c r="O15" i="1" s="1"/>
  <c r="G17" i="1"/>
  <c r="L22" i="1" l="1"/>
  <c r="I22" i="1" s="1"/>
  <c r="H17" i="1"/>
  <c r="J16" i="1"/>
  <c r="M16" i="1" s="1"/>
  <c r="O16" i="1" s="1"/>
  <c r="G18" i="1"/>
  <c r="L23" i="1" l="1"/>
  <c r="I23" i="1"/>
  <c r="L24" i="1" s="1"/>
  <c r="I24" i="1" s="1"/>
  <c r="L25" i="1" s="1"/>
  <c r="N22" i="1"/>
  <c r="N23" i="1" s="1"/>
  <c r="N24" i="1"/>
  <c r="J17" i="1"/>
  <c r="M17" i="1" s="1"/>
  <c r="O17" i="1" s="1"/>
  <c r="H18" i="1"/>
  <c r="G19" i="1"/>
  <c r="N25" i="1" l="1"/>
  <c r="I25" i="1"/>
  <c r="L26" i="1" s="1"/>
  <c r="H19" i="1"/>
  <c r="J18" i="1"/>
  <c r="M18" i="1" s="1"/>
  <c r="O18" i="1" s="1"/>
  <c r="G20" i="1"/>
  <c r="N26" i="1" l="1"/>
  <c r="I26" i="1"/>
  <c r="L27" i="1" s="1"/>
  <c r="H20" i="1"/>
  <c r="J19" i="1"/>
  <c r="M19" i="1" s="1"/>
  <c r="O19" i="1" s="1"/>
  <c r="G21" i="1"/>
  <c r="H21" i="1" l="1"/>
  <c r="J20" i="1"/>
  <c r="M20" i="1" s="1"/>
  <c r="O20" i="1" s="1"/>
  <c r="G22" i="1"/>
  <c r="N27" i="1" l="1"/>
  <c r="I27" i="1"/>
  <c r="L28" i="1" s="1"/>
  <c r="H22" i="1"/>
  <c r="J21" i="1"/>
  <c r="M21" i="1" s="1"/>
  <c r="O21" i="1" s="1"/>
  <c r="G23" i="1"/>
  <c r="I28" i="1" l="1"/>
  <c r="L29" i="1" s="1"/>
  <c r="H23" i="1"/>
  <c r="J22" i="1"/>
  <c r="M22" i="1" s="1"/>
  <c r="O22" i="1" s="1"/>
  <c r="G24" i="1"/>
  <c r="I29" i="1" l="1"/>
  <c r="L30" i="1" s="1"/>
  <c r="N28" i="1"/>
  <c r="H24" i="1"/>
  <c r="J23" i="1"/>
  <c r="M23" i="1" s="1"/>
  <c r="O23" i="1" s="1"/>
  <c r="G25" i="1"/>
  <c r="I30" i="1" l="1"/>
  <c r="L31" i="1" s="1"/>
  <c r="N29" i="1"/>
  <c r="H25" i="1"/>
  <c r="J24" i="1"/>
  <c r="M24" i="1" s="1"/>
  <c r="O24" i="1" s="1"/>
  <c r="G26" i="1"/>
  <c r="N30" i="1" l="1"/>
  <c r="H26" i="1"/>
  <c r="J25" i="1"/>
  <c r="M25" i="1" s="1"/>
  <c r="O25" i="1" s="1"/>
  <c r="G27" i="1"/>
  <c r="G28" i="1" s="1"/>
  <c r="G29" i="1" l="1"/>
  <c r="N31" i="1"/>
  <c r="I31" i="1"/>
  <c r="L32" i="1" s="1"/>
  <c r="H27" i="1"/>
  <c r="J26" i="1"/>
  <c r="M26" i="1" s="1"/>
  <c r="O26" i="1" s="1"/>
  <c r="J27" i="1" l="1"/>
  <c r="M27" i="1" s="1"/>
  <c r="O27" i="1" s="1"/>
  <c r="H28" i="1"/>
  <c r="G30" i="1"/>
  <c r="N32" i="1"/>
  <c r="H29" i="1" l="1"/>
  <c r="J28" i="1"/>
  <c r="M28" i="1" s="1"/>
  <c r="O28" i="1" s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I32" i="1"/>
  <c r="L33" i="1" s="1"/>
  <c r="H30" i="1" l="1"/>
  <c r="J29" i="1"/>
  <c r="M29" i="1" s="1"/>
  <c r="O29" i="1" s="1"/>
  <c r="N33" i="1"/>
  <c r="H31" i="1" l="1"/>
  <c r="J30" i="1"/>
  <c r="M30" i="1" s="1"/>
  <c r="O30" i="1" s="1"/>
  <c r="I33" i="1"/>
  <c r="L34" i="1" s="1"/>
  <c r="H32" i="1" l="1"/>
  <c r="J31" i="1"/>
  <c r="M31" i="1" s="1"/>
  <c r="O31" i="1" s="1"/>
  <c r="N34" i="1"/>
  <c r="H33" i="1" l="1"/>
  <c r="J32" i="1"/>
  <c r="M32" i="1" s="1"/>
  <c r="O32" i="1" s="1"/>
  <c r="I34" i="1"/>
  <c r="L35" i="1" s="1"/>
  <c r="H34" i="1" l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J33" i="1"/>
  <c r="M33" i="1" s="1"/>
  <c r="O33" i="1" s="1"/>
  <c r="N35" i="1"/>
  <c r="J34" i="1" l="1"/>
  <c r="M34" i="1" s="1"/>
  <c r="O34" i="1" s="1"/>
  <c r="I35" i="1"/>
  <c r="L36" i="1" s="1"/>
  <c r="J35" i="1" l="1"/>
  <c r="M35" i="1" s="1"/>
  <c r="O35" i="1" s="1"/>
  <c r="N36" i="1"/>
  <c r="I36" i="1" l="1"/>
  <c r="L37" i="1" s="1"/>
  <c r="J36" i="1" l="1"/>
  <c r="M36" i="1" s="1"/>
  <c r="O36" i="1" s="1"/>
  <c r="N37" i="1"/>
  <c r="I37" i="1" l="1"/>
  <c r="L38" i="1" s="1"/>
  <c r="N38" i="1" l="1"/>
  <c r="J37" i="1"/>
  <c r="M37" i="1" s="1"/>
  <c r="O37" i="1" s="1"/>
  <c r="I38" i="1" l="1"/>
  <c r="L39" i="1" s="1"/>
  <c r="N39" i="1" l="1"/>
  <c r="J38" i="1"/>
  <c r="M38" i="1" s="1"/>
  <c r="O38" i="1" s="1"/>
  <c r="I39" i="1" l="1"/>
  <c r="L40" i="1" s="1"/>
  <c r="J39" i="1" l="1"/>
  <c r="M39" i="1" s="1"/>
  <c r="O39" i="1" s="1"/>
  <c r="N40" i="1"/>
  <c r="I40" i="1" l="1"/>
  <c r="L41" i="1" s="1"/>
  <c r="N41" i="1" l="1"/>
  <c r="J40" i="1"/>
  <c r="M40" i="1" s="1"/>
  <c r="O40" i="1" s="1"/>
  <c r="I41" i="1" l="1"/>
  <c r="L42" i="1" s="1"/>
  <c r="J41" i="1" l="1"/>
  <c r="M41" i="1" s="1"/>
  <c r="O41" i="1" s="1"/>
  <c r="N42" i="1"/>
  <c r="I42" i="1" l="1"/>
  <c r="L43" i="1" s="1"/>
  <c r="N43" i="1" l="1"/>
  <c r="J42" i="1"/>
  <c r="M42" i="1" s="1"/>
  <c r="O42" i="1" s="1"/>
  <c r="I43" i="1" l="1"/>
  <c r="L44" i="1" s="1"/>
  <c r="N44" i="1" l="1"/>
  <c r="J43" i="1"/>
  <c r="M43" i="1" s="1"/>
  <c r="O43" i="1" s="1"/>
  <c r="I44" i="1" l="1"/>
  <c r="L45" i="1" s="1"/>
  <c r="J44" i="1" l="1"/>
  <c r="M44" i="1" s="1"/>
  <c r="O44" i="1" s="1"/>
  <c r="N45" i="1"/>
  <c r="I45" i="1" l="1"/>
  <c r="L46" i="1" s="1"/>
  <c r="J45" i="1" l="1"/>
  <c r="M45" i="1" s="1"/>
  <c r="O45" i="1" s="1"/>
  <c r="N46" i="1"/>
  <c r="I46" i="1" l="1"/>
  <c r="L47" i="1" s="1"/>
  <c r="J46" i="1" l="1"/>
  <c r="M46" i="1" s="1"/>
  <c r="O46" i="1" s="1"/>
  <c r="N47" i="1" l="1"/>
  <c r="I47" i="1"/>
  <c r="J47" i="1" s="1"/>
  <c r="M47" i="1" s="1"/>
  <c r="O47" i="1" l="1"/>
</calcChain>
</file>

<file path=xl/sharedStrings.xml><?xml version="1.0" encoding="utf-8"?>
<sst xmlns="http://schemas.openxmlformats.org/spreadsheetml/2006/main" count="21" uniqueCount="21">
  <si>
    <t>DH1</t>
  </si>
  <si>
    <t>DH2</t>
  </si>
  <si>
    <t>Félév</t>
  </si>
  <si>
    <t>Tandíj</t>
  </si>
  <si>
    <t>DH1+DH2</t>
  </si>
  <si>
    <t>k</t>
  </si>
  <si>
    <t>r</t>
  </si>
  <si>
    <t>Asset</t>
  </si>
  <si>
    <t>Debt DH2</t>
  </si>
  <si>
    <t>Debt DH1</t>
  </si>
  <si>
    <t>Debt Total</t>
  </si>
  <si>
    <t>Bér</t>
  </si>
  <si>
    <t>Törlesztő</t>
  </si>
  <si>
    <t>Törlesztő DH2</t>
  </si>
  <si>
    <t>Törlesztő DH1</t>
  </si>
  <si>
    <t>Asset-Debt Total</t>
  </si>
  <si>
    <t>Opportunity cost</t>
  </si>
  <si>
    <t>Net winnings</t>
  </si>
  <si>
    <t>Hallgató</t>
  </si>
  <si>
    <t>Képzés hossza (félév)</t>
  </si>
  <si>
    <t>Diákhitel1/félév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</si>
</sst>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298654636711882E-2"/>
          <c:y val="3.7722908093278461E-2"/>
          <c:w val="0.90356820268772409"/>
          <c:h val="0.804549431321084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Asset-Debt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Sheet1!$M$8:$M$27</c:f>
              <c:numCache>
                <c:formatCode>General</c:formatCode>
                <c:ptCount val="20"/>
                <c:pt idx="0">
                  <c:v>0</c:v>
                </c:pt>
                <c:pt idx="1">
                  <c:v>95000</c:v>
                </c:pt>
                <c:pt idx="2">
                  <c:v>296300.00000000047</c:v>
                </c:pt>
                <c:pt idx="3">
                  <c:v>616402.00000000093</c:v>
                </c:pt>
                <c:pt idx="4">
                  <c:v>1069133.0800000019</c:v>
                </c:pt>
                <c:pt idx="5">
                  <c:v>1669780.9032000015</c:v>
                </c:pt>
                <c:pt idx="6">
                  <c:v>2435242.8893280029</c:v>
                </c:pt>
                <c:pt idx="7">
                  <c:v>3384190.4299011249</c:v>
                </c:pt>
                <c:pt idx="8">
                  <c:v>4537249.6545971707</c:v>
                </c:pt>
                <c:pt idx="9">
                  <c:v>5917200.4090310596</c:v>
                </c:pt>
                <c:pt idx="10">
                  <c:v>8569195.2704673018</c:v>
                </c:pt>
                <c:pt idx="11">
                  <c:v>11420400.610868497</c:v>
                </c:pt>
                <c:pt idx="12">
                  <c:v>14370737.91784399</c:v>
                </c:pt>
                <c:pt idx="13">
                  <c:v>17562120.845352575</c:v>
                </c:pt>
                <c:pt idx="14">
                  <c:v>20898654.431040991</c:v>
                </c:pt>
                <c:pt idx="15">
                  <c:v>24526854.235344369</c:v>
                </c:pt>
                <c:pt idx="16">
                  <c:v>28355887.394526064</c:v>
                </c:pt>
                <c:pt idx="17">
                  <c:v>32537837.779051818</c:v>
                </c:pt>
                <c:pt idx="18">
                  <c:v>37107997.667833067</c:v>
                </c:pt>
                <c:pt idx="19">
                  <c:v>42045188.589927487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A-4302-9824-35F1D83AA421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Opportunity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Sheet1!$C$8:$C$27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Sheet1!$N$8:$N$27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1020000</c:v>
                </c:pt>
                <c:pt idx="11">
                  <c:v>2142000</c:v>
                </c:pt>
                <c:pt idx="12">
                  <c:v>3256200</c:v>
                </c:pt>
                <c:pt idx="13">
                  <c:v>4481820</c:v>
                </c:pt>
                <c:pt idx="14">
                  <c:v>5710002</c:v>
                </c:pt>
                <c:pt idx="15">
                  <c:v>7061002.2000000002</c:v>
                </c:pt>
                <c:pt idx="16">
                  <c:v>8427102.4200000018</c:v>
                </c:pt>
                <c:pt idx="17">
                  <c:v>9929812.6620000023</c:v>
                </c:pt>
                <c:pt idx="18">
                  <c:v>11582793.928200003</c:v>
                </c:pt>
                <c:pt idx="19">
                  <c:v>13341073.321020003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A-4302-9824-35F1D83AA421}"/>
            </c:ext>
          </c:extLst>
        </c:ser>
        <c:ser>
          <c:idx val="2"/>
          <c:order val="2"/>
          <c:tx>
            <c:strRef>
              <c:f>Sheet1!$O$7</c:f>
              <c:strCache>
                <c:ptCount val="1"/>
                <c:pt idx="0">
                  <c:v>Net winnings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Sheet1!$C$8:$C$27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Sheet1!$O$8:$O$27</c:f>
              <c:numCache>
                <c:formatCode>General</c:formatCode>
                <c:ptCount val="20"/>
                <c:pt idx="0">
                  <c:v>0</c:v>
                </c:pt>
                <c:pt idx="1">
                  <c:v>95000</c:v>
                </c:pt>
                <c:pt idx="2">
                  <c:v>296300.00000000047</c:v>
                </c:pt>
                <c:pt idx="3">
                  <c:v>616402.00000000093</c:v>
                </c:pt>
                <c:pt idx="4">
                  <c:v>1069133.0800000019</c:v>
                </c:pt>
                <c:pt idx="5">
                  <c:v>1669780.9032000015</c:v>
                </c:pt>
                <c:pt idx="6">
                  <c:v>2435242.8893280029</c:v>
                </c:pt>
                <c:pt idx="7">
                  <c:v>3384190.4299011249</c:v>
                </c:pt>
                <c:pt idx="8">
                  <c:v>4537249.6545971707</c:v>
                </c:pt>
                <c:pt idx="9">
                  <c:v>5917200.4090310596</c:v>
                </c:pt>
                <c:pt idx="10">
                  <c:v>7549195.2704673018</c:v>
                </c:pt>
                <c:pt idx="11">
                  <c:v>9278400.6108684968</c:v>
                </c:pt>
                <c:pt idx="12">
                  <c:v>11114537.91784399</c:v>
                </c:pt>
                <c:pt idx="13">
                  <c:v>13080300.845352575</c:v>
                </c:pt>
                <c:pt idx="14">
                  <c:v>15188652.431040991</c:v>
                </c:pt>
                <c:pt idx="15">
                  <c:v>17465852.03534437</c:v>
                </c:pt>
                <c:pt idx="16">
                  <c:v>19928784.974526063</c:v>
                </c:pt>
                <c:pt idx="17">
                  <c:v>22608025.117051817</c:v>
                </c:pt>
                <c:pt idx="18">
                  <c:v>25525203.739633065</c:v>
                </c:pt>
                <c:pt idx="19">
                  <c:v>28704115.268907484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A-4302-9824-35F1D83A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3087"/>
        <c:axId val="228753567"/>
      </c:scatterChart>
      <c:valAx>
        <c:axId val="2287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8753567"/>
        <c:crosses val="autoZero"/>
        <c:crossBetween val="midCat"/>
      </c:valAx>
      <c:valAx>
        <c:axId val="2287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2875308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389068</xdr:colOff>
      <xdr:row>31</xdr:row>
      <xdr:rowOff>54236</xdr:rowOff>
    </xdr:from>
    <xdr:to>
      <xdr:col>14</xdr:col>
      <xdr:colOff>130884</xdr:colOff>
      <xdr:row>51</xdr:row>
      <xdr:rowOff>99956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9E86E-B549-5358-8B63-425CAA413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CF4E-88C5-43A7-9AD6-BF2F3F719C5B}">
  <dimension ref="B1:S47"/>
  <sheetViews>
    <sheetView tabSelected="1" zoomScaleNormal="100" workbookViewId="0">
      <selection activeCell="J5" sqref="J5"/>
    </sheetView>
  </sheetViews>
  <sheetFormatPr defaultRowHeight="14.4" x14ac:dyDescent="0.3"/>
  <cols>
    <col min="2" max="2" width="19.44140625" customWidth="1"/>
    <col min="6" max="6" width="10.109375" customWidth="1"/>
    <col min="7" max="7" width="13.44140625" customWidth="1"/>
    <col min="8" max="8" width="11" bestFit="1" customWidth="1"/>
    <col min="10" max="10" width="11" bestFit="1" customWidth="1"/>
    <col min="11" max="11" width="14.21875" customWidth="1"/>
    <col min="12" max="12" width="13.44140625" customWidth="1"/>
    <col min="13" max="13" width="15.5546875" customWidth="1"/>
    <col min="14" max="14" width="15.6640625" customWidth="1"/>
    <col min="15" max="15" width="17.77734375" customWidth="1"/>
  </cols>
  <sheetData>
    <row r="1" spans="2:19" ht="15" thickBot="1" x14ac:dyDescent="0.35"/>
    <row r="2" spans="2:19" ht="15" thickBot="1" x14ac:dyDescent="0.35">
      <c r="B2" s="3" t="s">
        <v>19</v>
      </c>
      <c r="C2" s="4" t="s">
        <v>3</v>
      </c>
      <c r="D2" s="4" t="s">
        <v>5</v>
      </c>
      <c r="E2" s="4" t="s">
        <v>6</v>
      </c>
      <c r="F2" s="4" t="s">
        <v>11</v>
      </c>
      <c r="G2" s="5" t="s">
        <v>20</v>
      </c>
    </row>
    <row r="3" spans="2:19" ht="15.6" thickTop="1" thickBot="1" x14ac:dyDescent="0.35">
      <c r="B3" s="6">
        <v>10</v>
      </c>
      <c r="C3" s="7">
        <v>500000</v>
      </c>
      <c r="D3" s="7">
        <v>0.04</v>
      </c>
      <c r="E3" s="7">
        <v>0.1</v>
      </c>
      <c r="F3" s="7">
        <v>1000000</v>
      </c>
      <c r="G3" s="8">
        <v>750000</v>
      </c>
    </row>
    <row r="6" spans="2:19" x14ac:dyDescent="0.3">
      <c r="R6" t="s">
        <v>12</v>
      </c>
    </row>
    <row r="7" spans="2:19" ht="15" thickBot="1" x14ac:dyDescent="0.35">
      <c r="B7" s="2" t="s">
        <v>18</v>
      </c>
      <c r="C7" s="2" t="s">
        <v>2</v>
      </c>
      <c r="D7" s="2" t="s">
        <v>0</v>
      </c>
      <c r="E7" s="2" t="s">
        <v>1</v>
      </c>
      <c r="F7" s="2" t="s">
        <v>4</v>
      </c>
      <c r="G7" s="2" t="s">
        <v>7</v>
      </c>
      <c r="H7" s="2" t="s">
        <v>9</v>
      </c>
      <c r="I7" s="2" t="s">
        <v>8</v>
      </c>
      <c r="J7" s="2" t="s">
        <v>10</v>
      </c>
      <c r="K7" s="2" t="s">
        <v>14</v>
      </c>
      <c r="L7" s="2" t="s">
        <v>13</v>
      </c>
      <c r="M7" s="2" t="s">
        <v>15</v>
      </c>
      <c r="N7" s="2" t="s">
        <v>16</v>
      </c>
      <c r="O7" s="2" t="s">
        <v>17</v>
      </c>
      <c r="R7">
        <v>0</v>
      </c>
      <c r="S7" s="1">
        <v>0.04</v>
      </c>
    </row>
    <row r="8" spans="2:19" ht="15" thickTop="1" x14ac:dyDescent="0.3">
      <c r="B8" t="str">
        <f>IF($B$3&gt;=C8, "Igen", "Nem")</f>
        <v>Igen</v>
      </c>
      <c r="C8">
        <v>1</v>
      </c>
      <c r="D8">
        <f>IF(B8="Igen",$G$3,0)</f>
        <v>750000</v>
      </c>
      <c r="E8">
        <f>IF(B8="Igen",$C$3,0)</f>
        <v>500000</v>
      </c>
      <c r="F8">
        <f>D8+E8</f>
        <v>1250000</v>
      </c>
      <c r="G8">
        <f>F8</f>
        <v>1250000</v>
      </c>
      <c r="H8">
        <f>D8</f>
        <v>750000</v>
      </c>
      <c r="I8">
        <f>E8</f>
        <v>500000</v>
      </c>
      <c r="J8">
        <f>H8+I8</f>
        <v>1250000</v>
      </c>
      <c r="K8">
        <f>IF(B8="Igen",0,6*$F$3*(0.06))</f>
        <v>0</v>
      </c>
      <c r="L8">
        <f>IF(B8="Igen",0,IF(I7=0,0,VLOOKUP(I7,$R$7:$S$11,2)*$F$3*6))</f>
        <v>0</v>
      </c>
      <c r="M8">
        <f>G8-J8</f>
        <v>0</v>
      </c>
      <c r="N8">
        <f>K8+L8</f>
        <v>0</v>
      </c>
      <c r="O8">
        <f>M8-N8</f>
        <v>0</v>
      </c>
      <c r="R8">
        <v>1000000</v>
      </c>
      <c r="S8" s="1">
        <v>0.05</v>
      </c>
    </row>
    <row r="9" spans="2:19" x14ac:dyDescent="0.3">
      <c r="B9" t="str">
        <f t="shared" ref="B9:B46" si="0">IF($B$3&gt;=C9, "Igen", "Nem")</f>
        <v>Igen</v>
      </c>
      <c r="C9">
        <v>2</v>
      </c>
      <c r="D9">
        <f t="shared" ref="D9:D47" si="1">IF(B9="Igen",$G$3,0)</f>
        <v>750000</v>
      </c>
      <c r="E9">
        <f t="shared" ref="E9:E47" si="2">IF(B9="Igen",$C$3,0)</f>
        <v>500000</v>
      </c>
      <c r="F9">
        <f>D9+E9</f>
        <v>1250000</v>
      </c>
      <c r="G9">
        <f>G8*(1+$E$3)+F9</f>
        <v>2625000</v>
      </c>
      <c r="H9">
        <f>H8*(1+$D$3)+D9</f>
        <v>1530000</v>
      </c>
      <c r="I9">
        <f>MAX(I8+E9-L9,0)</f>
        <v>1000000</v>
      </c>
      <c r="J9">
        <f t="shared" ref="J9:J26" si="3">H9+I9</f>
        <v>2530000</v>
      </c>
      <c r="K9">
        <f t="shared" ref="K9:K47" si="4">IF(B9="Igen",0,6*$F$3*(0.06))</f>
        <v>0</v>
      </c>
      <c r="L9">
        <f t="shared" ref="L9:L47" si="5">IF(B9="Igen",0,IF(I8=0,0,VLOOKUP(I8,$R$7:$S$11,2)*$F$3*6))</f>
        <v>0</v>
      </c>
      <c r="M9">
        <f>G9-J9</f>
        <v>95000</v>
      </c>
      <c r="N9">
        <f>N8*(1+$E$3)+K9+L9</f>
        <v>0</v>
      </c>
      <c r="O9">
        <f t="shared" ref="O9:O27" si="6">M9-N9</f>
        <v>95000</v>
      </c>
      <c r="R9">
        <v>2000000</v>
      </c>
      <c r="S9" s="1">
        <v>7.0000000000000007E-2</v>
      </c>
    </row>
    <row r="10" spans="2:19" x14ac:dyDescent="0.3">
      <c r="B10" t="str">
        <f t="shared" si="0"/>
        <v>Igen</v>
      </c>
      <c r="C10">
        <v>3</v>
      </c>
      <c r="D10">
        <f t="shared" si="1"/>
        <v>750000</v>
      </c>
      <c r="E10">
        <f t="shared" si="2"/>
        <v>500000</v>
      </c>
      <c r="F10">
        <f t="shared" ref="F9:F27" si="7">D10+E10</f>
        <v>1250000</v>
      </c>
      <c r="G10">
        <f>G9*(1+$E$3)+F10</f>
        <v>4137500.0000000005</v>
      </c>
      <c r="H10">
        <f>H9*(1+$D$3)+D10</f>
        <v>2341200</v>
      </c>
      <c r="I10">
        <f t="shared" ref="I10:I47" si="8">MAX(I9+E10-L10,0)</f>
        <v>1500000</v>
      </c>
      <c r="J10">
        <f t="shared" si="3"/>
        <v>3841200</v>
      </c>
      <c r="K10">
        <f t="shared" si="4"/>
        <v>0</v>
      </c>
      <c r="L10">
        <f t="shared" si="5"/>
        <v>0</v>
      </c>
      <c r="M10">
        <f t="shared" ref="M10:M27" si="9">G10-J10</f>
        <v>296300.00000000047</v>
      </c>
      <c r="N10">
        <f>N9*(1+$E$3)+K10+L10</f>
        <v>0</v>
      </c>
      <c r="O10">
        <f t="shared" si="6"/>
        <v>296300.00000000047</v>
      </c>
      <c r="R10">
        <v>3000000</v>
      </c>
      <c r="S10" s="1">
        <v>0.09</v>
      </c>
    </row>
    <row r="11" spans="2:19" x14ac:dyDescent="0.3">
      <c r="B11" t="str">
        <f t="shared" si="0"/>
        <v>Igen</v>
      </c>
      <c r="C11">
        <v>4</v>
      </c>
      <c r="D11">
        <f t="shared" si="1"/>
        <v>750000</v>
      </c>
      <c r="E11">
        <f t="shared" si="2"/>
        <v>500000</v>
      </c>
      <c r="F11">
        <f t="shared" si="7"/>
        <v>1250000</v>
      </c>
      <c r="G11">
        <f>G10*(1+$E$3)+F11</f>
        <v>5801250.0000000009</v>
      </c>
      <c r="H11">
        <f>H10*(1+$D$3)+D11</f>
        <v>3184848</v>
      </c>
      <c r="I11">
        <f t="shared" si="8"/>
        <v>2000000</v>
      </c>
      <c r="J11">
        <f t="shared" si="3"/>
        <v>5184848</v>
      </c>
      <c r="K11">
        <f t="shared" si="4"/>
        <v>0</v>
      </c>
      <c r="L11">
        <f t="shared" si="5"/>
        <v>0</v>
      </c>
      <c r="M11">
        <f t="shared" si="9"/>
        <v>616402.00000000093</v>
      </c>
      <c r="N11">
        <f>N10*(1+$E$3)+K11+L11</f>
        <v>0</v>
      </c>
      <c r="O11">
        <f t="shared" si="6"/>
        <v>616402.00000000093</v>
      </c>
      <c r="R11">
        <v>4000000</v>
      </c>
      <c r="S11" s="1">
        <v>0.11</v>
      </c>
    </row>
    <row r="12" spans="2:19" x14ac:dyDescent="0.3">
      <c r="B12" t="str">
        <f t="shared" si="0"/>
        <v>Igen</v>
      </c>
      <c r="C12">
        <v>5</v>
      </c>
      <c r="D12">
        <f t="shared" si="1"/>
        <v>750000</v>
      </c>
      <c r="E12">
        <f t="shared" si="2"/>
        <v>500000</v>
      </c>
      <c r="F12">
        <f t="shared" si="7"/>
        <v>1250000</v>
      </c>
      <c r="G12">
        <f>G11*(1+$E$3)+F12</f>
        <v>7631375.0000000019</v>
      </c>
      <c r="H12">
        <f>H11*(1+$D$3)+D12</f>
        <v>4062241.92</v>
      </c>
      <c r="I12">
        <f t="shared" si="8"/>
        <v>2500000</v>
      </c>
      <c r="J12">
        <f t="shared" si="3"/>
        <v>6562241.9199999999</v>
      </c>
      <c r="K12">
        <f t="shared" si="4"/>
        <v>0</v>
      </c>
      <c r="L12">
        <f t="shared" si="5"/>
        <v>0</v>
      </c>
      <c r="M12">
        <f t="shared" si="9"/>
        <v>1069133.0800000019</v>
      </c>
      <c r="N12">
        <f>N11*(1+$E$3)+K12+L12</f>
        <v>0</v>
      </c>
      <c r="O12">
        <f t="shared" si="6"/>
        <v>1069133.0800000019</v>
      </c>
    </row>
    <row r="13" spans="2:19" x14ac:dyDescent="0.3">
      <c r="B13" t="str">
        <f t="shared" si="0"/>
        <v>Igen</v>
      </c>
      <c r="C13">
        <v>6</v>
      </c>
      <c r="D13">
        <f t="shared" si="1"/>
        <v>750000</v>
      </c>
      <c r="E13">
        <f t="shared" si="2"/>
        <v>500000</v>
      </c>
      <c r="F13">
        <f t="shared" si="7"/>
        <v>1250000</v>
      </c>
      <c r="G13">
        <f>G12*(1+$E$3)+F13</f>
        <v>9644512.5000000019</v>
      </c>
      <c r="H13">
        <f>H12*(1+$D$3)+D13</f>
        <v>4974731.5968000004</v>
      </c>
      <c r="I13">
        <f t="shared" si="8"/>
        <v>3000000</v>
      </c>
      <c r="J13">
        <f t="shared" si="3"/>
        <v>7974731.5968000004</v>
      </c>
      <c r="K13">
        <f t="shared" si="4"/>
        <v>0</v>
      </c>
      <c r="L13">
        <f t="shared" si="5"/>
        <v>0</v>
      </c>
      <c r="M13">
        <f t="shared" si="9"/>
        <v>1669780.9032000015</v>
      </c>
      <c r="N13">
        <f>N12*(1+$E$3)+K13+L13</f>
        <v>0</v>
      </c>
      <c r="O13">
        <f t="shared" si="6"/>
        <v>1669780.9032000015</v>
      </c>
    </row>
    <row r="14" spans="2:19" x14ac:dyDescent="0.3">
      <c r="B14" t="str">
        <f t="shared" si="0"/>
        <v>Igen</v>
      </c>
      <c r="C14">
        <v>7</v>
      </c>
      <c r="D14">
        <f t="shared" si="1"/>
        <v>750000</v>
      </c>
      <c r="E14">
        <f t="shared" si="2"/>
        <v>500000</v>
      </c>
      <c r="F14">
        <f t="shared" si="7"/>
        <v>1250000</v>
      </c>
      <c r="G14">
        <f>G13*(1+$E$3)+F14</f>
        <v>11858963.750000004</v>
      </c>
      <c r="H14">
        <f>H13*(1+$D$3)+D14</f>
        <v>5923720.8606720008</v>
      </c>
      <c r="I14">
        <f t="shared" si="8"/>
        <v>3500000</v>
      </c>
      <c r="J14">
        <f t="shared" si="3"/>
        <v>9423720.8606720008</v>
      </c>
      <c r="K14">
        <f t="shared" si="4"/>
        <v>0</v>
      </c>
      <c r="L14">
        <f t="shared" si="5"/>
        <v>0</v>
      </c>
      <c r="M14">
        <f t="shared" si="9"/>
        <v>2435242.8893280029</v>
      </c>
      <c r="N14">
        <f>N13*(1+$E$3)+K14+L14</f>
        <v>0</v>
      </c>
      <c r="O14">
        <f t="shared" si="6"/>
        <v>2435242.8893280029</v>
      </c>
    </row>
    <row r="15" spans="2:19" x14ac:dyDescent="0.3">
      <c r="B15" t="str">
        <f t="shared" si="0"/>
        <v>Igen</v>
      </c>
      <c r="C15">
        <v>8</v>
      </c>
      <c r="D15">
        <f t="shared" si="1"/>
        <v>750000</v>
      </c>
      <c r="E15">
        <f t="shared" si="2"/>
        <v>500000</v>
      </c>
      <c r="F15">
        <f t="shared" si="7"/>
        <v>1250000</v>
      </c>
      <c r="G15">
        <f>G14*(1+$E$3)+F15</f>
        <v>14294860.125000006</v>
      </c>
      <c r="H15">
        <f>H14*(1+$D$3)+D15</f>
        <v>6910669.6950988807</v>
      </c>
      <c r="I15">
        <f t="shared" si="8"/>
        <v>4000000</v>
      </c>
      <c r="J15">
        <f t="shared" si="3"/>
        <v>10910669.695098881</v>
      </c>
      <c r="K15">
        <f t="shared" si="4"/>
        <v>0</v>
      </c>
      <c r="L15">
        <f t="shared" si="5"/>
        <v>0</v>
      </c>
      <c r="M15">
        <f t="shared" si="9"/>
        <v>3384190.4299011249</v>
      </c>
      <c r="N15">
        <f>N14*(1+$E$3)+K15+L15</f>
        <v>0</v>
      </c>
      <c r="O15">
        <f t="shared" si="6"/>
        <v>3384190.4299011249</v>
      </c>
    </row>
    <row r="16" spans="2:19" x14ac:dyDescent="0.3">
      <c r="B16" t="str">
        <f t="shared" si="0"/>
        <v>Igen</v>
      </c>
      <c r="C16">
        <v>9</v>
      </c>
      <c r="D16">
        <f t="shared" si="1"/>
        <v>750000</v>
      </c>
      <c r="E16">
        <f t="shared" si="2"/>
        <v>500000</v>
      </c>
      <c r="F16">
        <f t="shared" si="7"/>
        <v>1250000</v>
      </c>
      <c r="G16">
        <f>G15*(1+$E$3)+F16</f>
        <v>16974346.137500007</v>
      </c>
      <c r="H16">
        <f>H15*(1+$D$3)+D16</f>
        <v>7937096.4829028361</v>
      </c>
      <c r="I16">
        <f t="shared" si="8"/>
        <v>4500000</v>
      </c>
      <c r="J16">
        <f t="shared" si="3"/>
        <v>12437096.482902836</v>
      </c>
      <c r="K16">
        <f t="shared" si="4"/>
        <v>0</v>
      </c>
      <c r="L16">
        <f t="shared" si="5"/>
        <v>0</v>
      </c>
      <c r="M16">
        <f t="shared" si="9"/>
        <v>4537249.6545971707</v>
      </c>
      <c r="N16">
        <f>N15*(1+$E$3)+K16+L16</f>
        <v>0</v>
      </c>
      <c r="O16">
        <f t="shared" si="6"/>
        <v>4537249.6545971707</v>
      </c>
    </row>
    <row r="17" spans="2:15" x14ac:dyDescent="0.3">
      <c r="B17" t="str">
        <f t="shared" si="0"/>
        <v>Igen</v>
      </c>
      <c r="C17">
        <v>10</v>
      </c>
      <c r="D17">
        <f t="shared" si="1"/>
        <v>750000</v>
      </c>
      <c r="E17">
        <f t="shared" si="2"/>
        <v>500000</v>
      </c>
      <c r="F17">
        <f t="shared" si="7"/>
        <v>1250000</v>
      </c>
      <c r="G17">
        <f>G16*(1+$E$3)+F17</f>
        <v>19921780.75125001</v>
      </c>
      <c r="H17">
        <f>H16*(1+$D$3)+D17</f>
        <v>9004580.3422189504</v>
      </c>
      <c r="I17">
        <f t="shared" si="8"/>
        <v>5000000</v>
      </c>
      <c r="J17">
        <f t="shared" si="3"/>
        <v>14004580.34221895</v>
      </c>
      <c r="K17">
        <f t="shared" si="4"/>
        <v>0</v>
      </c>
      <c r="L17">
        <f t="shared" si="5"/>
        <v>0</v>
      </c>
      <c r="M17">
        <f t="shared" si="9"/>
        <v>5917200.4090310596</v>
      </c>
      <c r="N17">
        <f>N16*(1+$E$3)+K17+L17</f>
        <v>0</v>
      </c>
      <c r="O17">
        <f t="shared" si="6"/>
        <v>5917200.4090310596</v>
      </c>
    </row>
    <row r="18" spans="2:15" x14ac:dyDescent="0.3">
      <c r="B18" t="str">
        <f t="shared" si="0"/>
        <v>Nem</v>
      </c>
      <c r="C18">
        <v>11</v>
      </c>
      <c r="D18">
        <f t="shared" si="1"/>
        <v>0</v>
      </c>
      <c r="E18">
        <f t="shared" si="2"/>
        <v>0</v>
      </c>
      <c r="F18">
        <f t="shared" si="7"/>
        <v>0</v>
      </c>
      <c r="G18">
        <f>G17*(1+$E$3)+F18</f>
        <v>21913958.826375011</v>
      </c>
      <c r="H18">
        <f>H17*(1+$D$3)+D18-K18</f>
        <v>9004763.5559077095</v>
      </c>
      <c r="I18">
        <f t="shared" si="8"/>
        <v>4340000</v>
      </c>
      <c r="J18">
        <f t="shared" si="3"/>
        <v>13344763.55590771</v>
      </c>
      <c r="K18">
        <f t="shared" si="4"/>
        <v>360000</v>
      </c>
      <c r="L18">
        <f t="shared" si="5"/>
        <v>660000</v>
      </c>
      <c r="M18">
        <f t="shared" si="9"/>
        <v>8569195.2704673018</v>
      </c>
      <c r="N18">
        <f>N17*(1+$E$3)+K18+L18</f>
        <v>1020000</v>
      </c>
      <c r="O18">
        <f t="shared" si="6"/>
        <v>7549195.2704673018</v>
      </c>
    </row>
    <row r="19" spans="2:15" x14ac:dyDescent="0.3">
      <c r="B19" t="str">
        <f t="shared" si="0"/>
        <v>Nem</v>
      </c>
      <c r="C19">
        <v>12</v>
      </c>
      <c r="D19">
        <f t="shared" si="1"/>
        <v>0</v>
      </c>
      <c r="E19">
        <f t="shared" si="2"/>
        <v>0</v>
      </c>
      <c r="F19">
        <f t="shared" si="7"/>
        <v>0</v>
      </c>
      <c r="G19">
        <f>G18*(1+$E$3)+F19</f>
        <v>24105354.709012516</v>
      </c>
      <c r="H19">
        <f>H18*(1+$D$3)+D19-K19</f>
        <v>9004954.098144019</v>
      </c>
      <c r="I19">
        <f t="shared" si="8"/>
        <v>3680000</v>
      </c>
      <c r="J19">
        <f t="shared" si="3"/>
        <v>12684954.098144019</v>
      </c>
      <c r="K19">
        <f t="shared" si="4"/>
        <v>360000</v>
      </c>
      <c r="L19">
        <f t="shared" si="5"/>
        <v>660000</v>
      </c>
      <c r="M19">
        <f t="shared" si="9"/>
        <v>11420400.610868497</v>
      </c>
      <c r="N19">
        <f>N18*(1+$E$3)+K19+L19</f>
        <v>2142000</v>
      </c>
      <c r="O19">
        <f t="shared" si="6"/>
        <v>9278400.6108684968</v>
      </c>
    </row>
    <row r="20" spans="2:15" x14ac:dyDescent="0.3">
      <c r="B20" t="str">
        <f t="shared" si="0"/>
        <v>Nem</v>
      </c>
      <c r="C20">
        <v>13</v>
      </c>
      <c r="D20">
        <f t="shared" si="1"/>
        <v>0</v>
      </c>
      <c r="E20">
        <f t="shared" si="2"/>
        <v>0</v>
      </c>
      <c r="F20">
        <f t="shared" si="7"/>
        <v>0</v>
      </c>
      <c r="G20">
        <f>G19*(1+$E$3)+F20</f>
        <v>26515890.17991377</v>
      </c>
      <c r="H20">
        <f>H19*(1+$D$3)+D20-K20</f>
        <v>9005152.2620697804</v>
      </c>
      <c r="I20">
        <f t="shared" si="8"/>
        <v>3140000</v>
      </c>
      <c r="J20">
        <f t="shared" si="3"/>
        <v>12145152.26206978</v>
      </c>
      <c r="K20">
        <f t="shared" si="4"/>
        <v>360000</v>
      </c>
      <c r="L20">
        <f t="shared" si="5"/>
        <v>540000</v>
      </c>
      <c r="M20">
        <f t="shared" si="9"/>
        <v>14370737.91784399</v>
      </c>
      <c r="N20">
        <f>N19*(1+$E$3)+K20+L20</f>
        <v>3256200</v>
      </c>
      <c r="O20">
        <f t="shared" si="6"/>
        <v>11114537.91784399</v>
      </c>
    </row>
    <row r="21" spans="2:15" x14ac:dyDescent="0.3">
      <c r="B21" t="str">
        <f t="shared" si="0"/>
        <v>Nem</v>
      </c>
      <c r="C21">
        <v>14</v>
      </c>
      <c r="D21">
        <f t="shared" si="1"/>
        <v>0</v>
      </c>
      <c r="E21">
        <f t="shared" si="2"/>
        <v>0</v>
      </c>
      <c r="F21">
        <f t="shared" si="7"/>
        <v>0</v>
      </c>
      <c r="G21">
        <f>G20*(1+$E$3)+F21</f>
        <v>29167479.197905149</v>
      </c>
      <c r="H21">
        <f>H20*(1+$D$3)+D21-K21</f>
        <v>9005358.3525525723</v>
      </c>
      <c r="I21">
        <f t="shared" si="8"/>
        <v>2600000</v>
      </c>
      <c r="J21">
        <f t="shared" si="3"/>
        <v>11605358.352552572</v>
      </c>
      <c r="K21">
        <f t="shared" si="4"/>
        <v>360000</v>
      </c>
      <c r="L21">
        <f t="shared" si="5"/>
        <v>540000</v>
      </c>
      <c r="M21">
        <f t="shared" si="9"/>
        <v>17562120.845352575</v>
      </c>
      <c r="N21">
        <f>N20*(1+$E$3)+K21+L21</f>
        <v>4481820</v>
      </c>
      <c r="O21">
        <f t="shared" si="6"/>
        <v>13080300.845352575</v>
      </c>
    </row>
    <row r="22" spans="2:15" x14ac:dyDescent="0.3">
      <c r="B22" t="str">
        <f t="shared" si="0"/>
        <v>Nem</v>
      </c>
      <c r="C22">
        <v>15</v>
      </c>
      <c r="D22">
        <f t="shared" si="1"/>
        <v>0</v>
      </c>
      <c r="E22">
        <f t="shared" si="2"/>
        <v>0</v>
      </c>
      <c r="F22">
        <f t="shared" si="7"/>
        <v>0</v>
      </c>
      <c r="G22">
        <f>G21*(1+$E$3)+F22</f>
        <v>32084227.117695667</v>
      </c>
      <c r="H22">
        <f>H21*(1+$D$3)+D22-K22</f>
        <v>9005572.6866546758</v>
      </c>
      <c r="I22">
        <f t="shared" si="8"/>
        <v>2180000</v>
      </c>
      <c r="J22">
        <f t="shared" si="3"/>
        <v>11185572.686654676</v>
      </c>
      <c r="K22">
        <f t="shared" si="4"/>
        <v>360000</v>
      </c>
      <c r="L22">
        <f t="shared" si="5"/>
        <v>420000</v>
      </c>
      <c r="M22">
        <f t="shared" si="9"/>
        <v>20898654.431040991</v>
      </c>
      <c r="N22">
        <f>N21*(1+$E$3)+K22+L22</f>
        <v>5710002</v>
      </c>
      <c r="O22">
        <f t="shared" si="6"/>
        <v>15188652.431040991</v>
      </c>
    </row>
    <row r="23" spans="2:15" x14ac:dyDescent="0.3">
      <c r="B23" t="str">
        <f t="shared" si="0"/>
        <v>Nem</v>
      </c>
      <c r="C23">
        <v>16</v>
      </c>
      <c r="D23">
        <f t="shared" si="1"/>
        <v>0</v>
      </c>
      <c r="E23">
        <f t="shared" si="2"/>
        <v>0</v>
      </c>
      <c r="F23">
        <f t="shared" si="7"/>
        <v>0</v>
      </c>
      <c r="G23">
        <f>G22*(1+$E$3)+F23</f>
        <v>35292649.829465233</v>
      </c>
      <c r="H23">
        <f>H22*(1+$D$3)+D23-K23</f>
        <v>9005795.5941208638</v>
      </c>
      <c r="I23">
        <f t="shared" si="8"/>
        <v>1760000</v>
      </c>
      <c r="J23">
        <f t="shared" si="3"/>
        <v>10765795.594120864</v>
      </c>
      <c r="K23">
        <f t="shared" si="4"/>
        <v>360000</v>
      </c>
      <c r="L23">
        <f t="shared" si="5"/>
        <v>420000</v>
      </c>
      <c r="M23">
        <f t="shared" si="9"/>
        <v>24526854.235344369</v>
      </c>
      <c r="N23">
        <f>N22*(1+$E$3)+K23+L23</f>
        <v>7061002.2000000002</v>
      </c>
      <c r="O23">
        <f t="shared" si="6"/>
        <v>17465852.03534437</v>
      </c>
    </row>
    <row r="24" spans="2:15" x14ac:dyDescent="0.3">
      <c r="B24" t="str">
        <f t="shared" si="0"/>
        <v>Nem</v>
      </c>
      <c r="C24">
        <v>17</v>
      </c>
      <c r="D24">
        <f t="shared" si="1"/>
        <v>0</v>
      </c>
      <c r="E24">
        <f t="shared" si="2"/>
        <v>0</v>
      </c>
      <c r="F24">
        <f t="shared" si="7"/>
        <v>0</v>
      </c>
      <c r="G24">
        <f>G23*(1+$E$3)+F24</f>
        <v>38821914.812411763</v>
      </c>
      <c r="H24">
        <f>H23*(1+$D$3)+D24-K24</f>
        <v>9006027.4178856984</v>
      </c>
      <c r="I24">
        <f t="shared" si="8"/>
        <v>1460000</v>
      </c>
      <c r="J24">
        <f t="shared" si="3"/>
        <v>10466027.417885698</v>
      </c>
      <c r="K24">
        <f t="shared" si="4"/>
        <v>360000</v>
      </c>
      <c r="L24">
        <f t="shared" si="5"/>
        <v>300000</v>
      </c>
      <c r="M24">
        <f t="shared" si="9"/>
        <v>28355887.394526064</v>
      </c>
      <c r="N24">
        <f>N23*(1+$E$3)+K24+L24</f>
        <v>8427102.4200000018</v>
      </c>
      <c r="O24">
        <f t="shared" si="6"/>
        <v>19928784.974526063</v>
      </c>
    </row>
    <row r="25" spans="2:15" x14ac:dyDescent="0.3">
      <c r="B25" t="str">
        <f t="shared" si="0"/>
        <v>Nem</v>
      </c>
      <c r="C25">
        <v>18</v>
      </c>
      <c r="D25">
        <f t="shared" si="1"/>
        <v>0</v>
      </c>
      <c r="E25">
        <f t="shared" si="2"/>
        <v>0</v>
      </c>
      <c r="F25">
        <f t="shared" si="7"/>
        <v>0</v>
      </c>
      <c r="G25">
        <f>G24*(1+$E$3)+F25</f>
        <v>42704106.293652944</v>
      </c>
      <c r="H25">
        <f>H24*(1+$D$3)+D25-K25</f>
        <v>9006268.5146011263</v>
      </c>
      <c r="I25">
        <f t="shared" si="8"/>
        <v>1160000</v>
      </c>
      <c r="J25">
        <f t="shared" si="3"/>
        <v>10166268.514601126</v>
      </c>
      <c r="K25">
        <f t="shared" si="4"/>
        <v>360000</v>
      </c>
      <c r="L25">
        <f t="shared" si="5"/>
        <v>300000</v>
      </c>
      <c r="M25">
        <f t="shared" si="9"/>
        <v>32537837.779051818</v>
      </c>
      <c r="N25">
        <f>N24*(1+$E$3)+K25+L25</f>
        <v>9929812.6620000023</v>
      </c>
      <c r="O25">
        <f t="shared" si="6"/>
        <v>22608025.117051817</v>
      </c>
    </row>
    <row r="26" spans="2:15" x14ac:dyDescent="0.3">
      <c r="B26" t="str">
        <f t="shared" si="0"/>
        <v>Nem</v>
      </c>
      <c r="C26">
        <v>19</v>
      </c>
      <c r="D26">
        <f t="shared" si="1"/>
        <v>0</v>
      </c>
      <c r="E26">
        <f t="shared" si="2"/>
        <v>0</v>
      </c>
      <c r="F26">
        <f t="shared" si="7"/>
        <v>0</v>
      </c>
      <c r="G26">
        <f>G25*(1+$E$3)+F26</f>
        <v>46974516.923018239</v>
      </c>
      <c r="H26">
        <f>H25*(1+$D$3)+D26-K26</f>
        <v>9006519.255185172</v>
      </c>
      <c r="I26">
        <f t="shared" si="8"/>
        <v>860000</v>
      </c>
      <c r="J26">
        <f t="shared" si="3"/>
        <v>9866519.255185172</v>
      </c>
      <c r="K26">
        <f t="shared" si="4"/>
        <v>360000</v>
      </c>
      <c r="L26">
        <f t="shared" si="5"/>
        <v>300000</v>
      </c>
      <c r="M26">
        <f t="shared" si="9"/>
        <v>37107997.667833067</v>
      </c>
      <c r="N26">
        <f>N25*(1+$E$3)+K26+L26</f>
        <v>11582793.928200003</v>
      </c>
      <c r="O26">
        <f t="shared" si="6"/>
        <v>25525203.739633065</v>
      </c>
    </row>
    <row r="27" spans="2:15" x14ac:dyDescent="0.3">
      <c r="B27" t="str">
        <f t="shared" si="0"/>
        <v>Nem</v>
      </c>
      <c r="C27">
        <v>20</v>
      </c>
      <c r="D27">
        <f t="shared" si="1"/>
        <v>0</v>
      </c>
      <c r="E27">
        <f t="shared" si="2"/>
        <v>0</v>
      </c>
      <c r="F27">
        <f t="shared" si="7"/>
        <v>0</v>
      </c>
      <c r="G27">
        <f>G26*(1+$E$3)+F27</f>
        <v>51671968.615320064</v>
      </c>
      <c r="H27">
        <f>H26*(1+$D$3)+D27-K27</f>
        <v>9006780.0253925789</v>
      </c>
      <c r="I27">
        <f t="shared" si="8"/>
        <v>620000</v>
      </c>
      <c r="J27">
        <f>H27+I27</f>
        <v>9626780.0253925789</v>
      </c>
      <c r="K27">
        <f t="shared" si="4"/>
        <v>360000</v>
      </c>
      <c r="L27">
        <f t="shared" si="5"/>
        <v>240000</v>
      </c>
      <c r="M27">
        <f t="shared" si="9"/>
        <v>42045188.589927487</v>
      </c>
      <c r="N27">
        <f>N26*(1+$E$3)+K27+L27</f>
        <v>13341073.321020003</v>
      </c>
      <c r="O27">
        <f t="shared" si="6"/>
        <v>28704115.268907484</v>
      </c>
    </row>
    <row r="28" spans="2:15" x14ac:dyDescent="0.3">
      <c r="B28" t="str">
        <f t="shared" si="0"/>
        <v>Nem</v>
      </c>
      <c r="C28">
        <v>21</v>
      </c>
      <c r="D28">
        <f t="shared" si="1"/>
        <v>0</v>
      </c>
      <c r="E28">
        <f t="shared" si="2"/>
        <v>0</v>
      </c>
      <c r="F28">
        <f t="shared" ref="F28:F47" si="10">D28+E28</f>
        <v>0</v>
      </c>
      <c r="G28">
        <f>G27*(1+$E$3)+F28</f>
        <v>56839165.476852074</v>
      </c>
      <c r="H28">
        <f>H27*(1+$D$3)+D28-K28</f>
        <v>9007051.2264082823</v>
      </c>
      <c r="I28">
        <f t="shared" si="8"/>
        <v>380000</v>
      </c>
      <c r="J28">
        <f t="shared" ref="J28:J47" si="11">H28+I28</f>
        <v>9387051.2264082823</v>
      </c>
      <c r="K28">
        <f t="shared" si="4"/>
        <v>360000</v>
      </c>
      <c r="L28">
        <f t="shared" si="5"/>
        <v>240000</v>
      </c>
      <c r="M28">
        <f t="shared" ref="M28:M47" si="12">G28-J28</f>
        <v>47452114.250443794</v>
      </c>
      <c r="N28">
        <f>N27*(1+$E$3)+K28+L28</f>
        <v>15275180.653122004</v>
      </c>
      <c r="O28">
        <f t="shared" ref="O28:O47" si="13">M28-N28</f>
        <v>32176933.59732179</v>
      </c>
    </row>
    <row r="29" spans="2:15" x14ac:dyDescent="0.3">
      <c r="B29" t="str">
        <f t="shared" si="0"/>
        <v>Nem</v>
      </c>
      <c r="C29">
        <v>22</v>
      </c>
      <c r="D29">
        <f t="shared" si="1"/>
        <v>0</v>
      </c>
      <c r="E29">
        <f t="shared" si="2"/>
        <v>0</v>
      </c>
      <c r="F29">
        <f t="shared" si="10"/>
        <v>0</v>
      </c>
      <c r="G29">
        <f>G28*(1+$E$3)+F29</f>
        <v>62523082.024537288</v>
      </c>
      <c r="H29">
        <f>H28*(1+$D$3)+D29-K29</f>
        <v>9007333.275464613</v>
      </c>
      <c r="I29">
        <f t="shared" si="8"/>
        <v>140000</v>
      </c>
      <c r="J29">
        <f t="shared" si="11"/>
        <v>9147333.275464613</v>
      </c>
      <c r="K29">
        <f t="shared" si="4"/>
        <v>360000</v>
      </c>
      <c r="L29">
        <f t="shared" si="5"/>
        <v>240000</v>
      </c>
      <c r="M29">
        <f t="shared" si="12"/>
        <v>53375748.749072671</v>
      </c>
      <c r="N29">
        <f>N28*(1+$E$3)+K29+L29</f>
        <v>17402698.718434207</v>
      </c>
      <c r="O29">
        <f t="shared" si="13"/>
        <v>35973050.030638464</v>
      </c>
    </row>
    <row r="30" spans="2:15" x14ac:dyDescent="0.3">
      <c r="B30" t="str">
        <f t="shared" si="0"/>
        <v>Nem</v>
      </c>
      <c r="C30">
        <v>23</v>
      </c>
      <c r="D30">
        <f t="shared" si="1"/>
        <v>0</v>
      </c>
      <c r="E30">
        <f t="shared" si="2"/>
        <v>0</v>
      </c>
      <c r="F30">
        <f t="shared" si="10"/>
        <v>0</v>
      </c>
      <c r="G30">
        <f>G29*(1+$E$3)+F30</f>
        <v>68775390.226991028</v>
      </c>
      <c r="H30">
        <f>H29*(1+$D$3)+D30-K30</f>
        <v>9007626.6064831987</v>
      </c>
      <c r="I30">
        <f t="shared" si="8"/>
        <v>0</v>
      </c>
      <c r="J30">
        <f t="shared" si="11"/>
        <v>9007626.6064831987</v>
      </c>
      <c r="K30">
        <f t="shared" si="4"/>
        <v>360000</v>
      </c>
      <c r="L30">
        <f t="shared" si="5"/>
        <v>240000</v>
      </c>
      <c r="M30">
        <f t="shared" si="12"/>
        <v>59767763.620507829</v>
      </c>
      <c r="N30">
        <f>N29*(1+$E$3)+K30+L30</f>
        <v>19742968.590277631</v>
      </c>
      <c r="O30">
        <f t="shared" si="13"/>
        <v>40024795.030230194</v>
      </c>
    </row>
    <row r="31" spans="2:15" x14ac:dyDescent="0.3">
      <c r="B31" t="str">
        <f t="shared" si="0"/>
        <v>Nem</v>
      </c>
      <c r="C31">
        <v>24</v>
      </c>
      <c r="D31">
        <f t="shared" si="1"/>
        <v>0</v>
      </c>
      <c r="E31">
        <f t="shared" si="2"/>
        <v>0</v>
      </c>
      <c r="F31">
        <f t="shared" si="10"/>
        <v>0</v>
      </c>
      <c r="G31">
        <f>G30*(1+$E$3)+F31</f>
        <v>75652929.24969013</v>
      </c>
      <c r="H31">
        <f>H30*(1+$D$3)+D31-K31</f>
        <v>9007931.6707425267</v>
      </c>
      <c r="I31">
        <f t="shared" si="8"/>
        <v>0</v>
      </c>
      <c r="J31">
        <f t="shared" si="11"/>
        <v>9007931.6707425267</v>
      </c>
      <c r="K31">
        <f t="shared" si="4"/>
        <v>360000</v>
      </c>
      <c r="L31">
        <f t="shared" si="5"/>
        <v>0</v>
      </c>
      <c r="M31">
        <f t="shared" si="12"/>
        <v>66644997.578947604</v>
      </c>
      <c r="N31">
        <f>N30*(1+$E$3)+K31+L31</f>
        <v>22077265.449305397</v>
      </c>
      <c r="O31">
        <f t="shared" si="13"/>
        <v>44567732.129642203</v>
      </c>
    </row>
    <row r="32" spans="2:15" x14ac:dyDescent="0.3">
      <c r="B32" t="str">
        <f t="shared" si="0"/>
        <v>Nem</v>
      </c>
      <c r="C32">
        <v>25</v>
      </c>
      <c r="D32">
        <f t="shared" si="1"/>
        <v>0</v>
      </c>
      <c r="E32">
        <f t="shared" si="2"/>
        <v>0</v>
      </c>
      <c r="F32">
        <f t="shared" si="10"/>
        <v>0</v>
      </c>
      <c r="G32">
        <f>G31*(1+$E$3)+F32</f>
        <v>83218222.174659148</v>
      </c>
      <c r="H32">
        <f>H31*(1+$D$3)+D32-K32</f>
        <v>9008248.9375722278</v>
      </c>
      <c r="I32">
        <f t="shared" si="8"/>
        <v>0</v>
      </c>
      <c r="J32">
        <f t="shared" si="11"/>
        <v>9008248.9375722278</v>
      </c>
      <c r="K32">
        <f t="shared" si="4"/>
        <v>360000</v>
      </c>
      <c r="L32">
        <f t="shared" si="5"/>
        <v>0</v>
      </c>
      <c r="M32">
        <f t="shared" si="12"/>
        <v>74209973.237086922</v>
      </c>
      <c r="N32">
        <f>N31*(1+$E$3)+K32+L32</f>
        <v>24644991.994235937</v>
      </c>
      <c r="O32">
        <f t="shared" si="13"/>
        <v>49564981.242850989</v>
      </c>
    </row>
    <row r="33" spans="2:15" x14ac:dyDescent="0.3">
      <c r="B33" t="str">
        <f t="shared" si="0"/>
        <v>Nem</v>
      </c>
      <c r="C33">
        <v>26</v>
      </c>
      <c r="D33">
        <f t="shared" si="1"/>
        <v>0</v>
      </c>
      <c r="E33">
        <f t="shared" si="2"/>
        <v>0</v>
      </c>
      <c r="F33">
        <f t="shared" si="10"/>
        <v>0</v>
      </c>
      <c r="G33">
        <f>G32*(1+$E$3)+F33</f>
        <v>91540044.39212507</v>
      </c>
      <c r="H33">
        <f>H32*(1+$D$3)+D33-K33</f>
        <v>9008578.8950751163</v>
      </c>
      <c r="I33">
        <f t="shared" si="8"/>
        <v>0</v>
      </c>
      <c r="J33">
        <f t="shared" si="11"/>
        <v>9008578.8950751163</v>
      </c>
      <c r="K33">
        <f t="shared" si="4"/>
        <v>360000</v>
      </c>
      <c r="L33">
        <f t="shared" si="5"/>
        <v>0</v>
      </c>
      <c r="M33">
        <f t="shared" si="12"/>
        <v>82531465.497049958</v>
      </c>
      <c r="N33">
        <f>N32*(1+$E$3)+K33+L33</f>
        <v>27469491.193659533</v>
      </c>
      <c r="O33">
        <f t="shared" si="13"/>
        <v>55061974.303390428</v>
      </c>
    </row>
    <row r="34" spans="2:15" x14ac:dyDescent="0.3">
      <c r="B34" t="str">
        <f t="shared" si="0"/>
        <v>Nem</v>
      </c>
      <c r="C34">
        <v>27</v>
      </c>
      <c r="D34">
        <f t="shared" si="1"/>
        <v>0</v>
      </c>
      <c r="E34">
        <f t="shared" si="2"/>
        <v>0</v>
      </c>
      <c r="F34">
        <f t="shared" si="10"/>
        <v>0</v>
      </c>
      <c r="G34">
        <f>G33*(1+$E$3)+F34</f>
        <v>100694048.83133759</v>
      </c>
      <c r="H34">
        <f>H33*(1+$D$3)+D34-K34</f>
        <v>9008922.0508781206</v>
      </c>
      <c r="I34">
        <f t="shared" si="8"/>
        <v>0</v>
      </c>
      <c r="J34">
        <f t="shared" si="11"/>
        <v>9008922.0508781206</v>
      </c>
      <c r="K34">
        <f t="shared" si="4"/>
        <v>360000</v>
      </c>
      <c r="L34">
        <f t="shared" si="5"/>
        <v>0</v>
      </c>
      <c r="M34">
        <f t="shared" si="12"/>
        <v>91685126.780459464</v>
      </c>
      <c r="N34">
        <f>N33*(1+$E$3)+K34+L34</f>
        <v>30576440.313025489</v>
      </c>
      <c r="O34">
        <f t="shared" si="13"/>
        <v>61108686.467433974</v>
      </c>
    </row>
    <row r="35" spans="2:15" x14ac:dyDescent="0.3">
      <c r="B35" t="str">
        <f t="shared" si="0"/>
        <v>Nem</v>
      </c>
      <c r="C35">
        <v>28</v>
      </c>
      <c r="D35">
        <f t="shared" si="1"/>
        <v>0</v>
      </c>
      <c r="E35">
        <f t="shared" si="2"/>
        <v>0</v>
      </c>
      <c r="F35">
        <f t="shared" si="10"/>
        <v>0</v>
      </c>
      <c r="G35">
        <f>G34*(1+$E$3)+F35</f>
        <v>110763453.71447136</v>
      </c>
      <c r="H35">
        <f>H34*(1+$D$3)+D35-K35</f>
        <v>9009278.9329132456</v>
      </c>
      <c r="I35">
        <f t="shared" si="8"/>
        <v>0</v>
      </c>
      <c r="J35">
        <f t="shared" si="11"/>
        <v>9009278.9329132456</v>
      </c>
      <c r="K35">
        <f t="shared" si="4"/>
        <v>360000</v>
      </c>
      <c r="L35">
        <f t="shared" si="5"/>
        <v>0</v>
      </c>
      <c r="M35">
        <f t="shared" si="12"/>
        <v>101754174.78155811</v>
      </c>
      <c r="N35">
        <f>N34*(1+$E$3)+K35+L35</f>
        <v>33994084.344328038</v>
      </c>
      <c r="O35">
        <f t="shared" si="13"/>
        <v>67760090.43723008</v>
      </c>
    </row>
    <row r="36" spans="2:15" x14ac:dyDescent="0.3">
      <c r="B36" t="str">
        <f t="shared" si="0"/>
        <v>Nem</v>
      </c>
      <c r="C36">
        <v>29</v>
      </c>
      <c r="D36">
        <f t="shared" si="1"/>
        <v>0</v>
      </c>
      <c r="E36">
        <f t="shared" si="2"/>
        <v>0</v>
      </c>
      <c r="F36">
        <f t="shared" si="10"/>
        <v>0</v>
      </c>
      <c r="G36">
        <f>G35*(1+$E$3)+F36</f>
        <v>121839799.0859185</v>
      </c>
      <c r="H36">
        <f>H35*(1+$D$3)+D36-K36</f>
        <v>9009650.0902297758</v>
      </c>
      <c r="I36">
        <f t="shared" si="8"/>
        <v>0</v>
      </c>
      <c r="J36">
        <f t="shared" si="11"/>
        <v>9009650.0902297758</v>
      </c>
      <c r="K36">
        <f t="shared" si="4"/>
        <v>360000</v>
      </c>
      <c r="L36">
        <f t="shared" si="5"/>
        <v>0</v>
      </c>
      <c r="M36">
        <f t="shared" si="12"/>
        <v>112830148.99568872</v>
      </c>
      <c r="N36">
        <f>N35*(1+$E$3)+K36+L36</f>
        <v>37753492.778760843</v>
      </c>
      <c r="O36">
        <f t="shared" si="13"/>
        <v>75076656.216927886</v>
      </c>
    </row>
    <row r="37" spans="2:15" x14ac:dyDescent="0.3">
      <c r="B37" t="str">
        <f t="shared" si="0"/>
        <v>Nem</v>
      </c>
      <c r="C37">
        <v>30</v>
      </c>
      <c r="D37">
        <f t="shared" si="1"/>
        <v>0</v>
      </c>
      <c r="E37">
        <f t="shared" si="2"/>
        <v>0</v>
      </c>
      <c r="F37">
        <f t="shared" si="10"/>
        <v>0</v>
      </c>
      <c r="G37">
        <f>G36*(1+$E$3)+F37</f>
        <v>134023778.99451037</v>
      </c>
      <c r="H37">
        <f>H36*(1+$D$3)+D37-K37</f>
        <v>9010036.0938389674</v>
      </c>
      <c r="I37">
        <f t="shared" si="8"/>
        <v>0</v>
      </c>
      <c r="J37">
        <f t="shared" si="11"/>
        <v>9010036.0938389674</v>
      </c>
      <c r="K37">
        <f t="shared" si="4"/>
        <v>360000</v>
      </c>
      <c r="L37">
        <f t="shared" si="5"/>
        <v>0</v>
      </c>
      <c r="M37">
        <f t="shared" si="12"/>
        <v>125013742.90067139</v>
      </c>
      <c r="N37">
        <f>N36*(1+$E$3)+K37+L37</f>
        <v>41888842.05663693</v>
      </c>
      <c r="O37">
        <f t="shared" si="13"/>
        <v>83124900.844034463</v>
      </c>
    </row>
    <row r="38" spans="2:15" x14ac:dyDescent="0.3">
      <c r="B38" t="str">
        <f t="shared" si="0"/>
        <v>Nem</v>
      </c>
      <c r="C38">
        <v>31</v>
      </c>
      <c r="D38">
        <f t="shared" si="1"/>
        <v>0</v>
      </c>
      <c r="E38">
        <f t="shared" si="2"/>
        <v>0</v>
      </c>
      <c r="F38">
        <f t="shared" si="10"/>
        <v>0</v>
      </c>
      <c r="G38">
        <f>G37*(1+$E$3)+F38</f>
        <v>147426156.89396143</v>
      </c>
      <c r="H38">
        <f>H37*(1+$D$3)+D38-K38</f>
        <v>9010437.5375925265</v>
      </c>
      <c r="I38">
        <f t="shared" si="8"/>
        <v>0</v>
      </c>
      <c r="J38">
        <f t="shared" si="11"/>
        <v>9010437.5375925265</v>
      </c>
      <c r="K38">
        <f t="shared" si="4"/>
        <v>360000</v>
      </c>
      <c r="L38">
        <f t="shared" si="5"/>
        <v>0</v>
      </c>
      <c r="M38">
        <f t="shared" si="12"/>
        <v>138415719.3563689</v>
      </c>
      <c r="N38">
        <f>N37*(1+$E$3)+K38+L38</f>
        <v>46437726.262300625</v>
      </c>
      <c r="O38">
        <f t="shared" si="13"/>
        <v>91977993.094068274</v>
      </c>
    </row>
    <row r="39" spans="2:15" x14ac:dyDescent="0.3">
      <c r="B39" t="str">
        <f t="shared" si="0"/>
        <v>Nem</v>
      </c>
      <c r="C39">
        <v>32</v>
      </c>
      <c r="D39">
        <f t="shared" si="1"/>
        <v>0</v>
      </c>
      <c r="E39">
        <f t="shared" si="2"/>
        <v>0</v>
      </c>
      <c r="F39">
        <f t="shared" si="10"/>
        <v>0</v>
      </c>
      <c r="G39">
        <f>G38*(1+$E$3)+F39</f>
        <v>162168772.58335757</v>
      </c>
      <c r="H39">
        <f>H38*(1+$D$3)+D39-K39</f>
        <v>9010855.0390962288</v>
      </c>
      <c r="I39">
        <f t="shared" si="8"/>
        <v>0</v>
      </c>
      <c r="J39">
        <f t="shared" si="11"/>
        <v>9010855.0390962288</v>
      </c>
      <c r="K39">
        <f t="shared" si="4"/>
        <v>360000</v>
      </c>
      <c r="L39">
        <f t="shared" si="5"/>
        <v>0</v>
      </c>
      <c r="M39">
        <f t="shared" si="12"/>
        <v>153157917.54426134</v>
      </c>
      <c r="N39">
        <f>N38*(1+$E$3)+K39+L39</f>
        <v>51441498.888530694</v>
      </c>
      <c r="O39">
        <f t="shared" si="13"/>
        <v>101716418.65573063</v>
      </c>
    </row>
    <row r="40" spans="2:15" x14ac:dyDescent="0.3">
      <c r="B40" t="str">
        <f t="shared" si="0"/>
        <v>Nem</v>
      </c>
      <c r="C40">
        <v>33</v>
      </c>
      <c r="D40">
        <f t="shared" si="1"/>
        <v>0</v>
      </c>
      <c r="E40">
        <f t="shared" si="2"/>
        <v>0</v>
      </c>
      <c r="F40">
        <f t="shared" si="10"/>
        <v>0</v>
      </c>
      <c r="G40">
        <f>G39*(1+$E$3)+F40</f>
        <v>178385649.84169334</v>
      </c>
      <c r="H40">
        <f>H39*(1+$D$3)+D40-K40</f>
        <v>9011289.2406600788</v>
      </c>
      <c r="I40">
        <f t="shared" si="8"/>
        <v>0</v>
      </c>
      <c r="J40">
        <f t="shared" si="11"/>
        <v>9011289.2406600788</v>
      </c>
      <c r="K40">
        <f t="shared" si="4"/>
        <v>360000</v>
      </c>
      <c r="L40">
        <f t="shared" si="5"/>
        <v>0</v>
      </c>
      <c r="M40">
        <f t="shared" si="12"/>
        <v>169374360.60103327</v>
      </c>
      <c r="N40">
        <f>N39*(1+$E$3)+K40+L40</f>
        <v>56945648.777383767</v>
      </c>
      <c r="O40">
        <f t="shared" si="13"/>
        <v>112428711.8236495</v>
      </c>
    </row>
    <row r="41" spans="2:15" x14ac:dyDescent="0.3">
      <c r="B41" t="str">
        <f t="shared" si="0"/>
        <v>Nem</v>
      </c>
      <c r="C41">
        <v>34</v>
      </c>
      <c r="D41">
        <f t="shared" si="1"/>
        <v>0</v>
      </c>
      <c r="E41">
        <f t="shared" si="2"/>
        <v>0</v>
      </c>
      <c r="F41">
        <f t="shared" si="10"/>
        <v>0</v>
      </c>
      <c r="G41">
        <f>G40*(1+$E$3)+F41</f>
        <v>196224214.82586271</v>
      </c>
      <c r="H41">
        <f>H40*(1+$D$3)+D41-K41</f>
        <v>9011740.8102864828</v>
      </c>
      <c r="I41">
        <f t="shared" si="8"/>
        <v>0</v>
      </c>
      <c r="J41">
        <f t="shared" si="11"/>
        <v>9011740.8102864828</v>
      </c>
      <c r="K41">
        <f t="shared" si="4"/>
        <v>360000</v>
      </c>
      <c r="L41">
        <f t="shared" si="5"/>
        <v>0</v>
      </c>
      <c r="M41">
        <f t="shared" si="12"/>
        <v>187212474.01557621</v>
      </c>
      <c r="N41">
        <f>N40*(1+$E$3)+K41+L41</f>
        <v>63000213.655122146</v>
      </c>
      <c r="O41">
        <f t="shared" si="13"/>
        <v>124212260.36045407</v>
      </c>
    </row>
    <row r="42" spans="2:15" x14ac:dyDescent="0.3">
      <c r="B42" t="str">
        <f t="shared" si="0"/>
        <v>Nem</v>
      </c>
      <c r="C42">
        <v>35</v>
      </c>
      <c r="D42">
        <f t="shared" si="1"/>
        <v>0</v>
      </c>
      <c r="E42">
        <f t="shared" si="2"/>
        <v>0</v>
      </c>
      <c r="F42">
        <f t="shared" si="10"/>
        <v>0</v>
      </c>
      <c r="G42">
        <f>G41*(1+$E$3)+F42</f>
        <v>215846636.308449</v>
      </c>
      <c r="H42">
        <f>H41*(1+$D$3)+D42-K42</f>
        <v>9012210.4426979423</v>
      </c>
      <c r="I42">
        <f t="shared" si="8"/>
        <v>0</v>
      </c>
      <c r="J42">
        <f t="shared" si="11"/>
        <v>9012210.4426979423</v>
      </c>
      <c r="K42">
        <f t="shared" si="4"/>
        <v>360000</v>
      </c>
      <c r="L42">
        <f t="shared" si="5"/>
        <v>0</v>
      </c>
      <c r="M42">
        <f t="shared" si="12"/>
        <v>206834425.86575106</v>
      </c>
      <c r="N42">
        <f>N41*(1+$E$3)+K42+L42</f>
        <v>69660235.020634368</v>
      </c>
      <c r="O42">
        <f t="shared" si="13"/>
        <v>137174190.84511667</v>
      </c>
    </row>
    <row r="43" spans="2:15" x14ac:dyDescent="0.3">
      <c r="B43" t="str">
        <f t="shared" si="0"/>
        <v>Nem</v>
      </c>
      <c r="C43">
        <v>36</v>
      </c>
      <c r="D43">
        <f t="shared" si="1"/>
        <v>0</v>
      </c>
      <c r="E43">
        <f t="shared" si="2"/>
        <v>0</v>
      </c>
      <c r="F43">
        <f t="shared" si="10"/>
        <v>0</v>
      </c>
      <c r="G43">
        <f>G42*(1+$E$3)+F43</f>
        <v>237431299.93929392</v>
      </c>
      <c r="H43">
        <f>H42*(1+$D$3)+D43-K43</f>
        <v>9012698.8604058605</v>
      </c>
      <c r="I43">
        <f t="shared" si="8"/>
        <v>0</v>
      </c>
      <c r="J43">
        <f t="shared" si="11"/>
        <v>9012698.8604058605</v>
      </c>
      <c r="K43">
        <f t="shared" si="4"/>
        <v>360000</v>
      </c>
      <c r="L43">
        <f t="shared" si="5"/>
        <v>0</v>
      </c>
      <c r="M43">
        <f t="shared" si="12"/>
        <v>228418601.07888806</v>
      </c>
      <c r="N43">
        <f>N42*(1+$E$3)+K43+L43</f>
        <v>76986258.522697806</v>
      </c>
      <c r="O43">
        <f t="shared" si="13"/>
        <v>151432342.55619025</v>
      </c>
    </row>
    <row r="44" spans="2:15" x14ac:dyDescent="0.3">
      <c r="B44" t="str">
        <f t="shared" si="0"/>
        <v>Nem</v>
      </c>
      <c r="C44">
        <v>37</v>
      </c>
      <c r="D44">
        <f t="shared" si="1"/>
        <v>0</v>
      </c>
      <c r="E44">
        <f t="shared" si="2"/>
        <v>0</v>
      </c>
      <c r="F44">
        <f t="shared" si="10"/>
        <v>0</v>
      </c>
      <c r="G44">
        <f>G43*(1+$E$3)+F44</f>
        <v>261174429.93322334</v>
      </c>
      <c r="H44">
        <f>H43*(1+$D$3)+D44-K44</f>
        <v>9013206.8148220945</v>
      </c>
      <c r="I44">
        <f t="shared" si="8"/>
        <v>0</v>
      </c>
      <c r="J44">
        <f t="shared" si="11"/>
        <v>9013206.8148220945</v>
      </c>
      <c r="K44">
        <f t="shared" si="4"/>
        <v>360000</v>
      </c>
      <c r="L44">
        <f t="shared" si="5"/>
        <v>0</v>
      </c>
      <c r="M44">
        <f t="shared" si="12"/>
        <v>252161223.11840123</v>
      </c>
      <c r="N44">
        <f>N43*(1+$E$3)+K44+L44</f>
        <v>85044884.37496759</v>
      </c>
      <c r="O44">
        <f t="shared" si="13"/>
        <v>167116338.74343365</v>
      </c>
    </row>
    <row r="45" spans="2:15" x14ac:dyDescent="0.3">
      <c r="B45" t="str">
        <f t="shared" si="0"/>
        <v>Nem</v>
      </c>
      <c r="C45">
        <v>38</v>
      </c>
      <c r="D45">
        <f t="shared" si="1"/>
        <v>0</v>
      </c>
      <c r="E45">
        <f t="shared" si="2"/>
        <v>0</v>
      </c>
      <c r="F45">
        <f t="shared" si="10"/>
        <v>0</v>
      </c>
      <c r="G45">
        <f>G44*(1+$E$3)+F45</f>
        <v>287291872.92654568</v>
      </c>
      <c r="H45">
        <f>H44*(1+$D$3)+D45-K45</f>
        <v>9013735.0874149781</v>
      </c>
      <c r="I45">
        <f t="shared" si="8"/>
        <v>0</v>
      </c>
      <c r="J45">
        <f t="shared" si="11"/>
        <v>9013735.0874149781</v>
      </c>
      <c r="K45">
        <f t="shared" si="4"/>
        <v>360000</v>
      </c>
      <c r="L45">
        <f t="shared" si="5"/>
        <v>0</v>
      </c>
      <c r="M45">
        <f t="shared" si="12"/>
        <v>278278137.8391307</v>
      </c>
      <c r="N45">
        <f>N44*(1+$E$3)+K45+L45</f>
        <v>93909372.812464356</v>
      </c>
      <c r="O45">
        <f t="shared" si="13"/>
        <v>184368765.02666634</v>
      </c>
    </row>
    <row r="46" spans="2:15" x14ac:dyDescent="0.3">
      <c r="B46" t="str">
        <f t="shared" si="0"/>
        <v>Nem</v>
      </c>
      <c r="C46">
        <v>39</v>
      </c>
      <c r="D46">
        <f t="shared" si="1"/>
        <v>0</v>
      </c>
      <c r="E46">
        <f t="shared" si="2"/>
        <v>0</v>
      </c>
      <c r="F46">
        <f t="shared" si="10"/>
        <v>0</v>
      </c>
      <c r="G46">
        <f>G45*(1+$E$3)+F46</f>
        <v>316021060.21920025</v>
      </c>
      <c r="H46">
        <f>H45*(1+$D$3)+D46-K46</f>
        <v>9014284.4909115769</v>
      </c>
      <c r="I46">
        <f t="shared" si="8"/>
        <v>0</v>
      </c>
      <c r="J46">
        <f t="shared" si="11"/>
        <v>9014284.4909115769</v>
      </c>
      <c r="K46">
        <f t="shared" si="4"/>
        <v>360000</v>
      </c>
      <c r="L46">
        <f t="shared" si="5"/>
        <v>0</v>
      </c>
      <c r="M46">
        <f t="shared" si="12"/>
        <v>307006775.72828865</v>
      </c>
      <c r="N46">
        <f>N45*(1+$E$3)+K46+L46</f>
        <v>103660310.0937108</v>
      </c>
      <c r="O46">
        <f t="shared" si="13"/>
        <v>203346465.63457787</v>
      </c>
    </row>
    <row r="47" spans="2:15" x14ac:dyDescent="0.3">
      <c r="C47">
        <v>40</v>
      </c>
      <c r="D47">
        <f t="shared" si="1"/>
        <v>0</v>
      </c>
      <c r="E47">
        <f t="shared" si="2"/>
        <v>0</v>
      </c>
      <c r="F47">
        <f t="shared" si="10"/>
        <v>0</v>
      </c>
      <c r="G47">
        <f>G46*(1+$E$3)+F47</f>
        <v>347623166.24112028</v>
      </c>
      <c r="H47">
        <f>H46*(1+$D$3)+D47-K47</f>
        <v>9014855.8705480397</v>
      </c>
      <c r="I47">
        <f t="shared" si="8"/>
        <v>0</v>
      </c>
      <c r="J47">
        <f t="shared" si="11"/>
        <v>9014855.8705480397</v>
      </c>
      <c r="K47">
        <f t="shared" si="4"/>
        <v>360000</v>
      </c>
      <c r="L47">
        <f t="shared" si="5"/>
        <v>0</v>
      </c>
      <c r="M47">
        <f t="shared" si="12"/>
        <v>338608310.37057221</v>
      </c>
      <c r="N47">
        <f>N46*(1+$E$3)+K47+L47</f>
        <v>114386341.10308188</v>
      </c>
      <c r="O47">
        <f t="shared" si="13"/>
        <v>224221969.26749033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Takáts</dc:creator>
  <cp:lastModifiedBy>Bálint Takáts</cp:lastModifiedBy>
  <dcterms:created xsi:type="dcterms:W3CDTF">2024-08-04T20:47:27Z</dcterms:created>
  <dcterms:modified xsi:type="dcterms:W3CDTF">2024-08-08T18:49:54Z</dcterms:modified>
</cp:coreProperties>
</file>