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at\OneDrive\Documents\Programming\Blog\eti-blog\static\"/>
    </mc:Choice>
  </mc:AlternateContent>
  <xr:revisionPtr revIDLastSave="0" documentId="13_ncr:1_{6E8FA1DA-7FC8-40B4-8C14-AC1BBD7F4FE2}" xr6:coauthVersionLast="47" xr6:coauthVersionMax="47" xr10:uidLastSave="{00000000-0000-0000-0000-000000000000}"/>
  <bookViews>
    <workbookView xWindow="-108" yWindow="-108" windowWidth="23256" windowHeight="12456" xr2:uid="{7B1EFD27-E7A9-4511-B124-4379698E9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9" i="1"/>
  <c r="H11" i="1"/>
  <c r="H12" i="1"/>
  <c r="H13" i="1"/>
  <c r="H14" i="1"/>
  <c r="H15" i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10" i="1"/>
  <c r="H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/>
  <c r="L48" i="1"/>
  <c r="D48" i="1"/>
  <c r="B10" i="1"/>
  <c r="M10" i="1" s="1"/>
  <c r="B11" i="1"/>
  <c r="M11" i="1" s="1"/>
  <c r="B12" i="1"/>
  <c r="L12" i="1" s="1"/>
  <c r="B13" i="1"/>
  <c r="M13" i="1" s="1"/>
  <c r="B14" i="1"/>
  <c r="D14" i="1" s="1"/>
  <c r="B15" i="1"/>
  <c r="D15" i="1" s="1"/>
  <c r="B16" i="1"/>
  <c r="L16" i="1" s="1"/>
  <c r="B17" i="1"/>
  <c r="L17" i="1" s="1"/>
  <c r="B18" i="1"/>
  <c r="B19" i="1"/>
  <c r="B20" i="1"/>
  <c r="B21" i="1"/>
  <c r="B22" i="1"/>
  <c r="B23" i="1"/>
  <c r="B24" i="1"/>
  <c r="L24" i="1" s="1"/>
  <c r="B25" i="1"/>
  <c r="L25" i="1" s="1"/>
  <c r="B26" i="1"/>
  <c r="L26" i="1" s="1"/>
  <c r="B27" i="1"/>
  <c r="D27" i="1" s="1"/>
  <c r="B28" i="1"/>
  <c r="D28" i="1" s="1"/>
  <c r="B29" i="1"/>
  <c r="D29" i="1" s="1"/>
  <c r="B30" i="1"/>
  <c r="B31" i="1"/>
  <c r="B32" i="1"/>
  <c r="B33" i="1"/>
  <c r="D33" i="1" s="1"/>
  <c r="B34" i="1"/>
  <c r="B35" i="1"/>
  <c r="L35" i="1" s="1"/>
  <c r="B36" i="1"/>
  <c r="L36" i="1" s="1"/>
  <c r="B37" i="1"/>
  <c r="L37" i="1" s="1"/>
  <c r="B38" i="1"/>
  <c r="L38" i="1" s="1"/>
  <c r="B39" i="1"/>
  <c r="D39" i="1" s="1"/>
  <c r="B40" i="1"/>
  <c r="B41" i="1"/>
  <c r="D41" i="1" s="1"/>
  <c r="B42" i="1"/>
  <c r="B43" i="1"/>
  <c r="B44" i="1"/>
  <c r="B45" i="1"/>
  <c r="D45" i="1" s="1"/>
  <c r="B46" i="1"/>
  <c r="L46" i="1" s="1"/>
  <c r="B47" i="1"/>
  <c r="L47" i="1" s="1"/>
  <c r="B9" i="1"/>
  <c r="L9" i="1" s="1"/>
  <c r="D24" i="1" l="1"/>
  <c r="D23" i="1"/>
  <c r="F23" i="1" s="1"/>
  <c r="D47" i="1"/>
  <c r="F47" i="1" s="1"/>
  <c r="D32" i="1"/>
  <c r="D25" i="1"/>
  <c r="F25" i="1" s="1"/>
  <c r="L33" i="1"/>
  <c r="L23" i="1"/>
  <c r="F45" i="1"/>
  <c r="L31" i="1"/>
  <c r="L22" i="1"/>
  <c r="D44" i="1"/>
  <c r="F44" i="1" s="1"/>
  <c r="D20" i="1"/>
  <c r="F20" i="1" s="1"/>
  <c r="F39" i="1"/>
  <c r="F24" i="1"/>
  <c r="L21" i="1"/>
  <c r="D46" i="1"/>
  <c r="D37" i="1"/>
  <c r="D13" i="1"/>
  <c r="L20" i="1"/>
  <c r="D22" i="1"/>
  <c r="F22" i="1" s="1"/>
  <c r="D21" i="1"/>
  <c r="F21" i="1" s="1"/>
  <c r="D36" i="1"/>
  <c r="F36" i="1" s="1"/>
  <c r="D12" i="1"/>
  <c r="L45" i="1"/>
  <c r="L19" i="1"/>
  <c r="L34" i="1"/>
  <c r="D35" i="1"/>
  <c r="D11" i="1"/>
  <c r="F11" i="1" s="1"/>
  <c r="L44" i="1"/>
  <c r="L11" i="1"/>
  <c r="F48" i="1"/>
  <c r="O9" i="1"/>
  <c r="D34" i="1"/>
  <c r="F34" i="1" s="1"/>
  <c r="D10" i="1"/>
  <c r="L43" i="1"/>
  <c r="L10" i="1"/>
  <c r="L32" i="1"/>
  <c r="J9" i="1"/>
  <c r="M9" i="1"/>
  <c r="L41" i="1"/>
  <c r="L29" i="1"/>
  <c r="M15" i="1"/>
  <c r="D43" i="1"/>
  <c r="F43" i="1" s="1"/>
  <c r="D19" i="1"/>
  <c r="F19" i="1" s="1"/>
  <c r="L40" i="1"/>
  <c r="L28" i="1"/>
  <c r="M14" i="1"/>
  <c r="D42" i="1"/>
  <c r="F42" i="1" s="1"/>
  <c r="D18" i="1"/>
  <c r="L39" i="1"/>
  <c r="L15" i="1"/>
  <c r="D17" i="1"/>
  <c r="D9" i="1"/>
  <c r="L14" i="1"/>
  <c r="M12" i="1"/>
  <c r="D40" i="1"/>
  <c r="F40" i="1" s="1"/>
  <c r="D16" i="1"/>
  <c r="L13" i="1"/>
  <c r="F28" i="1"/>
  <c r="M18" i="1"/>
  <c r="M17" i="1"/>
  <c r="L42" i="1"/>
  <c r="L30" i="1"/>
  <c r="L18" i="1"/>
  <c r="M16" i="1"/>
  <c r="D31" i="1"/>
  <c r="F31" i="1" s="1"/>
  <c r="D30" i="1"/>
  <c r="F30" i="1" s="1"/>
  <c r="L27" i="1"/>
  <c r="D38" i="1"/>
  <c r="F38" i="1" s="1"/>
  <c r="D26" i="1"/>
  <c r="F26" i="1" s="1"/>
  <c r="F27" i="1"/>
  <c r="F33" i="1"/>
  <c r="F32" i="1"/>
  <c r="F29" i="1"/>
  <c r="F41" i="1"/>
  <c r="F10" i="1" l="1"/>
  <c r="F12" i="1"/>
  <c r="F46" i="1"/>
  <c r="F13" i="1"/>
  <c r="J10" i="1"/>
  <c r="J11" i="1" s="1"/>
  <c r="J12" i="1" s="1"/>
  <c r="J13" i="1" s="1"/>
  <c r="J14" i="1" s="1"/>
  <c r="J15" i="1" s="1"/>
  <c r="J16" i="1" s="1"/>
  <c r="J17" i="1" s="1"/>
  <c r="J18" i="1" s="1"/>
  <c r="M19" i="1" s="1"/>
  <c r="O10" i="1"/>
  <c r="O11" i="1" s="1"/>
  <c r="F35" i="1"/>
  <c r="F37" i="1"/>
  <c r="F9" i="1"/>
  <c r="G9" i="1" s="1"/>
  <c r="O12" i="1"/>
  <c r="O13" i="1" s="1"/>
  <c r="O14" i="1" s="1"/>
  <c r="O15" i="1" s="1"/>
  <c r="O16" i="1" s="1"/>
  <c r="O17" i="1" s="1"/>
  <c r="O18" i="1" s="1"/>
  <c r="I9" i="1"/>
  <c r="F14" i="1"/>
  <c r="F15" i="1"/>
  <c r="I10" i="1" l="1"/>
  <c r="K9" i="1"/>
  <c r="Q9" i="1"/>
  <c r="O19" i="1"/>
  <c r="N9" i="1"/>
  <c r="R9" i="1" s="1"/>
  <c r="G10" i="1"/>
  <c r="K10" i="1"/>
  <c r="J19" i="1"/>
  <c r="M20" i="1" s="1"/>
  <c r="O20" i="1" s="1"/>
  <c r="N10" i="1"/>
  <c r="R10" i="1" s="1"/>
  <c r="F16" i="1"/>
  <c r="G11" i="1" l="1"/>
  <c r="I11" i="1"/>
  <c r="Q10" i="1"/>
  <c r="F17" i="1"/>
  <c r="J20" i="1"/>
  <c r="G12" i="1" l="1"/>
  <c r="I12" i="1"/>
  <c r="Q11" i="1"/>
  <c r="K11" i="1"/>
  <c r="N11" i="1" s="1"/>
  <c r="R11" i="1" s="1"/>
  <c r="M21" i="1"/>
  <c r="O21" i="1" s="1"/>
  <c r="F18" i="1"/>
  <c r="G13" i="1" l="1"/>
  <c r="Q12" i="1"/>
  <c r="I13" i="1"/>
  <c r="K12" i="1"/>
  <c r="N12" i="1" s="1"/>
  <c r="R12" i="1" s="1"/>
  <c r="J21" i="1"/>
  <c r="M22" i="1" s="1"/>
  <c r="O22" i="1" s="1"/>
  <c r="G14" i="1" l="1"/>
  <c r="Q13" i="1"/>
  <c r="K13" i="1"/>
  <c r="N13" i="1" s="1"/>
  <c r="R13" i="1" s="1"/>
  <c r="I14" i="1"/>
  <c r="J22" i="1"/>
  <c r="G15" i="1" l="1"/>
  <c r="Q14" i="1"/>
  <c r="I15" i="1"/>
  <c r="K14" i="1"/>
  <c r="N14" i="1" s="1"/>
  <c r="R14" i="1" s="1"/>
  <c r="M23" i="1"/>
  <c r="J23" i="1" s="1"/>
  <c r="G16" i="1" l="1"/>
  <c r="Q15" i="1"/>
  <c r="I16" i="1"/>
  <c r="K15" i="1"/>
  <c r="N15" i="1" s="1"/>
  <c r="R15" i="1" s="1"/>
  <c r="M24" i="1"/>
  <c r="J24" i="1" s="1"/>
  <c r="M25" i="1" s="1"/>
  <c r="J25" i="1" s="1"/>
  <c r="M26" i="1" s="1"/>
  <c r="O23" i="1"/>
  <c r="G17" i="1" l="1"/>
  <c r="Q16" i="1"/>
  <c r="I17" i="1"/>
  <c r="K16" i="1"/>
  <c r="N16" i="1" s="1"/>
  <c r="R16" i="1" s="1"/>
  <c r="O24" i="1"/>
  <c r="O25" i="1" s="1"/>
  <c r="O26" i="1" s="1"/>
  <c r="J26" i="1"/>
  <c r="M27" i="1" s="1"/>
  <c r="G18" i="1" l="1"/>
  <c r="Q17" i="1"/>
  <c r="I18" i="1"/>
  <c r="K17" i="1"/>
  <c r="N17" i="1" s="1"/>
  <c r="R17" i="1" s="1"/>
  <c r="O27" i="1"/>
  <c r="J27" i="1"/>
  <c r="M28" i="1" s="1"/>
  <c r="G19" i="1" l="1"/>
  <c r="Q18" i="1"/>
  <c r="K18" i="1"/>
  <c r="N18" i="1" s="1"/>
  <c r="R18" i="1" s="1"/>
  <c r="I19" i="1"/>
  <c r="G20" i="1" l="1"/>
  <c r="Q19" i="1"/>
  <c r="I20" i="1"/>
  <c r="K19" i="1"/>
  <c r="N19" i="1" s="1"/>
  <c r="R19" i="1" s="1"/>
  <c r="O28" i="1"/>
  <c r="J28" i="1"/>
  <c r="M29" i="1" s="1"/>
  <c r="G21" i="1" l="1"/>
  <c r="Q20" i="1"/>
  <c r="I21" i="1"/>
  <c r="K20" i="1"/>
  <c r="N20" i="1" s="1"/>
  <c r="R20" i="1" s="1"/>
  <c r="J29" i="1"/>
  <c r="M30" i="1" s="1"/>
  <c r="G22" i="1" l="1"/>
  <c r="Q21" i="1"/>
  <c r="I22" i="1"/>
  <c r="K21" i="1"/>
  <c r="N21" i="1" s="1"/>
  <c r="R21" i="1" s="1"/>
  <c r="J30" i="1"/>
  <c r="M31" i="1" s="1"/>
  <c r="O29" i="1"/>
  <c r="G23" i="1" l="1"/>
  <c r="Q22" i="1"/>
  <c r="I23" i="1"/>
  <c r="K22" i="1"/>
  <c r="N22" i="1" s="1"/>
  <c r="R22" i="1" s="1"/>
  <c r="J31" i="1"/>
  <c r="M32" i="1" s="1"/>
  <c r="O30" i="1"/>
  <c r="G24" i="1" l="1"/>
  <c r="Q23" i="1"/>
  <c r="I24" i="1"/>
  <c r="K23" i="1"/>
  <c r="N23" i="1" s="1"/>
  <c r="R23" i="1" s="1"/>
  <c r="O31" i="1"/>
  <c r="G25" i="1" l="1"/>
  <c r="Q24" i="1"/>
  <c r="I25" i="1"/>
  <c r="K24" i="1"/>
  <c r="N24" i="1" s="1"/>
  <c r="R24" i="1" s="1"/>
  <c r="O32" i="1"/>
  <c r="J32" i="1"/>
  <c r="M33" i="1" s="1"/>
  <c r="G26" i="1" l="1"/>
  <c r="Q25" i="1"/>
  <c r="I26" i="1"/>
  <c r="K25" i="1"/>
  <c r="N25" i="1" s="1"/>
  <c r="R25" i="1" s="1"/>
  <c r="O33" i="1"/>
  <c r="G27" i="1" l="1"/>
  <c r="Q26" i="1"/>
  <c r="I27" i="1"/>
  <c r="K26" i="1"/>
  <c r="N26" i="1" s="1"/>
  <c r="R26" i="1" s="1"/>
  <c r="J33" i="1"/>
  <c r="M34" i="1" s="1"/>
  <c r="G28" i="1" l="1"/>
  <c r="Q27" i="1"/>
  <c r="I28" i="1"/>
  <c r="K27" i="1"/>
  <c r="N27" i="1" s="1"/>
  <c r="R27" i="1" s="1"/>
  <c r="O34" i="1"/>
  <c r="G29" i="1" l="1"/>
  <c r="Q28" i="1"/>
  <c r="K28" i="1"/>
  <c r="N28" i="1" s="1"/>
  <c r="R28" i="1" s="1"/>
  <c r="I29" i="1"/>
  <c r="J34" i="1"/>
  <c r="M35" i="1" s="1"/>
  <c r="G30" i="1" l="1"/>
  <c r="Q29" i="1"/>
  <c r="K29" i="1"/>
  <c r="N29" i="1" s="1"/>
  <c r="R29" i="1" s="1"/>
  <c r="I30" i="1"/>
  <c r="I31" i="1" s="1"/>
  <c r="O35" i="1"/>
  <c r="G31" i="1" l="1"/>
  <c r="Q30" i="1"/>
  <c r="K30" i="1"/>
  <c r="N30" i="1" s="1"/>
  <c r="R30" i="1" s="1"/>
  <c r="J35" i="1"/>
  <c r="M36" i="1" s="1"/>
  <c r="G32" i="1" l="1"/>
  <c r="Q31" i="1"/>
  <c r="I32" i="1"/>
  <c r="K31" i="1"/>
  <c r="N31" i="1" s="1"/>
  <c r="R31" i="1" s="1"/>
  <c r="O36" i="1"/>
  <c r="G33" i="1" l="1"/>
  <c r="Q32" i="1"/>
  <c r="I33" i="1"/>
  <c r="K32" i="1"/>
  <c r="N32" i="1" s="1"/>
  <c r="R32" i="1" s="1"/>
  <c r="J36" i="1"/>
  <c r="M37" i="1" s="1"/>
  <c r="G34" i="1" l="1"/>
  <c r="Q33" i="1"/>
  <c r="I34" i="1"/>
  <c r="K33" i="1"/>
  <c r="N33" i="1" s="1"/>
  <c r="R33" i="1" s="1"/>
  <c r="O37" i="1"/>
  <c r="G35" i="1" l="1"/>
  <c r="Q34" i="1"/>
  <c r="K34" i="1"/>
  <c r="N34" i="1" s="1"/>
  <c r="R34" i="1" s="1"/>
  <c r="I35" i="1"/>
  <c r="J37" i="1"/>
  <c r="M38" i="1" s="1"/>
  <c r="G36" i="1" l="1"/>
  <c r="I36" i="1"/>
  <c r="Q35" i="1"/>
  <c r="K35" i="1"/>
  <c r="N35" i="1" s="1"/>
  <c r="R35" i="1" s="1"/>
  <c r="O38" i="1"/>
  <c r="G37" i="1" l="1"/>
  <c r="I37" i="1"/>
  <c r="Q36" i="1"/>
  <c r="K36" i="1"/>
  <c r="N36" i="1" s="1"/>
  <c r="R36" i="1" s="1"/>
  <c r="J38" i="1"/>
  <c r="M39" i="1" s="1"/>
  <c r="G38" i="1" l="1"/>
  <c r="I38" i="1"/>
  <c r="Q37" i="1"/>
  <c r="K37" i="1"/>
  <c r="N37" i="1" s="1"/>
  <c r="R37" i="1" s="1"/>
  <c r="O39" i="1"/>
  <c r="K38" i="1"/>
  <c r="N38" i="1" s="1"/>
  <c r="R38" i="1" s="1"/>
  <c r="G39" i="1" l="1"/>
  <c r="I39" i="1"/>
  <c r="Q38" i="1"/>
  <c r="J39" i="1"/>
  <c r="M40" i="1" s="1"/>
  <c r="G40" i="1" l="1"/>
  <c r="I40" i="1"/>
  <c r="Q39" i="1"/>
  <c r="O40" i="1"/>
  <c r="K39" i="1"/>
  <c r="N39" i="1" s="1"/>
  <c r="R39" i="1" s="1"/>
  <c r="G41" i="1" l="1"/>
  <c r="I41" i="1"/>
  <c r="Q40" i="1"/>
  <c r="J40" i="1"/>
  <c r="M41" i="1" s="1"/>
  <c r="G42" i="1" l="1"/>
  <c r="I42" i="1"/>
  <c r="Q41" i="1"/>
  <c r="K40" i="1"/>
  <c r="N40" i="1" s="1"/>
  <c r="R40" i="1" s="1"/>
  <c r="O41" i="1"/>
  <c r="G43" i="1" l="1"/>
  <c r="I43" i="1"/>
  <c r="Q42" i="1"/>
  <c r="J41" i="1"/>
  <c r="M42" i="1" s="1"/>
  <c r="G44" i="1" l="1"/>
  <c r="I44" i="1"/>
  <c r="Q43" i="1"/>
  <c r="O42" i="1"/>
  <c r="K41" i="1"/>
  <c r="N41" i="1" s="1"/>
  <c r="R41" i="1" s="1"/>
  <c r="G45" i="1" l="1"/>
  <c r="I45" i="1"/>
  <c r="Q44" i="1"/>
  <c r="J42" i="1"/>
  <c r="M43" i="1" s="1"/>
  <c r="G46" i="1" l="1"/>
  <c r="I46" i="1"/>
  <c r="Q45" i="1"/>
  <c r="K42" i="1"/>
  <c r="N42" i="1" s="1"/>
  <c r="R42" i="1" s="1"/>
  <c r="O43" i="1"/>
  <c r="G47" i="1" l="1"/>
  <c r="I47" i="1"/>
  <c r="Q46" i="1"/>
  <c r="J43" i="1"/>
  <c r="M44" i="1" s="1"/>
  <c r="G48" i="1" l="1"/>
  <c r="I48" i="1"/>
  <c r="Q47" i="1"/>
  <c r="O44" i="1"/>
  <c r="K43" i="1"/>
  <c r="N43" i="1" s="1"/>
  <c r="R43" i="1" s="1"/>
  <c r="Q48" i="1" l="1"/>
  <c r="J44" i="1"/>
  <c r="M45" i="1" s="1"/>
  <c r="O45" i="1" l="1"/>
  <c r="K44" i="1"/>
  <c r="N44" i="1" s="1"/>
  <c r="R44" i="1" s="1"/>
  <c r="J45" i="1" l="1"/>
  <c r="M46" i="1" s="1"/>
  <c r="K45" i="1" l="1"/>
  <c r="N45" i="1" s="1"/>
  <c r="R45" i="1" s="1"/>
  <c r="O46" i="1"/>
  <c r="J46" i="1" l="1"/>
  <c r="M47" i="1" s="1"/>
  <c r="K46" i="1" l="1"/>
  <c r="N46" i="1" s="1"/>
  <c r="R46" i="1" s="1"/>
  <c r="O47" i="1"/>
  <c r="J47" i="1" l="1"/>
  <c r="M48" i="1" s="1"/>
  <c r="K47" i="1" l="1"/>
  <c r="N47" i="1" s="1"/>
  <c r="R47" i="1" s="1"/>
  <c r="O48" i="1" l="1"/>
  <c r="J48" i="1"/>
  <c r="K48" i="1" s="1"/>
  <c r="N48" i="1" s="1"/>
  <c r="R48" i="1" l="1"/>
</calcChain>
</file>

<file path=xl/sharedStrings.xml><?xml version="1.0" encoding="utf-8"?>
<sst xmlns="http://schemas.openxmlformats.org/spreadsheetml/2006/main" count="30" uniqueCount="29">
  <si>
    <t>DH1</t>
  </si>
  <si>
    <t>DH2</t>
  </si>
  <si>
    <t>Félév</t>
  </si>
  <si>
    <t>Tandíj</t>
  </si>
  <si>
    <t>DH1+DH2</t>
  </si>
  <si>
    <t>Asset</t>
  </si>
  <si>
    <t>Debt DH2</t>
  </si>
  <si>
    <t>Debt Total</t>
  </si>
  <si>
    <t>Bér</t>
  </si>
  <si>
    <t>Törlesztő</t>
  </si>
  <si>
    <t>Törlesztő DH2</t>
  </si>
  <si>
    <t>Törlesztő DH1</t>
  </si>
  <si>
    <t>Asset-Debt Total</t>
  </si>
  <si>
    <t>Opportunity cost</t>
  </si>
  <si>
    <t>Hallgató</t>
  </si>
  <si>
    <t>Diákhitel1/félév</t>
  </si>
  <si>
    <t>Stratégia 1</t>
  </si>
  <si>
    <t>Stratégia 2</t>
  </si>
  <si>
    <t>Stratégia 3</t>
  </si>
  <si>
    <t>Képzésből hátralévő félévek száma</t>
  </si>
  <si>
    <t>Diákhitel1 kamata</t>
  </si>
  <si>
    <t>Állampapír hozam</t>
  </si>
  <si>
    <t>Önköltséges?</t>
  </si>
  <si>
    <t>Igen</t>
  </si>
  <si>
    <t>Nem</t>
  </si>
  <si>
    <t>S2 befektetett</t>
  </si>
  <si>
    <t>S2 felélt</t>
  </si>
  <si>
    <t>DH1 adósság</t>
  </si>
  <si>
    <t>DH1 adósság törlesztéssel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</si>
</sst>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98654636711882E-2"/>
          <c:y val="3.7722908093278461E-2"/>
          <c:w val="0.90356820268772409"/>
          <c:h val="0.80454943132108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Asset-Debt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Sheet1!$N$9:$N$28</c:f>
              <c:numCache>
                <c:formatCode>General</c:formatCode>
                <c:ptCount val="20"/>
                <c:pt idx="0">
                  <c:v>0</c:v>
                </c:pt>
                <c:pt idx="1">
                  <c:v>45000</c:v>
                </c:pt>
                <c:pt idx="2">
                  <c:v>141300</c:v>
                </c:pt>
                <c:pt idx="3">
                  <c:v>295902</c:v>
                </c:pt>
                <c:pt idx="4">
                  <c:v>516583.08000000007</c:v>
                </c:pt>
                <c:pt idx="5">
                  <c:v>811975.90319999959</c:v>
                </c:pt>
                <c:pt idx="6">
                  <c:v>1191657.3893280001</c:v>
                </c:pt>
                <c:pt idx="7">
                  <c:v>1666246.3799011223</c:v>
                </c:pt>
                <c:pt idx="8">
                  <c:v>2247511.1995971687</c:v>
                </c:pt>
                <c:pt idx="9">
                  <c:v>2948488.108531056</c:v>
                </c:pt>
                <c:pt idx="10">
                  <c:v>4143611.7399172988</c:v>
                </c:pt>
                <c:pt idx="11">
                  <c:v>5458258.7272634916</c:v>
                </c:pt>
                <c:pt idx="12">
                  <c:v>6904381.8458784819</c:v>
                </c:pt>
                <c:pt idx="13">
                  <c:v>8495129.1661905181</c:v>
                </c:pt>
                <c:pt idx="14">
                  <c:v>10244963.583962724</c:v>
                </c:pt>
                <c:pt idx="15">
                  <c:v>12169794.303558279</c:v>
                </c:pt>
                <c:pt idx="16">
                  <c:v>14287121.469561361</c:v>
                </c:pt>
                <c:pt idx="17">
                  <c:v>16616195.261590641</c:v>
                </c:pt>
                <c:pt idx="18">
                  <c:v>19178190.898625776</c:v>
                </c:pt>
                <c:pt idx="19">
                  <c:v>21996401.143799469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A-4302-9824-35F1D83AA421}"/>
            </c:ext>
          </c:extLst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Opportunity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Sheet1!$O$9:$O$28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360000</c:v>
                </c:pt>
                <c:pt idx="11">
                  <c:v>756000</c:v>
                </c:pt>
                <c:pt idx="12">
                  <c:v>1191600</c:v>
                </c:pt>
                <c:pt idx="13">
                  <c:v>1670760</c:v>
                </c:pt>
                <c:pt idx="14">
                  <c:v>2197836</c:v>
                </c:pt>
                <c:pt idx="15">
                  <c:v>2777619.6</c:v>
                </c:pt>
                <c:pt idx="16">
                  <c:v>3415381.5600000005</c:v>
                </c:pt>
                <c:pt idx="17">
                  <c:v>4116919.7160000009</c:v>
                </c:pt>
                <c:pt idx="18">
                  <c:v>4888611.6876000017</c:v>
                </c:pt>
                <c:pt idx="19">
                  <c:v>5737472.8563600024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A-4302-9824-35F1D83AA421}"/>
            </c:ext>
          </c:extLst>
        </c:ser>
        <c:ser>
          <c:idx val="2"/>
          <c:order val="2"/>
          <c:tx>
            <c:strRef>
              <c:f>Sheet1!$R$8</c:f>
              <c:strCache>
                <c:ptCount val="1"/>
                <c:pt idx="0">
                  <c:v>Stratégia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Sheet1!$C$9:$C$28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Sheet1!$R$9:$R$28</c:f>
              <c:numCache>
                <c:formatCode>General</c:formatCode>
                <c:ptCount val="20"/>
                <c:pt idx="0">
                  <c:v>0</c:v>
                </c:pt>
                <c:pt idx="1">
                  <c:v>45000</c:v>
                </c:pt>
                <c:pt idx="2">
                  <c:v>141300</c:v>
                </c:pt>
                <c:pt idx="3">
                  <c:v>295902</c:v>
                </c:pt>
                <c:pt idx="4">
                  <c:v>516583.08000000007</c:v>
                </c:pt>
                <c:pt idx="5">
                  <c:v>811975.90319999959</c:v>
                </c:pt>
                <c:pt idx="6">
                  <c:v>1191657.3893280001</c:v>
                </c:pt>
                <c:pt idx="7">
                  <c:v>1666246.3799011223</c:v>
                </c:pt>
                <c:pt idx="8">
                  <c:v>2247511.1995971687</c:v>
                </c:pt>
                <c:pt idx="9">
                  <c:v>2948488.108531056</c:v>
                </c:pt>
                <c:pt idx="10">
                  <c:v>3783611.7399172988</c:v>
                </c:pt>
                <c:pt idx="11">
                  <c:v>4702258.7272634916</c:v>
                </c:pt>
                <c:pt idx="12">
                  <c:v>5712781.8458784819</c:v>
                </c:pt>
                <c:pt idx="13">
                  <c:v>6824369.1661905181</c:v>
                </c:pt>
                <c:pt idx="14">
                  <c:v>8047127.5839627236</c:v>
                </c:pt>
                <c:pt idx="15">
                  <c:v>9392174.7035582792</c:v>
                </c:pt>
                <c:pt idx="16">
                  <c:v>10871739.90956136</c:v>
                </c:pt>
                <c:pt idx="17">
                  <c:v>12499275.545590639</c:v>
                </c:pt>
                <c:pt idx="18">
                  <c:v>14289579.211025774</c:v>
                </c:pt>
                <c:pt idx="19">
                  <c:v>16258928.287439466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A-4302-9824-35F1D83A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3087"/>
        <c:axId val="228753567"/>
      </c:scatterChart>
      <c:valAx>
        <c:axId val="2287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8753567"/>
        <c:crosses val="autoZero"/>
        <c:crossBetween val="midCat"/>
      </c:valAx>
      <c:valAx>
        <c:axId val="2287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875308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389068</xdr:colOff>
      <xdr:row>32</xdr:row>
      <xdr:rowOff>54236</xdr:rowOff>
    </xdr:from>
    <xdr:to>
      <xdr:col>17</xdr:col>
      <xdr:colOff>130884</xdr:colOff>
      <xdr:row>52</xdr:row>
      <xdr:rowOff>99956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9E86E-B549-5358-8B63-425CAA413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CF4E-88C5-43A7-9AD6-BF2F3F719C5B}">
  <dimension ref="A2:V334"/>
  <sheetViews>
    <sheetView tabSelected="1" zoomScale="85" zoomScaleNormal="85" workbookViewId="0">
      <selection activeCell="P9" sqref="P9"/>
    </sheetView>
  </sheetViews>
  <sheetFormatPr defaultRowHeight="14.4" x14ac:dyDescent="0.3"/>
  <cols>
    <col min="2" max="2" width="17.44140625" customWidth="1"/>
    <col min="4" max="4" width="9.21875" customWidth="1"/>
    <col min="5" max="5" width="10.6640625" customWidth="1"/>
    <col min="6" max="6" width="10.109375" customWidth="1"/>
    <col min="7" max="7" width="9.6640625" customWidth="1"/>
    <col min="8" max="8" width="12.6640625" customWidth="1"/>
    <col min="9" max="9" width="23.77734375" customWidth="1"/>
    <col min="11" max="11" width="11" bestFit="1" customWidth="1"/>
    <col min="12" max="12" width="14.21875" customWidth="1"/>
    <col min="13" max="13" width="13.44140625" customWidth="1"/>
    <col min="14" max="14" width="15.5546875" customWidth="1"/>
    <col min="15" max="17" width="15.6640625" customWidth="1"/>
    <col min="18" max="18" width="12.6640625" customWidth="1"/>
    <col min="19" max="19" width="13.77734375" customWidth="1"/>
    <col min="20" max="20" width="13.44140625" customWidth="1"/>
  </cols>
  <sheetData>
    <row r="2" spans="2:22" ht="31.8" customHeight="1" x14ac:dyDescent="0.3">
      <c r="B2" s="4" t="s">
        <v>19</v>
      </c>
      <c r="C2" s="5" t="s">
        <v>3</v>
      </c>
      <c r="D2" s="4" t="s">
        <v>20</v>
      </c>
      <c r="E2" s="4" t="s">
        <v>21</v>
      </c>
      <c r="F2" s="5" t="s">
        <v>8</v>
      </c>
      <c r="G2" s="4" t="s">
        <v>15</v>
      </c>
      <c r="H2" s="4"/>
      <c r="I2" s="3" t="s">
        <v>22</v>
      </c>
    </row>
    <row r="3" spans="2:22" x14ac:dyDescent="0.3">
      <c r="B3" s="6">
        <v>10</v>
      </c>
      <c r="C3" s="6">
        <v>500000</v>
      </c>
      <c r="D3" s="6">
        <v>0.04</v>
      </c>
      <c r="E3" s="6">
        <v>0.1</v>
      </c>
      <c r="F3" s="6">
        <v>1000000</v>
      </c>
      <c r="G3" s="6">
        <v>750000</v>
      </c>
      <c r="H3" s="6"/>
      <c r="I3" s="6" t="s">
        <v>24</v>
      </c>
    </row>
    <row r="4" spans="2:22" x14ac:dyDescent="0.3">
      <c r="B4" s="6"/>
      <c r="C4" s="6"/>
      <c r="D4" s="6"/>
      <c r="E4" s="6"/>
      <c r="F4" s="6"/>
      <c r="G4" s="6"/>
      <c r="H4" s="6"/>
    </row>
    <row r="7" spans="2:22" x14ac:dyDescent="0.3">
      <c r="U7" t="s">
        <v>9</v>
      </c>
    </row>
    <row r="8" spans="2:22" ht="15" thickBot="1" x14ac:dyDescent="0.35">
      <c r="B8" s="2" t="s">
        <v>14</v>
      </c>
      <c r="C8" s="2" t="s">
        <v>2</v>
      </c>
      <c r="D8" s="2" t="s">
        <v>0</v>
      </c>
      <c r="E8" s="2" t="s">
        <v>1</v>
      </c>
      <c r="F8" s="2" t="s">
        <v>4</v>
      </c>
      <c r="G8" s="2" t="s">
        <v>5</v>
      </c>
      <c r="H8" s="2" t="s">
        <v>27</v>
      </c>
      <c r="I8" s="2" t="s">
        <v>28</v>
      </c>
      <c r="J8" s="2" t="s">
        <v>6</v>
      </c>
      <c r="K8" s="2" t="s">
        <v>7</v>
      </c>
      <c r="L8" s="2" t="s">
        <v>11</v>
      </c>
      <c r="M8" s="2" t="s">
        <v>10</v>
      </c>
      <c r="N8" s="2" t="s">
        <v>12</v>
      </c>
      <c r="O8" s="2" t="s">
        <v>13</v>
      </c>
      <c r="P8" s="2" t="s">
        <v>25</v>
      </c>
      <c r="Q8" s="2" t="s">
        <v>26</v>
      </c>
      <c r="R8" s="2" t="s">
        <v>16</v>
      </c>
      <c r="S8" s="7" t="s">
        <v>17</v>
      </c>
      <c r="T8" s="7" t="s">
        <v>18</v>
      </c>
      <c r="U8">
        <v>0</v>
      </c>
      <c r="V8" s="1">
        <v>0.04</v>
      </c>
    </row>
    <row r="9" spans="2:22" ht="15" thickTop="1" x14ac:dyDescent="0.3">
      <c r="B9" t="str">
        <f>IF($B$3&gt;=C9, "Igen", "Nem")</f>
        <v>Igen</v>
      </c>
      <c r="C9">
        <v>1</v>
      </c>
      <c r="D9">
        <f>IF(B9="Igen",$G$3,0)</f>
        <v>750000</v>
      </c>
      <c r="E9">
        <f>IF($I$3="Igen", IF(B9="Igen",$C$3,0), 0)</f>
        <v>0</v>
      </c>
      <c r="F9">
        <f>D9+E9</f>
        <v>750000</v>
      </c>
      <c r="G9">
        <f>F9</f>
        <v>750000</v>
      </c>
      <c r="H9">
        <f>D9</f>
        <v>750000</v>
      </c>
      <c r="I9">
        <f>D9</f>
        <v>750000</v>
      </c>
      <c r="J9">
        <f>E9</f>
        <v>0</v>
      </c>
      <c r="K9">
        <f>I9+J9</f>
        <v>750000</v>
      </c>
      <c r="L9">
        <f>IF(B9="Igen",0,6*$F$3*(0.06))</f>
        <v>0</v>
      </c>
      <c r="M9">
        <f>IF(B9="Igen",0,IF(J8=0,0,VLOOKUP(J8,$U$8:$V$12,2)*$F$3*6))</f>
        <v>0</v>
      </c>
      <c r="N9">
        <f>G9-K9</f>
        <v>0</v>
      </c>
      <c r="O9">
        <f>L9+M9</f>
        <v>0</v>
      </c>
      <c r="P9">
        <f>H9*(1+$D$3)/(1+$E$3)</f>
        <v>709090.90909090906</v>
      </c>
      <c r="Q9">
        <f>G9-P9</f>
        <v>40909.090909090941</v>
      </c>
      <c r="R9">
        <f>N9-O9</f>
        <v>0</v>
      </c>
      <c r="U9">
        <v>1000000</v>
      </c>
      <c r="V9" s="1">
        <v>0.05</v>
      </c>
    </row>
    <row r="10" spans="2:22" x14ac:dyDescent="0.3">
      <c r="B10" t="str">
        <f t="shared" ref="B10:B47" si="0">IF($B$3&gt;=C10, "Igen", "Nem")</f>
        <v>Igen</v>
      </c>
      <c r="C10">
        <v>2</v>
      </c>
      <c r="D10">
        <f t="shared" ref="D10:D48" si="1">IF(B10="Igen",$G$3,0)</f>
        <v>750000</v>
      </c>
      <c r="E10">
        <f t="shared" ref="E10:E48" si="2">IF($I$3="Igen", IF(B10="Igen",$C$3,0), 0)</f>
        <v>0</v>
      </c>
      <c r="F10">
        <f>D10+E10</f>
        <v>750000</v>
      </c>
      <c r="G10">
        <f t="shared" ref="G10:G48" si="3">G9*(1+$E$3)+F10</f>
        <v>1575000</v>
      </c>
      <c r="H10">
        <f>H9*(1+$D$3)+D10</f>
        <v>1530000</v>
      </c>
      <c r="I10">
        <f>I9*(1+$D$3)+D10</f>
        <v>1530000</v>
      </c>
      <c r="J10">
        <f>MAX(J9+E10-M10,0)</f>
        <v>0</v>
      </c>
      <c r="K10">
        <f t="shared" ref="K10:K27" si="4">I10+J10</f>
        <v>1530000</v>
      </c>
      <c r="L10">
        <f t="shared" ref="L10:L48" si="5">IF(B10="Igen",0,6*$F$3*(0.06))</f>
        <v>0</v>
      </c>
      <c r="M10">
        <f>IF(B10="Igen",0,IF(J9=0,0,VLOOKUP(J9,$U$8:$V$12,2)*$F$3*6))</f>
        <v>0</v>
      </c>
      <c r="N10">
        <f>G10-K10</f>
        <v>45000</v>
      </c>
      <c r="O10">
        <f t="shared" ref="O10:O48" si="6">O9*(1+$E$3)+L10+M10</f>
        <v>0</v>
      </c>
      <c r="P10">
        <f t="shared" ref="P10:P48" si="7">H10*(1+$D$3)/(1+$E$3)</f>
        <v>1446545.4545454544</v>
      </c>
      <c r="Q10">
        <f t="shared" ref="Q10:Q48" si="8">G10-P10</f>
        <v>128454.54545454565</v>
      </c>
      <c r="R10">
        <f t="shared" ref="R10:R28" si="9">N10-O10</f>
        <v>45000</v>
      </c>
      <c r="U10">
        <v>2000000</v>
      </c>
      <c r="V10" s="1">
        <v>7.0000000000000007E-2</v>
      </c>
    </row>
    <row r="11" spans="2:22" x14ac:dyDescent="0.3">
      <c r="B11" t="str">
        <f t="shared" si="0"/>
        <v>Igen</v>
      </c>
      <c r="C11">
        <v>3</v>
      </c>
      <c r="D11">
        <f t="shared" si="1"/>
        <v>750000</v>
      </c>
      <c r="E11">
        <f t="shared" si="2"/>
        <v>0</v>
      </c>
      <c r="F11">
        <f t="shared" ref="F11:F28" si="10">D11+E11</f>
        <v>750000</v>
      </c>
      <c r="G11">
        <f t="shared" si="3"/>
        <v>2482500</v>
      </c>
      <c r="H11">
        <f t="shared" ref="H11:H48" si="11">H10*(1+$D$3)+D11</f>
        <v>2341200</v>
      </c>
      <c r="I11">
        <f t="shared" ref="I11:I18" si="12">I10*(1+$D$3)+D11</f>
        <v>2341200</v>
      </c>
      <c r="J11">
        <f t="shared" ref="J11:J48" si="13">MAX(J10+E11-M11,0)</f>
        <v>0</v>
      </c>
      <c r="K11">
        <f t="shared" si="4"/>
        <v>2341200</v>
      </c>
      <c r="L11">
        <f t="shared" si="5"/>
        <v>0</v>
      </c>
      <c r="M11">
        <f>IF(B11="Igen",0,IF(J10=0,0,VLOOKUP(J10,$U$8:$V$12,2)*$F$3*6))</f>
        <v>0</v>
      </c>
      <c r="N11">
        <f t="shared" ref="N11:N28" si="14">G11-K11</f>
        <v>141300</v>
      </c>
      <c r="O11">
        <f t="shared" si="6"/>
        <v>0</v>
      </c>
      <c r="P11">
        <f t="shared" si="7"/>
        <v>2213498.1818181816</v>
      </c>
      <c r="Q11">
        <f t="shared" si="8"/>
        <v>269001.81818181835</v>
      </c>
      <c r="R11">
        <f t="shared" si="9"/>
        <v>141300</v>
      </c>
      <c r="U11">
        <v>3000000</v>
      </c>
      <c r="V11" s="1">
        <v>0.09</v>
      </c>
    </row>
    <row r="12" spans="2:22" x14ac:dyDescent="0.3">
      <c r="B12" t="str">
        <f t="shared" si="0"/>
        <v>Igen</v>
      </c>
      <c r="C12">
        <v>4</v>
      </c>
      <c r="D12">
        <f t="shared" si="1"/>
        <v>750000</v>
      </c>
      <c r="E12">
        <f t="shared" si="2"/>
        <v>0</v>
      </c>
      <c r="F12">
        <f t="shared" si="10"/>
        <v>750000</v>
      </c>
      <c r="G12">
        <f t="shared" si="3"/>
        <v>3480750</v>
      </c>
      <c r="H12">
        <f t="shared" si="11"/>
        <v>3184848</v>
      </c>
      <c r="I12">
        <f t="shared" si="12"/>
        <v>3184848</v>
      </c>
      <c r="J12">
        <f t="shared" si="13"/>
        <v>0</v>
      </c>
      <c r="K12">
        <f t="shared" si="4"/>
        <v>3184848</v>
      </c>
      <c r="L12">
        <f t="shared" si="5"/>
        <v>0</v>
      </c>
      <c r="M12">
        <f>IF(B12="Igen",0,IF(J11=0,0,VLOOKUP(J11,$U$8:$V$12,2)*$F$3*6))</f>
        <v>0</v>
      </c>
      <c r="N12">
        <f t="shared" si="14"/>
        <v>295902</v>
      </c>
      <c r="O12">
        <f t="shared" si="6"/>
        <v>0</v>
      </c>
      <c r="P12">
        <f t="shared" si="7"/>
        <v>3011129.0181818181</v>
      </c>
      <c r="Q12">
        <f t="shared" si="8"/>
        <v>469620.98181818193</v>
      </c>
      <c r="R12">
        <f t="shared" si="9"/>
        <v>295902</v>
      </c>
      <c r="U12">
        <v>4000000</v>
      </c>
      <c r="V12" s="1">
        <v>0.11</v>
      </c>
    </row>
    <row r="13" spans="2:22" x14ac:dyDescent="0.3">
      <c r="B13" t="str">
        <f t="shared" si="0"/>
        <v>Igen</v>
      </c>
      <c r="C13">
        <v>5</v>
      </c>
      <c r="D13">
        <f t="shared" si="1"/>
        <v>750000</v>
      </c>
      <c r="E13">
        <f t="shared" si="2"/>
        <v>0</v>
      </c>
      <c r="F13">
        <f t="shared" si="10"/>
        <v>750000</v>
      </c>
      <c r="G13">
        <f t="shared" si="3"/>
        <v>4578825</v>
      </c>
      <c r="H13">
        <f t="shared" si="11"/>
        <v>4062241.92</v>
      </c>
      <c r="I13">
        <f t="shared" si="12"/>
        <v>4062241.92</v>
      </c>
      <c r="J13">
        <f t="shared" si="13"/>
        <v>0</v>
      </c>
      <c r="K13">
        <f t="shared" si="4"/>
        <v>4062241.92</v>
      </c>
      <c r="L13">
        <f t="shared" si="5"/>
        <v>0</v>
      </c>
      <c r="M13">
        <f>IF(B13="Igen",0,IF(J12=0,0,VLOOKUP(J12,$U$8:$V$12,2)*$F$3*6))</f>
        <v>0</v>
      </c>
      <c r="N13">
        <f t="shared" si="14"/>
        <v>516583.08000000007</v>
      </c>
      <c r="O13">
        <f t="shared" si="6"/>
        <v>0</v>
      </c>
      <c r="P13">
        <f t="shared" si="7"/>
        <v>3840665.088</v>
      </c>
      <c r="Q13">
        <f t="shared" si="8"/>
        <v>738159.91200000001</v>
      </c>
      <c r="R13">
        <f t="shared" si="9"/>
        <v>516583.08000000007</v>
      </c>
    </row>
    <row r="14" spans="2:22" x14ac:dyDescent="0.3">
      <c r="B14" t="str">
        <f t="shared" si="0"/>
        <v>Igen</v>
      </c>
      <c r="C14">
        <v>6</v>
      </c>
      <c r="D14">
        <f t="shared" si="1"/>
        <v>750000</v>
      </c>
      <c r="E14">
        <f t="shared" si="2"/>
        <v>0</v>
      </c>
      <c r="F14">
        <f t="shared" si="10"/>
        <v>750000</v>
      </c>
      <c r="G14">
        <f t="shared" si="3"/>
        <v>5786707.5</v>
      </c>
      <c r="H14">
        <f t="shared" si="11"/>
        <v>4974731.5968000004</v>
      </c>
      <c r="I14">
        <f t="shared" si="12"/>
        <v>4974731.5968000004</v>
      </c>
      <c r="J14">
        <f t="shared" si="13"/>
        <v>0</v>
      </c>
      <c r="K14">
        <f t="shared" si="4"/>
        <v>4974731.5968000004</v>
      </c>
      <c r="L14">
        <f t="shared" si="5"/>
        <v>0</v>
      </c>
      <c r="M14">
        <f>IF(B14="Igen",0,IF(J13=0,0,VLOOKUP(J13,$U$8:$V$12,2)*$F$3*6))</f>
        <v>0</v>
      </c>
      <c r="N14">
        <f t="shared" si="14"/>
        <v>811975.90319999959</v>
      </c>
      <c r="O14">
        <f t="shared" si="6"/>
        <v>0</v>
      </c>
      <c r="P14">
        <f t="shared" si="7"/>
        <v>4703382.6006109091</v>
      </c>
      <c r="Q14">
        <f t="shared" si="8"/>
        <v>1083324.8993890909</v>
      </c>
      <c r="R14">
        <f t="shared" si="9"/>
        <v>811975.90319999959</v>
      </c>
    </row>
    <row r="15" spans="2:22" x14ac:dyDescent="0.3">
      <c r="B15" t="str">
        <f t="shared" si="0"/>
        <v>Igen</v>
      </c>
      <c r="C15">
        <v>7</v>
      </c>
      <c r="D15">
        <f t="shared" si="1"/>
        <v>750000</v>
      </c>
      <c r="E15">
        <f t="shared" si="2"/>
        <v>0</v>
      </c>
      <c r="F15">
        <f t="shared" si="10"/>
        <v>750000</v>
      </c>
      <c r="G15">
        <f t="shared" si="3"/>
        <v>7115378.2500000009</v>
      </c>
      <c r="H15">
        <f t="shared" si="11"/>
        <v>5923720.8606720008</v>
      </c>
      <c r="I15">
        <f t="shared" si="12"/>
        <v>5923720.8606720008</v>
      </c>
      <c r="J15">
        <f t="shared" si="13"/>
        <v>0</v>
      </c>
      <c r="K15">
        <f t="shared" si="4"/>
        <v>5923720.8606720008</v>
      </c>
      <c r="L15">
        <f t="shared" si="5"/>
        <v>0</v>
      </c>
      <c r="M15">
        <f>IF(B15="Igen",0,IF(J14=0,0,VLOOKUP(J14,$U$8:$V$12,2)*$F$3*6))</f>
        <v>0</v>
      </c>
      <c r="N15">
        <f t="shared" si="14"/>
        <v>1191657.3893280001</v>
      </c>
      <c r="O15">
        <f t="shared" si="6"/>
        <v>0</v>
      </c>
      <c r="P15">
        <f t="shared" si="7"/>
        <v>5600608.8137262547</v>
      </c>
      <c r="Q15">
        <f t="shared" si="8"/>
        <v>1514769.4362737462</v>
      </c>
      <c r="R15">
        <f t="shared" si="9"/>
        <v>1191657.3893280001</v>
      </c>
    </row>
    <row r="16" spans="2:22" x14ac:dyDescent="0.3">
      <c r="B16" t="str">
        <f t="shared" si="0"/>
        <v>Igen</v>
      </c>
      <c r="C16">
        <v>8</v>
      </c>
      <c r="D16">
        <f t="shared" si="1"/>
        <v>750000</v>
      </c>
      <c r="E16">
        <f t="shared" si="2"/>
        <v>0</v>
      </c>
      <c r="F16">
        <f t="shared" si="10"/>
        <v>750000</v>
      </c>
      <c r="G16">
        <f t="shared" si="3"/>
        <v>8576916.075000003</v>
      </c>
      <c r="H16">
        <f t="shared" si="11"/>
        <v>6910669.6950988807</v>
      </c>
      <c r="I16">
        <f t="shared" si="12"/>
        <v>6910669.6950988807</v>
      </c>
      <c r="J16">
        <f t="shared" si="13"/>
        <v>0</v>
      </c>
      <c r="K16">
        <f t="shared" si="4"/>
        <v>6910669.6950988807</v>
      </c>
      <c r="L16">
        <f t="shared" si="5"/>
        <v>0</v>
      </c>
      <c r="M16">
        <f>IF(B16="Igen",0,IF(J15=0,0,VLOOKUP(J15,$U$8:$V$12,2)*$F$3*6))</f>
        <v>0</v>
      </c>
      <c r="N16">
        <f t="shared" si="14"/>
        <v>1666246.3799011223</v>
      </c>
      <c r="O16">
        <f t="shared" si="6"/>
        <v>0</v>
      </c>
      <c r="P16">
        <f t="shared" si="7"/>
        <v>6533724.0753662139</v>
      </c>
      <c r="Q16">
        <f t="shared" si="8"/>
        <v>2043191.9996337891</v>
      </c>
      <c r="R16">
        <f t="shared" si="9"/>
        <v>1666246.3799011223</v>
      </c>
    </row>
    <row r="17" spans="2:18" x14ac:dyDescent="0.3">
      <c r="B17" t="str">
        <f t="shared" si="0"/>
        <v>Igen</v>
      </c>
      <c r="C17">
        <v>9</v>
      </c>
      <c r="D17">
        <f t="shared" si="1"/>
        <v>750000</v>
      </c>
      <c r="E17">
        <f t="shared" si="2"/>
        <v>0</v>
      </c>
      <c r="F17">
        <f t="shared" si="10"/>
        <v>750000</v>
      </c>
      <c r="G17">
        <f t="shared" si="3"/>
        <v>10184607.682500005</v>
      </c>
      <c r="H17">
        <f t="shared" si="11"/>
        <v>7937096.4829028361</v>
      </c>
      <c r="I17">
        <f t="shared" si="12"/>
        <v>7937096.4829028361</v>
      </c>
      <c r="J17">
        <f t="shared" si="13"/>
        <v>0</v>
      </c>
      <c r="K17">
        <f t="shared" si="4"/>
        <v>7937096.4829028361</v>
      </c>
      <c r="L17">
        <f t="shared" si="5"/>
        <v>0</v>
      </c>
      <c r="M17">
        <f>IF(B17="Igen",0,IF(J16=0,0,VLOOKUP(J16,$U$8:$V$12,2)*$F$3*6))</f>
        <v>0</v>
      </c>
      <c r="N17">
        <f t="shared" si="14"/>
        <v>2247511.1995971687</v>
      </c>
      <c r="O17">
        <f t="shared" si="6"/>
        <v>0</v>
      </c>
      <c r="P17">
        <f t="shared" si="7"/>
        <v>7504163.9474717714</v>
      </c>
      <c r="Q17">
        <f t="shared" si="8"/>
        <v>2680443.7350282334</v>
      </c>
      <c r="R17">
        <f t="shared" si="9"/>
        <v>2247511.1995971687</v>
      </c>
    </row>
    <row r="18" spans="2:18" x14ac:dyDescent="0.3">
      <c r="B18" t="str">
        <f t="shared" si="0"/>
        <v>Igen</v>
      </c>
      <c r="C18">
        <v>10</v>
      </c>
      <c r="D18">
        <f t="shared" si="1"/>
        <v>750000</v>
      </c>
      <c r="E18">
        <f t="shared" si="2"/>
        <v>0</v>
      </c>
      <c r="F18">
        <f t="shared" si="10"/>
        <v>750000</v>
      </c>
      <c r="G18">
        <f t="shared" si="3"/>
        <v>11953068.450750006</v>
      </c>
      <c r="H18">
        <f t="shared" si="11"/>
        <v>9004580.3422189504</v>
      </c>
      <c r="I18">
        <f t="shared" si="12"/>
        <v>9004580.3422189504</v>
      </c>
      <c r="J18">
        <f t="shared" si="13"/>
        <v>0</v>
      </c>
      <c r="K18">
        <f t="shared" si="4"/>
        <v>9004580.3422189504</v>
      </c>
      <c r="L18">
        <f t="shared" si="5"/>
        <v>0</v>
      </c>
      <c r="M18">
        <f>IF(B18="Igen",0,IF(J17=0,0,VLOOKUP(J17,$U$8:$V$12,2)*$F$3*6))</f>
        <v>0</v>
      </c>
      <c r="N18">
        <f t="shared" si="14"/>
        <v>2948488.108531056</v>
      </c>
      <c r="O18">
        <f t="shared" si="6"/>
        <v>0</v>
      </c>
      <c r="P18">
        <f t="shared" si="7"/>
        <v>8513421.4144615531</v>
      </c>
      <c r="Q18">
        <f t="shared" si="8"/>
        <v>3439647.0362884533</v>
      </c>
      <c r="R18">
        <f t="shared" si="9"/>
        <v>2948488.108531056</v>
      </c>
    </row>
    <row r="19" spans="2:18" x14ac:dyDescent="0.3">
      <c r="B19" t="str">
        <f t="shared" si="0"/>
        <v>Nem</v>
      </c>
      <c r="C19">
        <v>11</v>
      </c>
      <c r="D19">
        <f t="shared" si="1"/>
        <v>0</v>
      </c>
      <c r="E19">
        <f t="shared" si="2"/>
        <v>0</v>
      </c>
      <c r="F19">
        <f t="shared" si="10"/>
        <v>0</v>
      </c>
      <c r="G19">
        <f t="shared" si="3"/>
        <v>13148375.295825008</v>
      </c>
      <c r="H19">
        <f t="shared" si="11"/>
        <v>9364763.5559077095</v>
      </c>
      <c r="I19">
        <f t="shared" ref="I19:I48" si="15">I18*(1+$D$3)+D19-L19</f>
        <v>9004763.5559077095</v>
      </c>
      <c r="J19">
        <f t="shared" si="13"/>
        <v>0</v>
      </c>
      <c r="K19">
        <f t="shared" si="4"/>
        <v>9004763.5559077095</v>
      </c>
      <c r="L19">
        <f t="shared" si="5"/>
        <v>360000</v>
      </c>
      <c r="M19">
        <f>IF(B19="Igen",0,IF(J18=0,0,VLOOKUP(J18,$U$8:$V$12,2)*$F$3*6))</f>
        <v>0</v>
      </c>
      <c r="N19">
        <f t="shared" si="14"/>
        <v>4143611.7399172988</v>
      </c>
      <c r="O19">
        <f t="shared" si="6"/>
        <v>360000</v>
      </c>
      <c r="P19">
        <f t="shared" si="7"/>
        <v>8853958.2710400168</v>
      </c>
      <c r="Q19">
        <f t="shared" si="8"/>
        <v>4294417.0247849915</v>
      </c>
      <c r="R19">
        <f t="shared" si="9"/>
        <v>3783611.7399172988</v>
      </c>
    </row>
    <row r="20" spans="2:18" x14ac:dyDescent="0.3">
      <c r="B20" t="str">
        <f t="shared" si="0"/>
        <v>Nem</v>
      </c>
      <c r="C20">
        <v>12</v>
      </c>
      <c r="D20">
        <f t="shared" si="1"/>
        <v>0</v>
      </c>
      <c r="E20">
        <f t="shared" si="2"/>
        <v>0</v>
      </c>
      <c r="F20">
        <f t="shared" si="10"/>
        <v>0</v>
      </c>
      <c r="G20">
        <f t="shared" si="3"/>
        <v>14463212.825407511</v>
      </c>
      <c r="H20">
        <f t="shared" si="11"/>
        <v>9739354.098144019</v>
      </c>
      <c r="I20">
        <f t="shared" si="15"/>
        <v>9004954.098144019</v>
      </c>
      <c r="J20">
        <f t="shared" si="13"/>
        <v>0</v>
      </c>
      <c r="K20">
        <f t="shared" si="4"/>
        <v>9004954.098144019</v>
      </c>
      <c r="L20">
        <f t="shared" si="5"/>
        <v>360000</v>
      </c>
      <c r="M20">
        <f>IF(B20="Igen",0,IF(J19=0,0,VLOOKUP(J19,$U$8:$V$12,2)*$F$3*6))</f>
        <v>0</v>
      </c>
      <c r="N20">
        <f t="shared" si="14"/>
        <v>5458258.7272634916</v>
      </c>
      <c r="O20">
        <f t="shared" si="6"/>
        <v>756000</v>
      </c>
      <c r="P20">
        <f t="shared" si="7"/>
        <v>9208116.6018816177</v>
      </c>
      <c r="Q20">
        <f t="shared" si="8"/>
        <v>5255096.2235258929</v>
      </c>
      <c r="R20">
        <f t="shared" si="9"/>
        <v>4702258.7272634916</v>
      </c>
    </row>
    <row r="21" spans="2:18" x14ac:dyDescent="0.3">
      <c r="B21" t="str">
        <f t="shared" si="0"/>
        <v>Nem</v>
      </c>
      <c r="C21">
        <v>13</v>
      </c>
      <c r="D21">
        <f t="shared" si="1"/>
        <v>0</v>
      </c>
      <c r="E21">
        <f t="shared" si="2"/>
        <v>0</v>
      </c>
      <c r="F21">
        <f t="shared" si="10"/>
        <v>0</v>
      </c>
      <c r="G21">
        <f t="shared" si="3"/>
        <v>15909534.107948262</v>
      </c>
      <c r="H21">
        <f t="shared" si="11"/>
        <v>10128928.26206978</v>
      </c>
      <c r="I21">
        <f t="shared" si="15"/>
        <v>9005152.2620697804</v>
      </c>
      <c r="J21">
        <f t="shared" si="13"/>
        <v>0</v>
      </c>
      <c r="K21">
        <f t="shared" si="4"/>
        <v>9005152.2620697804</v>
      </c>
      <c r="L21">
        <f t="shared" si="5"/>
        <v>360000</v>
      </c>
      <c r="M21">
        <f>IF(B21="Igen",0,IF(J20=0,0,VLOOKUP(J20,$U$8:$V$12,2)*$F$3*6))</f>
        <v>0</v>
      </c>
      <c r="N21">
        <f t="shared" si="14"/>
        <v>6904381.8458784819</v>
      </c>
      <c r="O21">
        <f t="shared" si="6"/>
        <v>1191600</v>
      </c>
      <c r="P21">
        <f t="shared" si="7"/>
        <v>9576441.2659568824</v>
      </c>
      <c r="Q21">
        <f t="shared" si="8"/>
        <v>6333092.8419913799</v>
      </c>
      <c r="R21">
        <f t="shared" si="9"/>
        <v>5712781.8458784819</v>
      </c>
    </row>
    <row r="22" spans="2:18" x14ac:dyDescent="0.3">
      <c r="B22" t="str">
        <f t="shared" si="0"/>
        <v>Nem</v>
      </c>
      <c r="C22">
        <v>14</v>
      </c>
      <c r="D22">
        <f t="shared" si="1"/>
        <v>0</v>
      </c>
      <c r="E22">
        <f t="shared" si="2"/>
        <v>0</v>
      </c>
      <c r="F22">
        <f t="shared" si="10"/>
        <v>0</v>
      </c>
      <c r="G22">
        <f t="shared" si="3"/>
        <v>17500487.51874309</v>
      </c>
      <c r="H22">
        <f t="shared" si="11"/>
        <v>10534085.392552571</v>
      </c>
      <c r="I22">
        <f t="shared" si="15"/>
        <v>9005358.3525525723</v>
      </c>
      <c r="J22">
        <f t="shared" si="13"/>
        <v>0</v>
      </c>
      <c r="K22">
        <f t="shared" si="4"/>
        <v>9005358.3525525723</v>
      </c>
      <c r="L22">
        <f t="shared" si="5"/>
        <v>360000</v>
      </c>
      <c r="M22">
        <f>IF(B22="Igen",0,IF(J21=0,0,VLOOKUP(J21,$U$8:$V$12,2)*$F$3*6))</f>
        <v>0</v>
      </c>
      <c r="N22">
        <f t="shared" si="14"/>
        <v>8495129.1661905181</v>
      </c>
      <c r="O22">
        <f t="shared" si="6"/>
        <v>1670760</v>
      </c>
      <c r="P22">
        <f t="shared" si="7"/>
        <v>9959498.9165951572</v>
      </c>
      <c r="Q22">
        <f t="shared" si="8"/>
        <v>7540988.6021479331</v>
      </c>
      <c r="R22">
        <f t="shared" si="9"/>
        <v>6824369.1661905181</v>
      </c>
    </row>
    <row r="23" spans="2:18" x14ac:dyDescent="0.3">
      <c r="B23" t="str">
        <f t="shared" si="0"/>
        <v>Nem</v>
      </c>
      <c r="C23">
        <v>15</v>
      </c>
      <c r="D23">
        <f t="shared" si="1"/>
        <v>0</v>
      </c>
      <c r="E23">
        <f t="shared" si="2"/>
        <v>0</v>
      </c>
      <c r="F23">
        <f t="shared" si="10"/>
        <v>0</v>
      </c>
      <c r="G23">
        <f t="shared" si="3"/>
        <v>19250536.270617399</v>
      </c>
      <c r="H23">
        <f t="shared" si="11"/>
        <v>10955448.808254674</v>
      </c>
      <c r="I23">
        <f t="shared" si="15"/>
        <v>9005572.6866546758</v>
      </c>
      <c r="J23">
        <f t="shared" si="13"/>
        <v>0</v>
      </c>
      <c r="K23">
        <f t="shared" si="4"/>
        <v>9005572.6866546758</v>
      </c>
      <c r="L23">
        <f t="shared" si="5"/>
        <v>360000</v>
      </c>
      <c r="M23">
        <f>IF(B23="Igen",0,IF(J22=0,0,VLOOKUP(J22,$U$8:$V$12,2)*$F$3*6))</f>
        <v>0</v>
      </c>
      <c r="N23">
        <f t="shared" si="14"/>
        <v>10244963.583962724</v>
      </c>
      <c r="O23">
        <f t="shared" si="6"/>
        <v>2197836</v>
      </c>
      <c r="P23">
        <f t="shared" si="7"/>
        <v>10357878.873258963</v>
      </c>
      <c r="Q23">
        <f t="shared" si="8"/>
        <v>8892657.3973584361</v>
      </c>
      <c r="R23">
        <f t="shared" si="9"/>
        <v>8047127.5839627236</v>
      </c>
    </row>
    <row r="24" spans="2:18" x14ac:dyDescent="0.3">
      <c r="B24" t="str">
        <f t="shared" si="0"/>
        <v>Nem</v>
      </c>
      <c r="C24">
        <v>16</v>
      </c>
      <c r="D24">
        <f t="shared" si="1"/>
        <v>0</v>
      </c>
      <c r="E24">
        <f t="shared" si="2"/>
        <v>0</v>
      </c>
      <c r="F24">
        <f t="shared" si="10"/>
        <v>0</v>
      </c>
      <c r="G24">
        <f t="shared" si="3"/>
        <v>21175589.897679143</v>
      </c>
      <c r="H24">
        <f t="shared" si="11"/>
        <v>11393666.760584861</v>
      </c>
      <c r="I24">
        <f t="shared" si="15"/>
        <v>9005795.5941208638</v>
      </c>
      <c r="J24">
        <f t="shared" si="13"/>
        <v>0</v>
      </c>
      <c r="K24">
        <f t="shared" si="4"/>
        <v>9005795.5941208638</v>
      </c>
      <c r="L24">
        <f t="shared" si="5"/>
        <v>360000</v>
      </c>
      <c r="M24">
        <f>IF(B24="Igen",0,IF(J23=0,0,VLOOKUP(J23,$U$8:$V$12,2)*$F$3*6))</f>
        <v>0</v>
      </c>
      <c r="N24">
        <f t="shared" si="14"/>
        <v>12169794.303558279</v>
      </c>
      <c r="O24">
        <f t="shared" si="6"/>
        <v>2777619.6</v>
      </c>
      <c r="P24">
        <f t="shared" si="7"/>
        <v>10772194.028189322</v>
      </c>
      <c r="Q24">
        <f t="shared" si="8"/>
        <v>10403395.869489821</v>
      </c>
      <c r="R24">
        <f t="shared" si="9"/>
        <v>9392174.7035582792</v>
      </c>
    </row>
    <row r="25" spans="2:18" x14ac:dyDescent="0.3">
      <c r="B25" t="str">
        <f t="shared" si="0"/>
        <v>Nem</v>
      </c>
      <c r="C25">
        <v>17</v>
      </c>
      <c r="D25">
        <f t="shared" si="1"/>
        <v>0</v>
      </c>
      <c r="E25">
        <f t="shared" si="2"/>
        <v>0</v>
      </c>
      <c r="F25">
        <f t="shared" si="10"/>
        <v>0</v>
      </c>
      <c r="G25">
        <f t="shared" si="3"/>
        <v>23293148.887447059</v>
      </c>
      <c r="H25">
        <f t="shared" si="11"/>
        <v>11849413.431008255</v>
      </c>
      <c r="I25">
        <f t="shared" si="15"/>
        <v>9006027.4178856984</v>
      </c>
      <c r="J25">
        <f t="shared" si="13"/>
        <v>0</v>
      </c>
      <c r="K25">
        <f t="shared" si="4"/>
        <v>9006027.4178856984</v>
      </c>
      <c r="L25">
        <f t="shared" si="5"/>
        <v>360000</v>
      </c>
      <c r="M25">
        <f>IF(B25="Igen",0,IF(J24=0,0,VLOOKUP(J24,$U$8:$V$12,2)*$F$3*6))</f>
        <v>0</v>
      </c>
      <c r="N25">
        <f t="shared" si="14"/>
        <v>14287121.469561361</v>
      </c>
      <c r="O25">
        <f t="shared" si="6"/>
        <v>3415381.5600000005</v>
      </c>
      <c r="P25">
        <f t="shared" si="7"/>
        <v>11203081.789316894</v>
      </c>
      <c r="Q25">
        <f t="shared" si="8"/>
        <v>12090067.098130165</v>
      </c>
      <c r="R25">
        <f t="shared" si="9"/>
        <v>10871739.90956136</v>
      </c>
    </row>
    <row r="26" spans="2:18" x14ac:dyDescent="0.3">
      <c r="B26" t="str">
        <f t="shared" si="0"/>
        <v>Nem</v>
      </c>
      <c r="C26">
        <v>18</v>
      </c>
      <c r="D26">
        <f t="shared" si="1"/>
        <v>0</v>
      </c>
      <c r="E26">
        <f t="shared" si="2"/>
        <v>0</v>
      </c>
      <c r="F26">
        <f t="shared" si="10"/>
        <v>0</v>
      </c>
      <c r="G26">
        <f t="shared" si="3"/>
        <v>25622463.776191767</v>
      </c>
      <c r="H26">
        <f t="shared" si="11"/>
        <v>12323389.968248585</v>
      </c>
      <c r="I26">
        <f t="shared" si="15"/>
        <v>9006268.5146011263</v>
      </c>
      <c r="J26">
        <f t="shared" si="13"/>
        <v>0</v>
      </c>
      <c r="K26">
        <f t="shared" si="4"/>
        <v>9006268.5146011263</v>
      </c>
      <c r="L26">
        <f t="shared" si="5"/>
        <v>360000</v>
      </c>
      <c r="M26">
        <f>IF(B26="Igen",0,IF(J25=0,0,VLOOKUP(J25,$U$8:$V$12,2)*$F$3*6))</f>
        <v>0</v>
      </c>
      <c r="N26">
        <f t="shared" si="14"/>
        <v>16616195.261590641</v>
      </c>
      <c r="O26">
        <f t="shared" si="6"/>
        <v>4116919.7160000009</v>
      </c>
      <c r="P26">
        <f t="shared" si="7"/>
        <v>11651205.06088957</v>
      </c>
      <c r="Q26">
        <f t="shared" si="8"/>
        <v>13971258.715302197</v>
      </c>
      <c r="R26">
        <f t="shared" si="9"/>
        <v>12499275.545590639</v>
      </c>
    </row>
    <row r="27" spans="2:18" x14ac:dyDescent="0.3">
      <c r="B27" t="str">
        <f t="shared" si="0"/>
        <v>Nem</v>
      </c>
      <c r="C27">
        <v>19</v>
      </c>
      <c r="D27">
        <f t="shared" si="1"/>
        <v>0</v>
      </c>
      <c r="E27">
        <f t="shared" si="2"/>
        <v>0</v>
      </c>
      <c r="F27">
        <f t="shared" si="10"/>
        <v>0</v>
      </c>
      <c r="G27">
        <f t="shared" si="3"/>
        <v>28184710.153810948</v>
      </c>
      <c r="H27">
        <f t="shared" si="11"/>
        <v>12816325.566978529</v>
      </c>
      <c r="I27">
        <f t="shared" si="15"/>
        <v>9006519.255185172</v>
      </c>
      <c r="J27">
        <f t="shared" si="13"/>
        <v>0</v>
      </c>
      <c r="K27">
        <f t="shared" si="4"/>
        <v>9006519.255185172</v>
      </c>
      <c r="L27">
        <f t="shared" si="5"/>
        <v>360000</v>
      </c>
      <c r="M27">
        <f>IF(B27="Igen",0,IF(J26=0,0,VLOOKUP(J26,$U$8:$V$12,2)*$F$3*6))</f>
        <v>0</v>
      </c>
      <c r="N27">
        <f t="shared" si="14"/>
        <v>19178190.898625776</v>
      </c>
      <c r="O27">
        <f t="shared" si="6"/>
        <v>4888611.6876000017</v>
      </c>
      <c r="P27">
        <f t="shared" si="7"/>
        <v>12117253.263325153</v>
      </c>
      <c r="Q27">
        <f t="shared" si="8"/>
        <v>16067456.890485795</v>
      </c>
      <c r="R27">
        <f t="shared" si="9"/>
        <v>14289579.211025774</v>
      </c>
    </row>
    <row r="28" spans="2:18" x14ac:dyDescent="0.3">
      <c r="B28" t="str">
        <f t="shared" si="0"/>
        <v>Nem</v>
      </c>
      <c r="C28">
        <v>20</v>
      </c>
      <c r="D28">
        <f t="shared" si="1"/>
        <v>0</v>
      </c>
      <c r="E28">
        <f t="shared" si="2"/>
        <v>0</v>
      </c>
      <c r="F28">
        <f t="shared" si="10"/>
        <v>0</v>
      </c>
      <c r="G28">
        <f t="shared" si="3"/>
        <v>31003181.169192046</v>
      </c>
      <c r="H28">
        <f t="shared" si="11"/>
        <v>13328978.58965767</v>
      </c>
      <c r="I28">
        <f t="shared" si="15"/>
        <v>9006780.0253925789</v>
      </c>
      <c r="J28">
        <f t="shared" si="13"/>
        <v>0</v>
      </c>
      <c r="K28">
        <f>I28+J28</f>
        <v>9006780.0253925789</v>
      </c>
      <c r="L28">
        <f t="shared" si="5"/>
        <v>360000</v>
      </c>
      <c r="M28">
        <f>IF(B28="Igen",0,IF(J27=0,0,VLOOKUP(J27,$U$8:$V$12,2)*$F$3*6))</f>
        <v>0</v>
      </c>
      <c r="N28">
        <f t="shared" si="14"/>
        <v>21996401.143799469</v>
      </c>
      <c r="O28">
        <f t="shared" si="6"/>
        <v>5737472.8563600024</v>
      </c>
      <c r="P28">
        <f t="shared" si="7"/>
        <v>12601943.393858161</v>
      </c>
      <c r="Q28">
        <f t="shared" si="8"/>
        <v>18401237.775333885</v>
      </c>
      <c r="R28">
        <f t="shared" si="9"/>
        <v>16258928.287439466</v>
      </c>
    </row>
    <row r="29" spans="2:18" x14ac:dyDescent="0.3">
      <c r="B29" t="str">
        <f t="shared" si="0"/>
        <v>Nem</v>
      </c>
      <c r="C29">
        <v>21</v>
      </c>
      <c r="D29">
        <f t="shared" si="1"/>
        <v>0</v>
      </c>
      <c r="E29">
        <f t="shared" si="2"/>
        <v>0</v>
      </c>
      <c r="F29">
        <f t="shared" ref="F29:F48" si="16">D29+E29</f>
        <v>0</v>
      </c>
      <c r="G29">
        <f t="shared" si="3"/>
        <v>34103499.286111251</v>
      </c>
      <c r="H29">
        <f t="shared" si="11"/>
        <v>13862137.733243978</v>
      </c>
      <c r="I29">
        <f t="shared" si="15"/>
        <v>9007051.2264082823</v>
      </c>
      <c r="J29">
        <f t="shared" si="13"/>
        <v>0</v>
      </c>
      <c r="K29">
        <f t="shared" ref="K29:K48" si="17">I29+J29</f>
        <v>9007051.2264082823</v>
      </c>
      <c r="L29">
        <f t="shared" si="5"/>
        <v>360000</v>
      </c>
      <c r="M29">
        <f>IF(B29="Igen",0,IF(J28=0,0,VLOOKUP(J28,$U$8:$V$12,2)*$F$3*6))</f>
        <v>0</v>
      </c>
      <c r="N29">
        <f t="shared" ref="N29:N48" si="18">G29-K29</f>
        <v>25096448.05970297</v>
      </c>
      <c r="O29">
        <f t="shared" si="6"/>
        <v>6671220.1419960028</v>
      </c>
      <c r="P29">
        <f t="shared" si="7"/>
        <v>13106021.129612489</v>
      </c>
      <c r="Q29">
        <f t="shared" si="8"/>
        <v>20997478.15649876</v>
      </c>
      <c r="R29">
        <f t="shared" ref="R29:R48" si="19">N29-O29</f>
        <v>18425227.917706966</v>
      </c>
    </row>
    <row r="30" spans="2:18" x14ac:dyDescent="0.3">
      <c r="B30" t="str">
        <f t="shared" si="0"/>
        <v>Nem</v>
      </c>
      <c r="C30">
        <v>22</v>
      </c>
      <c r="D30">
        <f t="shared" si="1"/>
        <v>0</v>
      </c>
      <c r="E30">
        <f t="shared" si="2"/>
        <v>0</v>
      </c>
      <c r="F30">
        <f t="shared" si="16"/>
        <v>0</v>
      </c>
      <c r="G30">
        <f t="shared" si="3"/>
        <v>37513849.21472238</v>
      </c>
      <c r="H30">
        <f t="shared" si="11"/>
        <v>14416623.242573738</v>
      </c>
      <c r="I30">
        <f t="shared" si="15"/>
        <v>9007333.275464613</v>
      </c>
      <c r="J30">
        <f t="shared" si="13"/>
        <v>0</v>
      </c>
      <c r="K30">
        <f t="shared" si="17"/>
        <v>9007333.275464613</v>
      </c>
      <c r="L30">
        <f t="shared" si="5"/>
        <v>360000</v>
      </c>
      <c r="M30">
        <f>IF(B30="Igen",0,IF(J29=0,0,VLOOKUP(J29,$U$8:$V$12,2)*$F$3*6))</f>
        <v>0</v>
      </c>
      <c r="N30">
        <f t="shared" si="18"/>
        <v>28506515.939257767</v>
      </c>
      <c r="O30">
        <f t="shared" si="6"/>
        <v>7698342.1561956033</v>
      </c>
      <c r="P30">
        <f t="shared" si="7"/>
        <v>13630261.974796988</v>
      </c>
      <c r="Q30">
        <f t="shared" si="8"/>
        <v>23883587.239925392</v>
      </c>
      <c r="R30">
        <f t="shared" si="19"/>
        <v>20808173.783062164</v>
      </c>
    </row>
    <row r="31" spans="2:18" x14ac:dyDescent="0.3">
      <c r="B31" t="str">
        <f t="shared" si="0"/>
        <v>Nem</v>
      </c>
      <c r="C31">
        <v>23</v>
      </c>
      <c r="D31">
        <f t="shared" si="1"/>
        <v>0</v>
      </c>
      <c r="E31">
        <f t="shared" si="2"/>
        <v>0</v>
      </c>
      <c r="F31">
        <f t="shared" si="16"/>
        <v>0</v>
      </c>
      <c r="G31">
        <f t="shared" si="3"/>
        <v>41265234.136194624</v>
      </c>
      <c r="H31">
        <f t="shared" si="11"/>
        <v>14993288.172276689</v>
      </c>
      <c r="I31">
        <f>I30*(1+$D$3)+D31-L31</f>
        <v>9007626.6064831987</v>
      </c>
      <c r="J31">
        <f t="shared" si="13"/>
        <v>0</v>
      </c>
      <c r="K31">
        <f t="shared" si="17"/>
        <v>9007626.6064831987</v>
      </c>
      <c r="L31">
        <f t="shared" si="5"/>
        <v>360000</v>
      </c>
      <c r="M31">
        <f>IF(B31="Igen",0,IF(J30=0,0,VLOOKUP(J30,$U$8:$V$12,2)*$F$3*6))</f>
        <v>0</v>
      </c>
      <c r="N31">
        <f t="shared" si="18"/>
        <v>32257607.529711425</v>
      </c>
      <c r="O31">
        <f t="shared" si="6"/>
        <v>8828176.3718151636</v>
      </c>
      <c r="P31">
        <f t="shared" si="7"/>
        <v>14175472.453788869</v>
      </c>
      <c r="Q31">
        <f t="shared" si="8"/>
        <v>27089761.682405755</v>
      </c>
      <c r="R31">
        <f t="shared" si="19"/>
        <v>23429431.157896262</v>
      </c>
    </row>
    <row r="32" spans="2:18" x14ac:dyDescent="0.3">
      <c r="B32" t="str">
        <f t="shared" si="0"/>
        <v>Nem</v>
      </c>
      <c r="C32">
        <v>24</v>
      </c>
      <c r="D32">
        <f t="shared" si="1"/>
        <v>0</v>
      </c>
      <c r="E32">
        <f t="shared" si="2"/>
        <v>0</v>
      </c>
      <c r="F32">
        <f t="shared" si="16"/>
        <v>0</v>
      </c>
      <c r="G32">
        <f t="shared" si="3"/>
        <v>45391757.54981409</v>
      </c>
      <c r="H32">
        <f t="shared" si="11"/>
        <v>15593019.699167756</v>
      </c>
      <c r="I32">
        <f t="shared" si="15"/>
        <v>9007931.6707425267</v>
      </c>
      <c r="J32">
        <f t="shared" si="13"/>
        <v>0</v>
      </c>
      <c r="K32">
        <f t="shared" si="17"/>
        <v>9007931.6707425267</v>
      </c>
      <c r="L32">
        <f t="shared" si="5"/>
        <v>360000</v>
      </c>
      <c r="M32">
        <f>IF(B32="Igen",0,IF(J31=0,0,VLOOKUP(J31,$U$8:$V$12,2)*$F$3*6))</f>
        <v>0</v>
      </c>
      <c r="N32">
        <f t="shared" si="18"/>
        <v>36383825.879071563</v>
      </c>
      <c r="O32">
        <f t="shared" si="6"/>
        <v>10070994.00899668</v>
      </c>
      <c r="P32">
        <f t="shared" si="7"/>
        <v>14742491.351940423</v>
      </c>
      <c r="Q32">
        <f t="shared" si="8"/>
        <v>30649266.197873667</v>
      </c>
      <c r="R32">
        <f t="shared" si="19"/>
        <v>26312831.870074883</v>
      </c>
    </row>
    <row r="33" spans="2:18" x14ac:dyDescent="0.3">
      <c r="B33" t="str">
        <f t="shared" si="0"/>
        <v>Nem</v>
      </c>
      <c r="C33">
        <v>25</v>
      </c>
      <c r="D33">
        <f t="shared" si="1"/>
        <v>0</v>
      </c>
      <c r="E33">
        <f t="shared" si="2"/>
        <v>0</v>
      </c>
      <c r="F33">
        <f t="shared" si="16"/>
        <v>0</v>
      </c>
      <c r="G33">
        <f t="shared" si="3"/>
        <v>49930933.304795504</v>
      </c>
      <c r="H33">
        <f t="shared" si="11"/>
        <v>16216740.487134468</v>
      </c>
      <c r="I33">
        <f t="shared" si="15"/>
        <v>9008248.9375722278</v>
      </c>
      <c r="J33">
        <f t="shared" si="13"/>
        <v>0</v>
      </c>
      <c r="K33">
        <f t="shared" si="17"/>
        <v>9008248.9375722278</v>
      </c>
      <c r="L33">
        <f t="shared" si="5"/>
        <v>360000</v>
      </c>
      <c r="M33">
        <f>IF(B33="Igen",0,IF(J32=0,0,VLOOKUP(J32,$U$8:$V$12,2)*$F$3*6))</f>
        <v>0</v>
      </c>
      <c r="N33">
        <f t="shared" si="18"/>
        <v>40922684.367223278</v>
      </c>
      <c r="O33">
        <f t="shared" si="6"/>
        <v>11438093.40989635</v>
      </c>
      <c r="P33">
        <f t="shared" si="7"/>
        <v>15332191.006018041</v>
      </c>
      <c r="Q33">
        <f t="shared" si="8"/>
        <v>34598742.298777461</v>
      </c>
      <c r="R33">
        <f t="shared" si="19"/>
        <v>29484590.957326926</v>
      </c>
    </row>
    <row r="34" spans="2:18" x14ac:dyDescent="0.3">
      <c r="B34" t="str">
        <f t="shared" si="0"/>
        <v>Nem</v>
      </c>
      <c r="C34">
        <v>26</v>
      </c>
      <c r="D34">
        <f t="shared" si="1"/>
        <v>0</v>
      </c>
      <c r="E34">
        <f t="shared" si="2"/>
        <v>0</v>
      </c>
      <c r="F34">
        <f t="shared" si="16"/>
        <v>0</v>
      </c>
      <c r="G34">
        <f t="shared" si="3"/>
        <v>54924026.635275058</v>
      </c>
      <c r="H34">
        <f t="shared" si="11"/>
        <v>16865410.106619846</v>
      </c>
      <c r="I34">
        <f t="shared" si="15"/>
        <v>9008578.8950751163</v>
      </c>
      <c r="J34">
        <f t="shared" si="13"/>
        <v>0</v>
      </c>
      <c r="K34">
        <f t="shared" si="17"/>
        <v>9008578.8950751163</v>
      </c>
      <c r="L34">
        <f t="shared" si="5"/>
        <v>360000</v>
      </c>
      <c r="M34">
        <f>IF(B34="Igen",0,IF(J33=0,0,VLOOKUP(J33,$U$8:$V$12,2)*$F$3*6))</f>
        <v>0</v>
      </c>
      <c r="N34">
        <f t="shared" si="18"/>
        <v>45915447.740199938</v>
      </c>
      <c r="O34">
        <f t="shared" si="6"/>
        <v>12941902.750885986</v>
      </c>
      <c r="P34">
        <f t="shared" si="7"/>
        <v>15945478.646258762</v>
      </c>
      <c r="Q34">
        <f t="shared" si="8"/>
        <v>38978547.989016294</v>
      </c>
      <c r="R34">
        <f t="shared" si="19"/>
        <v>32973544.989313953</v>
      </c>
    </row>
    <row r="35" spans="2:18" x14ac:dyDescent="0.3">
      <c r="B35" t="str">
        <f t="shared" si="0"/>
        <v>Nem</v>
      </c>
      <c r="C35">
        <v>27</v>
      </c>
      <c r="D35">
        <f t="shared" si="1"/>
        <v>0</v>
      </c>
      <c r="E35">
        <f t="shared" si="2"/>
        <v>0</v>
      </c>
      <c r="F35">
        <f t="shared" si="16"/>
        <v>0</v>
      </c>
      <c r="G35">
        <f t="shared" si="3"/>
        <v>60416429.29880257</v>
      </c>
      <c r="H35">
        <f t="shared" si="11"/>
        <v>17540026.510884639</v>
      </c>
      <c r="I35">
        <f t="shared" si="15"/>
        <v>9008922.0508781206</v>
      </c>
      <c r="J35">
        <f t="shared" si="13"/>
        <v>0</v>
      </c>
      <c r="K35">
        <f t="shared" si="17"/>
        <v>9008922.0508781206</v>
      </c>
      <c r="L35">
        <f t="shared" si="5"/>
        <v>360000</v>
      </c>
      <c r="M35">
        <f>IF(B35="Igen",0,IF(J34=0,0,VLOOKUP(J34,$U$8:$V$12,2)*$F$3*6))</f>
        <v>0</v>
      </c>
      <c r="N35">
        <f t="shared" si="18"/>
        <v>51407507.247924447</v>
      </c>
      <c r="O35">
        <f t="shared" si="6"/>
        <v>14596093.025974585</v>
      </c>
      <c r="P35">
        <f t="shared" si="7"/>
        <v>16583297.792109111</v>
      </c>
      <c r="Q35">
        <f t="shared" si="8"/>
        <v>43833131.50669346</v>
      </c>
      <c r="R35">
        <f t="shared" si="19"/>
        <v>36811414.22194986</v>
      </c>
    </row>
    <row r="36" spans="2:18" x14ac:dyDescent="0.3">
      <c r="B36" t="str">
        <f t="shared" si="0"/>
        <v>Nem</v>
      </c>
      <c r="C36">
        <v>28</v>
      </c>
      <c r="D36">
        <f t="shared" si="1"/>
        <v>0</v>
      </c>
      <c r="E36">
        <f t="shared" si="2"/>
        <v>0</v>
      </c>
      <c r="F36">
        <f t="shared" si="16"/>
        <v>0</v>
      </c>
      <c r="G36">
        <f t="shared" si="3"/>
        <v>66458072.228682831</v>
      </c>
      <c r="H36">
        <f t="shared" si="11"/>
        <v>18241627.571320023</v>
      </c>
      <c r="I36">
        <f t="shared" si="15"/>
        <v>9009278.9329132456</v>
      </c>
      <c r="J36">
        <f t="shared" si="13"/>
        <v>0</v>
      </c>
      <c r="K36">
        <f t="shared" si="17"/>
        <v>9009278.9329132456</v>
      </c>
      <c r="L36">
        <f t="shared" si="5"/>
        <v>360000</v>
      </c>
      <c r="M36">
        <f>IF(B36="Igen",0,IF(J35=0,0,VLOOKUP(J35,$U$8:$V$12,2)*$F$3*6))</f>
        <v>0</v>
      </c>
      <c r="N36">
        <f t="shared" si="18"/>
        <v>57448793.295769587</v>
      </c>
      <c r="O36">
        <f t="shared" si="6"/>
        <v>16415702.328572044</v>
      </c>
      <c r="P36">
        <f t="shared" si="7"/>
        <v>17246629.703793477</v>
      </c>
      <c r="Q36">
        <f t="shared" si="8"/>
        <v>49211442.52488935</v>
      </c>
      <c r="R36">
        <f t="shared" si="19"/>
        <v>41033090.967197545</v>
      </c>
    </row>
    <row r="37" spans="2:18" x14ac:dyDescent="0.3">
      <c r="B37" t="str">
        <f t="shared" si="0"/>
        <v>Nem</v>
      </c>
      <c r="C37">
        <v>29</v>
      </c>
      <c r="D37">
        <f t="shared" si="1"/>
        <v>0</v>
      </c>
      <c r="E37">
        <f t="shared" si="2"/>
        <v>0</v>
      </c>
      <c r="F37">
        <f t="shared" si="16"/>
        <v>0</v>
      </c>
      <c r="G37">
        <f t="shared" si="3"/>
        <v>73103879.451551124</v>
      </c>
      <c r="H37">
        <f t="shared" si="11"/>
        <v>18971292.674172826</v>
      </c>
      <c r="I37">
        <f t="shared" si="15"/>
        <v>9009650.0902297758</v>
      </c>
      <c r="J37">
        <f t="shared" si="13"/>
        <v>0</v>
      </c>
      <c r="K37">
        <f t="shared" si="17"/>
        <v>9009650.0902297758</v>
      </c>
      <c r="L37">
        <f t="shared" si="5"/>
        <v>360000</v>
      </c>
      <c r="M37">
        <f>IF(B37="Igen",0,IF(J36=0,0,VLOOKUP(J36,$U$8:$V$12,2)*$F$3*6))</f>
        <v>0</v>
      </c>
      <c r="N37">
        <f t="shared" si="18"/>
        <v>64094229.361321345</v>
      </c>
      <c r="O37">
        <f t="shared" si="6"/>
        <v>18417272.561429251</v>
      </c>
      <c r="P37">
        <f t="shared" si="7"/>
        <v>17936494.891945217</v>
      </c>
      <c r="Q37">
        <f t="shared" si="8"/>
        <v>55167384.559605911</v>
      </c>
      <c r="R37">
        <f t="shared" si="19"/>
        <v>45676956.799892098</v>
      </c>
    </row>
    <row r="38" spans="2:18" x14ac:dyDescent="0.3">
      <c r="B38" t="str">
        <f t="shared" si="0"/>
        <v>Nem</v>
      </c>
      <c r="C38">
        <v>30</v>
      </c>
      <c r="D38">
        <f t="shared" si="1"/>
        <v>0</v>
      </c>
      <c r="E38">
        <f t="shared" si="2"/>
        <v>0</v>
      </c>
      <c r="F38">
        <f t="shared" si="16"/>
        <v>0</v>
      </c>
      <c r="G38">
        <f t="shared" si="3"/>
        <v>80414267.396706238</v>
      </c>
      <c r="H38">
        <f t="shared" si="11"/>
        <v>19730144.38113974</v>
      </c>
      <c r="I38">
        <f t="shared" si="15"/>
        <v>9010036.0938389674</v>
      </c>
      <c r="J38">
        <f t="shared" si="13"/>
        <v>0</v>
      </c>
      <c r="K38">
        <f t="shared" si="17"/>
        <v>9010036.0938389674</v>
      </c>
      <c r="L38">
        <f t="shared" si="5"/>
        <v>360000</v>
      </c>
      <c r="M38">
        <f>IF(B38="Igen",0,IF(J37=0,0,VLOOKUP(J37,$U$8:$V$12,2)*$F$3*6))</f>
        <v>0</v>
      </c>
      <c r="N38">
        <f t="shared" si="18"/>
        <v>71404231.302867264</v>
      </c>
      <c r="O38">
        <f t="shared" si="6"/>
        <v>20618999.817572176</v>
      </c>
      <c r="P38">
        <f t="shared" si="7"/>
        <v>18653954.687623028</v>
      </c>
      <c r="Q38">
        <f t="shared" si="8"/>
        <v>61760312.709083214</v>
      </c>
      <c r="R38">
        <f t="shared" si="19"/>
        <v>50785231.485295087</v>
      </c>
    </row>
    <row r="39" spans="2:18" x14ac:dyDescent="0.3">
      <c r="B39" t="str">
        <f t="shared" si="0"/>
        <v>Nem</v>
      </c>
      <c r="C39">
        <v>31</v>
      </c>
      <c r="D39">
        <f t="shared" si="1"/>
        <v>0</v>
      </c>
      <c r="E39">
        <f t="shared" si="2"/>
        <v>0</v>
      </c>
      <c r="F39">
        <f t="shared" si="16"/>
        <v>0</v>
      </c>
      <c r="G39">
        <f t="shared" si="3"/>
        <v>88455694.136376873</v>
      </c>
      <c r="H39">
        <f t="shared" si="11"/>
        <v>20519350.156385332</v>
      </c>
      <c r="I39">
        <f t="shared" si="15"/>
        <v>9010437.5375925265</v>
      </c>
      <c r="J39">
        <f t="shared" si="13"/>
        <v>0</v>
      </c>
      <c r="K39">
        <f t="shared" si="17"/>
        <v>9010437.5375925265</v>
      </c>
      <c r="L39">
        <f t="shared" si="5"/>
        <v>360000</v>
      </c>
      <c r="M39">
        <f>IF(B39="Igen",0,IF(J38=0,0,VLOOKUP(J38,$U$8:$V$12,2)*$F$3*6))</f>
        <v>0</v>
      </c>
      <c r="N39">
        <f t="shared" si="18"/>
        <v>79445256.598784342</v>
      </c>
      <c r="O39">
        <f t="shared" si="6"/>
        <v>23040899.799329396</v>
      </c>
      <c r="P39">
        <f t="shared" si="7"/>
        <v>19400112.875127949</v>
      </c>
      <c r="Q39">
        <f t="shared" si="8"/>
        <v>69055581.261248916</v>
      </c>
      <c r="R39">
        <f t="shared" si="19"/>
        <v>56404356.799454942</v>
      </c>
    </row>
    <row r="40" spans="2:18" x14ac:dyDescent="0.3">
      <c r="B40" t="str">
        <f t="shared" si="0"/>
        <v>Nem</v>
      </c>
      <c r="C40">
        <v>32</v>
      </c>
      <c r="D40">
        <f t="shared" si="1"/>
        <v>0</v>
      </c>
      <c r="E40">
        <f t="shared" si="2"/>
        <v>0</v>
      </c>
      <c r="F40">
        <f t="shared" si="16"/>
        <v>0</v>
      </c>
      <c r="G40">
        <f t="shared" si="3"/>
        <v>97301263.55001457</v>
      </c>
      <c r="H40">
        <f t="shared" si="11"/>
        <v>21340124.162640747</v>
      </c>
      <c r="I40">
        <f t="shared" si="15"/>
        <v>9010855.0390962288</v>
      </c>
      <c r="J40">
        <f t="shared" si="13"/>
        <v>0</v>
      </c>
      <c r="K40">
        <f t="shared" si="17"/>
        <v>9010855.0390962288</v>
      </c>
      <c r="L40">
        <f t="shared" si="5"/>
        <v>360000</v>
      </c>
      <c r="M40">
        <f>IF(B40="Igen",0,IF(J39=0,0,VLOOKUP(J39,$U$8:$V$12,2)*$F$3*6))</f>
        <v>0</v>
      </c>
      <c r="N40">
        <f t="shared" si="18"/>
        <v>88290408.510918349</v>
      </c>
      <c r="O40">
        <f t="shared" si="6"/>
        <v>25704989.779262338</v>
      </c>
      <c r="P40">
        <f t="shared" si="7"/>
        <v>20176117.390133068</v>
      </c>
      <c r="Q40">
        <f t="shared" si="8"/>
        <v>77125146.159881502</v>
      </c>
      <c r="R40">
        <f t="shared" si="19"/>
        <v>62585418.731656015</v>
      </c>
    </row>
    <row r="41" spans="2:18" x14ac:dyDescent="0.3">
      <c r="B41" t="str">
        <f t="shared" si="0"/>
        <v>Nem</v>
      </c>
      <c r="C41">
        <v>33</v>
      </c>
      <c r="D41">
        <f t="shared" si="1"/>
        <v>0</v>
      </c>
      <c r="E41">
        <f t="shared" si="2"/>
        <v>0</v>
      </c>
      <c r="F41">
        <f t="shared" si="16"/>
        <v>0</v>
      </c>
      <c r="G41">
        <f t="shared" si="3"/>
        <v>107031389.90501603</v>
      </c>
      <c r="H41">
        <f t="shared" si="11"/>
        <v>22193729.129146378</v>
      </c>
      <c r="I41">
        <f t="shared" si="15"/>
        <v>9011289.2406600788</v>
      </c>
      <c r="J41">
        <f t="shared" si="13"/>
        <v>0</v>
      </c>
      <c r="K41">
        <f t="shared" si="17"/>
        <v>9011289.2406600788</v>
      </c>
      <c r="L41">
        <f t="shared" si="5"/>
        <v>360000</v>
      </c>
      <c r="M41">
        <f>IF(B41="Igen",0,IF(J40=0,0,VLOOKUP(J40,$U$8:$V$12,2)*$F$3*6))</f>
        <v>0</v>
      </c>
      <c r="N41">
        <f t="shared" si="18"/>
        <v>98020100.664355963</v>
      </c>
      <c r="O41">
        <f t="shared" si="6"/>
        <v>28635488.757188573</v>
      </c>
      <c r="P41">
        <f t="shared" si="7"/>
        <v>20983162.085738394</v>
      </c>
      <c r="Q41">
        <f t="shared" si="8"/>
        <v>86048227.819277644</v>
      </c>
      <c r="R41">
        <f t="shared" si="19"/>
        <v>69384611.90716739</v>
      </c>
    </row>
    <row r="42" spans="2:18" x14ac:dyDescent="0.3">
      <c r="B42" t="str">
        <f t="shared" si="0"/>
        <v>Nem</v>
      </c>
      <c r="C42">
        <v>34</v>
      </c>
      <c r="D42">
        <f t="shared" si="1"/>
        <v>0</v>
      </c>
      <c r="E42">
        <f t="shared" si="2"/>
        <v>0</v>
      </c>
      <c r="F42">
        <f t="shared" si="16"/>
        <v>0</v>
      </c>
      <c r="G42">
        <f t="shared" si="3"/>
        <v>117734528.89551765</v>
      </c>
      <c r="H42">
        <f t="shared" si="11"/>
        <v>23081478.294312235</v>
      </c>
      <c r="I42">
        <f t="shared" si="15"/>
        <v>9011740.8102864828</v>
      </c>
      <c r="J42">
        <f t="shared" si="13"/>
        <v>0</v>
      </c>
      <c r="K42">
        <f t="shared" si="17"/>
        <v>9011740.8102864828</v>
      </c>
      <c r="L42">
        <f t="shared" si="5"/>
        <v>360000</v>
      </c>
      <c r="M42">
        <f>IF(B42="Igen",0,IF(J41=0,0,VLOOKUP(J41,$U$8:$V$12,2)*$F$3*6))</f>
        <v>0</v>
      </c>
      <c r="N42">
        <f t="shared" si="18"/>
        <v>108722788.08523117</v>
      </c>
      <c r="O42">
        <f t="shared" si="6"/>
        <v>31859037.632907432</v>
      </c>
      <c r="P42">
        <f t="shared" si="7"/>
        <v>21822488.569167931</v>
      </c>
      <c r="Q42">
        <f t="shared" si="8"/>
        <v>95912040.32634972</v>
      </c>
      <c r="R42">
        <f t="shared" si="19"/>
        <v>76863750.452323735</v>
      </c>
    </row>
    <row r="43" spans="2:18" x14ac:dyDescent="0.3">
      <c r="B43" t="str">
        <f t="shared" si="0"/>
        <v>Nem</v>
      </c>
      <c r="C43">
        <v>35</v>
      </c>
      <c r="D43">
        <f t="shared" si="1"/>
        <v>0</v>
      </c>
      <c r="E43">
        <f t="shared" si="2"/>
        <v>0</v>
      </c>
      <c r="F43">
        <f t="shared" si="16"/>
        <v>0</v>
      </c>
      <c r="G43">
        <f t="shared" si="3"/>
        <v>129507981.78506942</v>
      </c>
      <c r="H43">
        <f t="shared" si="11"/>
        <v>24004737.426084727</v>
      </c>
      <c r="I43">
        <f t="shared" si="15"/>
        <v>9012210.4426979423</v>
      </c>
      <c r="J43">
        <f t="shared" si="13"/>
        <v>0</v>
      </c>
      <c r="K43">
        <f t="shared" si="17"/>
        <v>9012210.4426979423</v>
      </c>
      <c r="L43">
        <f t="shared" si="5"/>
        <v>360000</v>
      </c>
      <c r="M43">
        <f>IF(B43="Igen",0,IF(J42=0,0,VLOOKUP(J42,$U$8:$V$12,2)*$F$3*6))</f>
        <v>0</v>
      </c>
      <c r="N43">
        <f t="shared" si="18"/>
        <v>120495771.34237148</v>
      </c>
      <c r="O43">
        <f t="shared" si="6"/>
        <v>35404941.396198176</v>
      </c>
      <c r="P43">
        <f t="shared" si="7"/>
        <v>22695388.111934651</v>
      </c>
      <c r="Q43">
        <f t="shared" si="8"/>
        <v>106812593.67313477</v>
      </c>
      <c r="R43">
        <f t="shared" si="19"/>
        <v>85090829.94617331</v>
      </c>
    </row>
    <row r="44" spans="2:18" x14ac:dyDescent="0.3">
      <c r="B44" t="str">
        <f t="shared" si="0"/>
        <v>Nem</v>
      </c>
      <c r="C44">
        <v>36</v>
      </c>
      <c r="D44">
        <f t="shared" si="1"/>
        <v>0</v>
      </c>
      <c r="E44">
        <f t="shared" si="2"/>
        <v>0</v>
      </c>
      <c r="F44">
        <f t="shared" si="16"/>
        <v>0</v>
      </c>
      <c r="G44">
        <f t="shared" si="3"/>
        <v>142458779.96357638</v>
      </c>
      <c r="H44">
        <f t="shared" si="11"/>
        <v>24964926.923128117</v>
      </c>
      <c r="I44">
        <f t="shared" si="15"/>
        <v>9012698.8604058605</v>
      </c>
      <c r="J44">
        <f t="shared" si="13"/>
        <v>0</v>
      </c>
      <c r="K44">
        <f t="shared" si="17"/>
        <v>9012698.8604058605</v>
      </c>
      <c r="L44">
        <f t="shared" si="5"/>
        <v>360000</v>
      </c>
      <c r="M44">
        <f>IF(B44="Igen",0,IF(J43=0,0,VLOOKUP(J43,$U$8:$V$12,2)*$F$3*6))</f>
        <v>0</v>
      </c>
      <c r="N44">
        <f t="shared" si="18"/>
        <v>133446081.10317051</v>
      </c>
      <c r="O44">
        <f t="shared" si="6"/>
        <v>39305435.535817996</v>
      </c>
      <c r="P44">
        <f t="shared" si="7"/>
        <v>23603203.636412036</v>
      </c>
      <c r="Q44">
        <f t="shared" si="8"/>
        <v>118855576.32716434</v>
      </c>
      <c r="R44">
        <f t="shared" si="19"/>
        <v>94140645.567352518</v>
      </c>
    </row>
    <row r="45" spans="2:18" x14ac:dyDescent="0.3">
      <c r="B45" t="str">
        <f t="shared" si="0"/>
        <v>Nem</v>
      </c>
      <c r="C45">
        <v>37</v>
      </c>
      <c r="D45">
        <f t="shared" si="1"/>
        <v>0</v>
      </c>
      <c r="E45">
        <f t="shared" si="2"/>
        <v>0</v>
      </c>
      <c r="F45">
        <f t="shared" si="16"/>
        <v>0</v>
      </c>
      <c r="G45">
        <f t="shared" si="3"/>
        <v>156704657.95993403</v>
      </c>
      <c r="H45">
        <f t="shared" si="11"/>
        <v>25963524.000053242</v>
      </c>
      <c r="I45">
        <f t="shared" si="15"/>
        <v>9013206.8148220945</v>
      </c>
      <c r="J45">
        <f t="shared" si="13"/>
        <v>0</v>
      </c>
      <c r="K45">
        <f t="shared" si="17"/>
        <v>9013206.8148220945</v>
      </c>
      <c r="L45">
        <f t="shared" si="5"/>
        <v>360000</v>
      </c>
      <c r="M45">
        <f>IF(B45="Igen",0,IF(J44=0,0,VLOOKUP(J44,$U$8:$V$12,2)*$F$3*6))</f>
        <v>0</v>
      </c>
      <c r="N45">
        <f t="shared" si="18"/>
        <v>147691451.14511192</v>
      </c>
      <c r="O45">
        <f t="shared" si="6"/>
        <v>43595979.0893998</v>
      </c>
      <c r="P45">
        <f t="shared" si="7"/>
        <v>24547331.781868521</v>
      </c>
      <c r="Q45">
        <f t="shared" si="8"/>
        <v>132157326.17806551</v>
      </c>
      <c r="R45">
        <f t="shared" si="19"/>
        <v>104095472.05571212</v>
      </c>
    </row>
    <row r="46" spans="2:18" x14ac:dyDescent="0.3">
      <c r="B46" t="str">
        <f t="shared" si="0"/>
        <v>Nem</v>
      </c>
      <c r="C46">
        <v>38</v>
      </c>
      <c r="D46">
        <f t="shared" si="1"/>
        <v>0</v>
      </c>
      <c r="E46">
        <f t="shared" si="2"/>
        <v>0</v>
      </c>
      <c r="F46">
        <f t="shared" si="16"/>
        <v>0</v>
      </c>
      <c r="G46">
        <f t="shared" si="3"/>
        <v>172375123.75592744</v>
      </c>
      <c r="H46">
        <f t="shared" si="11"/>
        <v>27002064.960055374</v>
      </c>
      <c r="I46">
        <f t="shared" si="15"/>
        <v>9013735.0874149781</v>
      </c>
      <c r="J46">
        <f t="shared" si="13"/>
        <v>0</v>
      </c>
      <c r="K46">
        <f t="shared" si="17"/>
        <v>9013735.0874149781</v>
      </c>
      <c r="L46">
        <f t="shared" si="5"/>
        <v>360000</v>
      </c>
      <c r="M46">
        <f>IF(B46="Igen",0,IF(J45=0,0,VLOOKUP(J45,$U$8:$V$12,2)*$F$3*6))</f>
        <v>0</v>
      </c>
      <c r="N46">
        <f t="shared" si="18"/>
        <v>163361388.66851246</v>
      </c>
      <c r="O46">
        <f t="shared" si="6"/>
        <v>48315576.998339787</v>
      </c>
      <c r="P46">
        <f t="shared" si="7"/>
        <v>25529225.053143263</v>
      </c>
      <c r="Q46">
        <f t="shared" si="8"/>
        <v>146845898.70278418</v>
      </c>
      <c r="R46">
        <f t="shared" si="19"/>
        <v>115045811.67017268</v>
      </c>
    </row>
    <row r="47" spans="2:18" x14ac:dyDescent="0.3">
      <c r="B47" t="str">
        <f t="shared" si="0"/>
        <v>Nem</v>
      </c>
      <c r="C47">
        <v>39</v>
      </c>
      <c r="D47">
        <f t="shared" si="1"/>
        <v>0</v>
      </c>
      <c r="E47">
        <f t="shared" si="2"/>
        <v>0</v>
      </c>
      <c r="F47">
        <f t="shared" si="16"/>
        <v>0</v>
      </c>
      <c r="G47">
        <f t="shared" si="3"/>
        <v>189612636.13152021</v>
      </c>
      <c r="H47">
        <f t="shared" si="11"/>
        <v>28082147.558457591</v>
      </c>
      <c r="I47">
        <f t="shared" si="15"/>
        <v>9014284.4909115769</v>
      </c>
      <c r="J47">
        <f t="shared" si="13"/>
        <v>0</v>
      </c>
      <c r="K47">
        <f t="shared" si="17"/>
        <v>9014284.4909115769</v>
      </c>
      <c r="L47">
        <f t="shared" si="5"/>
        <v>360000</v>
      </c>
      <c r="M47">
        <f>IF(B47="Igen",0,IF(J46=0,0,VLOOKUP(J46,$U$8:$V$12,2)*$F$3*6))</f>
        <v>0</v>
      </c>
      <c r="N47">
        <f t="shared" si="18"/>
        <v>180598351.64060864</v>
      </c>
      <c r="O47">
        <f t="shared" si="6"/>
        <v>53507134.698173769</v>
      </c>
      <c r="P47">
        <f t="shared" si="7"/>
        <v>26550394.055268992</v>
      </c>
      <c r="Q47">
        <f t="shared" si="8"/>
        <v>163062242.07625121</v>
      </c>
      <c r="R47">
        <f t="shared" si="19"/>
        <v>127091216.94243488</v>
      </c>
    </row>
    <row r="48" spans="2:18" x14ac:dyDescent="0.3">
      <c r="C48">
        <v>40</v>
      </c>
      <c r="D48">
        <f t="shared" si="1"/>
        <v>0</v>
      </c>
      <c r="E48">
        <f t="shared" si="2"/>
        <v>0</v>
      </c>
      <c r="F48">
        <f t="shared" si="16"/>
        <v>0</v>
      </c>
      <c r="G48">
        <f t="shared" si="3"/>
        <v>208573899.74467224</v>
      </c>
      <c r="H48">
        <f t="shared" si="11"/>
        <v>29205433.460795894</v>
      </c>
      <c r="I48">
        <f t="shared" si="15"/>
        <v>9014855.8705480397</v>
      </c>
      <c r="J48">
        <f t="shared" si="13"/>
        <v>0</v>
      </c>
      <c r="K48">
        <f t="shared" si="17"/>
        <v>9014855.8705480397</v>
      </c>
      <c r="L48">
        <f t="shared" si="5"/>
        <v>360000</v>
      </c>
      <c r="M48">
        <f>IF(B48="Igen",0,IF(J47=0,0,VLOOKUP(J47,$U$8:$V$12,2)*$F$3*6))</f>
        <v>0</v>
      </c>
      <c r="N48">
        <f t="shared" si="18"/>
        <v>199559043.8741242</v>
      </c>
      <c r="O48">
        <f t="shared" si="6"/>
        <v>59217848.167991154</v>
      </c>
      <c r="P48">
        <f t="shared" si="7"/>
        <v>27612409.817479752</v>
      </c>
      <c r="Q48">
        <f t="shared" si="8"/>
        <v>180961489.92719248</v>
      </c>
      <c r="R48">
        <f t="shared" si="19"/>
        <v>140341195.70613304</v>
      </c>
    </row>
    <row r="333" spans="1:1" x14ac:dyDescent="0.3">
      <c r="A333" t="s">
        <v>23</v>
      </c>
    </row>
    <row r="334" spans="1:1" x14ac:dyDescent="0.3">
      <c r="A334" s="6" t="s">
        <v>24</v>
      </c>
    </row>
  </sheetData>
  <dataValidations count="1">
    <dataValidation type="list" allowBlank="1" showInputMessage="1" showErrorMessage="1" sqref="I3" xr:uid="{83FADB11-918F-4756-ADB5-17A4BA479581}">
      <formula1>$A$333:$A$334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Takáts</dc:creator>
  <cp:lastModifiedBy>Bálint Takáts</cp:lastModifiedBy>
  <dcterms:created xsi:type="dcterms:W3CDTF">2024-08-04T20:47:27Z</dcterms:created>
  <dcterms:modified xsi:type="dcterms:W3CDTF">2024-08-08T21:42:34Z</dcterms:modified>
</cp:coreProperties>
</file>