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학민/2023/3-2/전공/수치해석/실습/"/>
    </mc:Choice>
  </mc:AlternateContent>
  <xr:revisionPtr revIDLastSave="317" documentId="11_E6009AE06FC3F58435BB7E805B404B9790AC87E2" xr6:coauthVersionLast="47" xr6:coauthVersionMax="47" xr10:uidLastSave="{83D5B1DE-DD44-4D8E-97DF-E0004564F3A8}"/>
  <bookViews>
    <workbookView xWindow="-108" yWindow="-108" windowWidth="23256" windowHeight="12456" activeTab="2" xr2:uid="{00000000-000D-0000-FFFF-FFFF00000000}"/>
  </bookViews>
  <sheets>
    <sheet name="선형회귀분석" sheetId="1" r:id="rId1"/>
    <sheet name="공분산과상관계수" sheetId="2" r:id="rId2"/>
    <sheet name="결정계수비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3" l="1"/>
  <c r="J37" i="3"/>
  <c r="J24" i="3"/>
  <c r="J11" i="3"/>
  <c r="C43" i="3"/>
  <c r="C48" i="3" s="1"/>
  <c r="C49" i="3" s="1"/>
  <c r="C44" i="3"/>
  <c r="G44" i="3" s="1"/>
  <c r="I44" i="3" s="1"/>
  <c r="C45" i="3"/>
  <c r="C46" i="3"/>
  <c r="G46" i="3" s="1"/>
  <c r="I46" i="3" s="1"/>
  <c r="C42" i="3"/>
  <c r="B43" i="3"/>
  <c r="B44" i="3"/>
  <c r="B45" i="3"/>
  <c r="B46" i="3"/>
  <c r="E46" i="3" s="1"/>
  <c r="B42" i="3"/>
  <c r="G45" i="3"/>
  <c r="I45" i="3" s="1"/>
  <c r="C30" i="3"/>
  <c r="G30" i="3" s="1"/>
  <c r="C31" i="3"/>
  <c r="G31" i="3" s="1"/>
  <c r="I31" i="3" s="1"/>
  <c r="C32" i="3"/>
  <c r="G32" i="3" s="1"/>
  <c r="C33" i="3"/>
  <c r="G33" i="3" s="1"/>
  <c r="C29" i="3"/>
  <c r="B30" i="3"/>
  <c r="B31" i="3"/>
  <c r="B32" i="3"/>
  <c r="E32" i="3" s="1"/>
  <c r="B33" i="3"/>
  <c r="D33" i="3" s="1"/>
  <c r="B29" i="3"/>
  <c r="D29" i="3" s="1"/>
  <c r="D31" i="3"/>
  <c r="D30" i="3"/>
  <c r="C17" i="3"/>
  <c r="C18" i="3"/>
  <c r="C19" i="3"/>
  <c r="E19" i="3" s="1"/>
  <c r="C20" i="3"/>
  <c r="C16" i="3"/>
  <c r="B22" i="3"/>
  <c r="B23" i="3" s="1"/>
  <c r="F17" i="3" s="1"/>
  <c r="D20" i="3"/>
  <c r="D19" i="3"/>
  <c r="E18" i="3"/>
  <c r="D18" i="3"/>
  <c r="E17" i="3"/>
  <c r="D17" i="3"/>
  <c r="D16" i="3"/>
  <c r="E7" i="3"/>
  <c r="E4" i="3"/>
  <c r="E5" i="3"/>
  <c r="E6" i="3"/>
  <c r="E3" i="3"/>
  <c r="D4" i="3"/>
  <c r="D5" i="3"/>
  <c r="D6" i="3"/>
  <c r="D7" i="3"/>
  <c r="D3" i="3"/>
  <c r="K49" i="2"/>
  <c r="J49" i="2"/>
  <c r="N49" i="2"/>
  <c r="O49" i="2"/>
  <c r="M49" i="2"/>
  <c r="N48" i="2"/>
  <c r="O48" i="2"/>
  <c r="M48" i="2"/>
  <c r="N47" i="2"/>
  <c r="O47" i="2"/>
  <c r="M47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N36" i="2"/>
  <c r="O36" i="2"/>
  <c r="M36" i="2"/>
  <c r="K48" i="2"/>
  <c r="J48" i="2"/>
  <c r="K47" i="2"/>
  <c r="J47" i="2"/>
  <c r="K37" i="2"/>
  <c r="K38" i="2"/>
  <c r="K39" i="2"/>
  <c r="K40" i="2"/>
  <c r="K41" i="2"/>
  <c r="K42" i="2"/>
  <c r="K43" i="2"/>
  <c r="K44" i="2"/>
  <c r="K45" i="2"/>
  <c r="K36" i="2"/>
  <c r="J37" i="2"/>
  <c r="J38" i="2"/>
  <c r="J39" i="2"/>
  <c r="J40" i="2"/>
  <c r="J41" i="2"/>
  <c r="J42" i="2"/>
  <c r="J43" i="2"/>
  <c r="J44" i="2"/>
  <c r="J45" i="2"/>
  <c r="J36" i="2"/>
  <c r="I37" i="2"/>
  <c r="I38" i="2"/>
  <c r="I39" i="2"/>
  <c r="I40" i="2"/>
  <c r="I41" i="2"/>
  <c r="I42" i="2"/>
  <c r="I43" i="2"/>
  <c r="I44" i="2"/>
  <c r="I45" i="2"/>
  <c r="I36" i="2"/>
  <c r="H37" i="2"/>
  <c r="H38" i="2"/>
  <c r="H39" i="2"/>
  <c r="H40" i="2"/>
  <c r="H41" i="2"/>
  <c r="H42" i="2"/>
  <c r="H43" i="2"/>
  <c r="H44" i="2"/>
  <c r="H45" i="2"/>
  <c r="H36" i="2"/>
  <c r="G37" i="2"/>
  <c r="G38" i="2"/>
  <c r="G39" i="2"/>
  <c r="G40" i="2"/>
  <c r="G41" i="2"/>
  <c r="G42" i="2"/>
  <c r="G43" i="2"/>
  <c r="G44" i="2"/>
  <c r="G45" i="2"/>
  <c r="G36" i="2"/>
  <c r="D47" i="2"/>
  <c r="E47" i="2"/>
  <c r="D48" i="2"/>
  <c r="E48" i="2"/>
  <c r="C48" i="2"/>
  <c r="C47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D36" i="2"/>
  <c r="E36" i="2"/>
  <c r="C36" i="2"/>
  <c r="C9" i="3"/>
  <c r="C10" i="3" s="1"/>
  <c r="B9" i="3"/>
  <c r="B10" i="3" s="1"/>
  <c r="D14" i="2"/>
  <c r="D15" i="2" s="1"/>
  <c r="E14" i="2"/>
  <c r="E15" i="2" s="1"/>
  <c r="C14" i="2"/>
  <c r="C15" i="2" s="1"/>
  <c r="E10" i="1"/>
  <c r="E5" i="1"/>
  <c r="E6" i="1"/>
  <c r="E7" i="1"/>
  <c r="E8" i="1"/>
  <c r="E9" i="1"/>
  <c r="E4" i="1"/>
  <c r="D5" i="1"/>
  <c r="D6" i="1"/>
  <c r="D7" i="1"/>
  <c r="D8" i="1"/>
  <c r="D9" i="1"/>
  <c r="D10" i="1"/>
  <c r="D4" i="1"/>
  <c r="C12" i="1"/>
  <c r="C13" i="1" s="1"/>
  <c r="L8" i="1" s="1"/>
  <c r="B12" i="1"/>
  <c r="B13" i="1" s="1"/>
  <c r="K5" i="1" s="1"/>
  <c r="F16" i="3" l="1"/>
  <c r="H16" i="3" s="1"/>
  <c r="F18" i="3"/>
  <c r="C35" i="3"/>
  <c r="C36" i="3" s="1"/>
  <c r="G29" i="3" s="1"/>
  <c r="I29" i="3" s="1"/>
  <c r="G43" i="3"/>
  <c r="I43" i="3" s="1"/>
  <c r="E31" i="3"/>
  <c r="E45" i="3"/>
  <c r="D22" i="3"/>
  <c r="D23" i="3" s="1"/>
  <c r="E43" i="3"/>
  <c r="E42" i="3"/>
  <c r="D42" i="3"/>
  <c r="D44" i="3"/>
  <c r="D46" i="3"/>
  <c r="E44" i="3"/>
  <c r="G42" i="3"/>
  <c r="I42" i="3" s="1"/>
  <c r="D43" i="3"/>
  <c r="D45" i="3"/>
  <c r="B48" i="3"/>
  <c r="B49" i="3" s="1"/>
  <c r="F42" i="3" s="1"/>
  <c r="H17" i="3"/>
  <c r="E9" i="3"/>
  <c r="E10" i="3" s="1"/>
  <c r="F20" i="3"/>
  <c r="H20" i="3" s="1"/>
  <c r="D9" i="3"/>
  <c r="D10" i="3" s="1"/>
  <c r="D32" i="3"/>
  <c r="D35" i="3" s="1"/>
  <c r="D36" i="3" s="1"/>
  <c r="B35" i="3"/>
  <c r="B36" i="3" s="1"/>
  <c r="F33" i="3" s="1"/>
  <c r="F19" i="3"/>
  <c r="H19" i="3" s="1"/>
  <c r="I33" i="3"/>
  <c r="I30" i="3"/>
  <c r="E30" i="3"/>
  <c r="I32" i="3"/>
  <c r="E33" i="3"/>
  <c r="E29" i="3"/>
  <c r="E20" i="3"/>
  <c r="C22" i="3"/>
  <c r="C23" i="3" s="1"/>
  <c r="G18" i="3" s="1"/>
  <c r="I18" i="3" s="1"/>
  <c r="E16" i="3"/>
  <c r="H18" i="3"/>
  <c r="I6" i="2"/>
  <c r="O6" i="2" s="1"/>
  <c r="I5" i="2"/>
  <c r="O5" i="2" s="1"/>
  <c r="I8" i="2"/>
  <c r="O8" i="2" s="1"/>
  <c r="I9" i="2"/>
  <c r="O9" i="2" s="1"/>
  <c r="I12" i="2"/>
  <c r="O12" i="2" s="1"/>
  <c r="I3" i="2"/>
  <c r="O3" i="2" s="1"/>
  <c r="I4" i="2"/>
  <c r="O4" i="2" s="1"/>
  <c r="G7" i="2"/>
  <c r="J7" i="2" s="1"/>
  <c r="G8" i="2"/>
  <c r="G9" i="2"/>
  <c r="G10" i="2"/>
  <c r="G4" i="2"/>
  <c r="G12" i="2"/>
  <c r="G11" i="2"/>
  <c r="G5" i="2"/>
  <c r="G3" i="2"/>
  <c r="G6" i="2"/>
  <c r="F6" i="3"/>
  <c r="F7" i="3"/>
  <c r="F4" i="3"/>
  <c r="F3" i="3"/>
  <c r="F5" i="3"/>
  <c r="G4" i="3"/>
  <c r="I4" i="3" s="1"/>
  <c r="G5" i="3"/>
  <c r="I5" i="3" s="1"/>
  <c r="G6" i="3"/>
  <c r="I6" i="3" s="1"/>
  <c r="G7" i="3"/>
  <c r="I7" i="3" s="1"/>
  <c r="G3" i="3"/>
  <c r="I3" i="3" s="1"/>
  <c r="L4" i="1"/>
  <c r="L10" i="1"/>
  <c r="L6" i="1"/>
  <c r="L7" i="1"/>
  <c r="K8" i="1"/>
  <c r="N8" i="1" s="1"/>
  <c r="N5" i="1"/>
  <c r="K4" i="1"/>
  <c r="K7" i="1"/>
  <c r="K10" i="1"/>
  <c r="K6" i="1"/>
  <c r="L9" i="1"/>
  <c r="L5" i="1"/>
  <c r="M5" i="1" s="1"/>
  <c r="K9" i="1"/>
  <c r="H4" i="2"/>
  <c r="N4" i="2" s="1"/>
  <c r="H8" i="2"/>
  <c r="N8" i="2" s="1"/>
  <c r="H12" i="2"/>
  <c r="N12" i="2" s="1"/>
  <c r="H5" i="2"/>
  <c r="H9" i="2"/>
  <c r="J9" i="2" s="1"/>
  <c r="H3" i="2"/>
  <c r="H6" i="2"/>
  <c r="H10" i="2"/>
  <c r="J10" i="2" s="1"/>
  <c r="H7" i="2"/>
  <c r="N7" i="2" s="1"/>
  <c r="H11" i="2"/>
  <c r="N11" i="2" s="1"/>
  <c r="I11" i="2"/>
  <c r="O11" i="2" s="1"/>
  <c r="I7" i="2"/>
  <c r="O7" i="2" s="1"/>
  <c r="O14" i="2" s="1"/>
  <c r="O15" i="2" s="1"/>
  <c r="O16" i="2" s="1"/>
  <c r="I10" i="2"/>
  <c r="O10" i="2" s="1"/>
  <c r="N10" i="2"/>
  <c r="J4" i="2"/>
  <c r="N5" i="2"/>
  <c r="J5" i="2"/>
  <c r="D12" i="1"/>
  <c r="D13" i="1" s="1"/>
  <c r="E12" i="1"/>
  <c r="E13" i="1" s="1"/>
  <c r="E48" i="3" l="1"/>
  <c r="E49" i="3" s="1"/>
  <c r="G16" i="3"/>
  <c r="F32" i="3"/>
  <c r="H32" i="3" s="1"/>
  <c r="F46" i="3"/>
  <c r="H46" i="3" s="1"/>
  <c r="D48" i="3"/>
  <c r="D49" i="3" s="1"/>
  <c r="F44" i="3"/>
  <c r="G19" i="3"/>
  <c r="I19" i="3" s="1"/>
  <c r="I48" i="3"/>
  <c r="M48" i="3" s="1"/>
  <c r="F43" i="3"/>
  <c r="F31" i="3"/>
  <c r="F30" i="3"/>
  <c r="F45" i="3"/>
  <c r="H42" i="3"/>
  <c r="J42" i="3"/>
  <c r="H22" i="3"/>
  <c r="H23" i="3" s="1"/>
  <c r="G17" i="3"/>
  <c r="F29" i="3"/>
  <c r="J19" i="3"/>
  <c r="J18" i="3"/>
  <c r="G20" i="3"/>
  <c r="E35" i="3"/>
  <c r="I35" i="3"/>
  <c r="M35" i="3" s="1"/>
  <c r="J32" i="3"/>
  <c r="E36" i="3"/>
  <c r="E22" i="3"/>
  <c r="I16" i="3"/>
  <c r="J16" i="3"/>
  <c r="H3" i="3"/>
  <c r="J3" i="3"/>
  <c r="H7" i="3"/>
  <c r="J7" i="3"/>
  <c r="I9" i="3"/>
  <c r="H6" i="3"/>
  <c r="J6" i="3"/>
  <c r="H5" i="3"/>
  <c r="J5" i="3"/>
  <c r="H4" i="3"/>
  <c r="J4" i="3"/>
  <c r="K5" i="2"/>
  <c r="M5" i="2"/>
  <c r="K3" i="2"/>
  <c r="M3" i="2"/>
  <c r="M7" i="2"/>
  <c r="K7" i="2"/>
  <c r="M11" i="2"/>
  <c r="K11" i="2"/>
  <c r="M12" i="2"/>
  <c r="K12" i="2"/>
  <c r="M4" i="2"/>
  <c r="K4" i="2"/>
  <c r="M10" i="2"/>
  <c r="K10" i="2"/>
  <c r="K9" i="2"/>
  <c r="M9" i="2"/>
  <c r="M8" i="1"/>
  <c r="K6" i="2"/>
  <c r="M6" i="2"/>
  <c r="M8" i="2"/>
  <c r="K8" i="2"/>
  <c r="N7" i="1"/>
  <c r="M7" i="1"/>
  <c r="N4" i="1"/>
  <c r="M4" i="1"/>
  <c r="N9" i="1"/>
  <c r="M9" i="1"/>
  <c r="N6" i="1"/>
  <c r="M6" i="1"/>
  <c r="N10" i="1"/>
  <c r="M10" i="1"/>
  <c r="K14" i="2"/>
  <c r="K15" i="2" s="1"/>
  <c r="J3" i="2"/>
  <c r="N3" i="2"/>
  <c r="J8" i="2"/>
  <c r="J11" i="2"/>
  <c r="N9" i="2"/>
  <c r="J12" i="2"/>
  <c r="N6" i="2"/>
  <c r="N14" i="2" s="1"/>
  <c r="N15" i="2" s="1"/>
  <c r="N16" i="2" s="1"/>
  <c r="J6" i="2"/>
  <c r="H3" i="1"/>
  <c r="H4" i="1" s="1"/>
  <c r="I49" i="3" l="1"/>
  <c r="H44" i="3"/>
  <c r="J44" i="3"/>
  <c r="J45" i="3"/>
  <c r="H45" i="3"/>
  <c r="J46" i="3"/>
  <c r="J31" i="3"/>
  <c r="H31" i="3"/>
  <c r="J43" i="3"/>
  <c r="H43" i="3"/>
  <c r="J48" i="3"/>
  <c r="J49" i="3" s="1"/>
  <c r="H48" i="3"/>
  <c r="H49" i="3" s="1"/>
  <c r="J17" i="3"/>
  <c r="I17" i="3"/>
  <c r="I22" i="3" s="1"/>
  <c r="H33" i="3"/>
  <c r="J33" i="3"/>
  <c r="J20" i="3"/>
  <c r="I20" i="3"/>
  <c r="H29" i="3"/>
  <c r="J29" i="3"/>
  <c r="H30" i="3"/>
  <c r="J30" i="3"/>
  <c r="I36" i="3"/>
  <c r="E23" i="3"/>
  <c r="I10" i="3"/>
  <c r="M9" i="3"/>
  <c r="J9" i="3"/>
  <c r="H9" i="3"/>
  <c r="H10" i="3" s="1"/>
  <c r="M14" i="2"/>
  <c r="M15" i="2" s="1"/>
  <c r="M16" i="2" s="1"/>
  <c r="K16" i="2"/>
  <c r="J14" i="2"/>
  <c r="J15" i="2" s="1"/>
  <c r="J16" i="2" s="1"/>
  <c r="M12" i="1"/>
  <c r="M13" i="1" s="1"/>
  <c r="N12" i="1"/>
  <c r="N13" i="1" s="1"/>
  <c r="J22" i="3" l="1"/>
  <c r="J23" i="3" s="1"/>
  <c r="J35" i="3"/>
  <c r="J36" i="3" s="1"/>
  <c r="H35" i="3"/>
  <c r="H36" i="3" s="1"/>
  <c r="I23" i="3"/>
  <c r="M22" i="3"/>
  <c r="J10" i="3"/>
  <c r="N14" i="1"/>
  <c r="J51" i="3" l="1"/>
  <c r="K45" i="3" s="1"/>
  <c r="K43" i="3"/>
  <c r="K44" i="3"/>
  <c r="K46" i="3"/>
  <c r="J25" i="3"/>
  <c r="K16" i="3" s="1"/>
  <c r="L16" i="3" s="1"/>
  <c r="M16" i="3" s="1"/>
  <c r="J12" i="3"/>
  <c r="K6" i="3" s="1"/>
  <c r="L6" i="3" s="1"/>
  <c r="M6" i="3" s="1"/>
  <c r="K19" i="3" l="1"/>
  <c r="L19" i="3" s="1"/>
  <c r="M19" i="3" s="1"/>
  <c r="K17" i="3"/>
  <c r="L17" i="3" s="1"/>
  <c r="M17" i="3" s="1"/>
  <c r="M21" i="3" s="1"/>
  <c r="O21" i="3" s="1"/>
  <c r="K42" i="3"/>
  <c r="K20" i="3"/>
  <c r="L20" i="3" s="1"/>
  <c r="M20" i="3" s="1"/>
  <c r="K18" i="3"/>
  <c r="L18" i="3" s="1"/>
  <c r="M18" i="3" s="1"/>
  <c r="K33" i="3"/>
  <c r="L33" i="3" s="1"/>
  <c r="M33" i="3" s="1"/>
  <c r="J38" i="3"/>
  <c r="K31" i="3" s="1"/>
  <c r="L31" i="3" s="1"/>
  <c r="M31" i="3" s="1"/>
  <c r="K30" i="3"/>
  <c r="L30" i="3" s="1"/>
  <c r="M30" i="3" s="1"/>
  <c r="K4" i="3"/>
  <c r="L4" i="3" s="1"/>
  <c r="M4" i="3" s="1"/>
  <c r="K3" i="3"/>
  <c r="L3" i="3" s="1"/>
  <c r="M3" i="3" s="1"/>
  <c r="K7" i="3"/>
  <c r="L7" i="3" s="1"/>
  <c r="M7" i="3" s="1"/>
  <c r="K5" i="3"/>
  <c r="L5" i="3" s="1"/>
  <c r="M5" i="3" s="1"/>
  <c r="K32" i="3" l="1"/>
  <c r="L32" i="3" s="1"/>
  <c r="M32" i="3" s="1"/>
  <c r="L42" i="3"/>
  <c r="M42" i="3" s="1"/>
  <c r="L44" i="3"/>
  <c r="M44" i="3" s="1"/>
  <c r="L43" i="3"/>
  <c r="M43" i="3" s="1"/>
  <c r="L45" i="3"/>
  <c r="M45" i="3" s="1"/>
  <c r="K29" i="3"/>
  <c r="L29" i="3" s="1"/>
  <c r="M29" i="3" s="1"/>
  <c r="L46" i="3"/>
  <c r="M46" i="3" s="1"/>
  <c r="M8" i="3"/>
  <c r="O8" i="3" s="1"/>
  <c r="M34" i="3" l="1"/>
  <c r="O34" i="3" s="1"/>
  <c r="M47" i="3"/>
  <c r="O4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400T6B</author>
  </authors>
  <commentList>
    <comment ref="Q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시험문제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
지수모델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멱방정식모델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포화성장률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방정식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최적화된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골라라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오차의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정량화</t>
        </r>
        <r>
          <rPr>
            <b/>
            <sz val="9"/>
            <color indexed="81"/>
            <rFont val="Tahoma"/>
            <family val="2"/>
          </rPr>
          <t>~~~~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모델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예측하여라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공분산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상관계수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</t>
        </r>
      </text>
    </comment>
  </commentList>
</comments>
</file>

<file path=xl/sharedStrings.xml><?xml version="1.0" encoding="utf-8"?>
<sst xmlns="http://schemas.openxmlformats.org/spreadsheetml/2006/main" count="144" uniqueCount="64">
  <si>
    <t>x</t>
    <phoneticPr fontId="1" type="noConversion"/>
  </si>
  <si>
    <t>y</t>
    <phoneticPr fontId="1" type="noConversion"/>
  </si>
  <si>
    <t>x^2</t>
    <phoneticPr fontId="1" type="noConversion"/>
  </si>
  <si>
    <t>x*y</t>
    <phoneticPr fontId="1" type="noConversion"/>
  </si>
  <si>
    <t>a1</t>
    <phoneticPr fontId="1" type="noConversion"/>
  </si>
  <si>
    <t>a0</t>
    <phoneticPr fontId="1" type="noConversion"/>
  </si>
  <si>
    <t>n</t>
    <phoneticPr fontId="1" type="noConversion"/>
  </si>
  <si>
    <t>선형회귀분석</t>
    <phoneticPr fontId="1" type="noConversion"/>
  </si>
  <si>
    <t>x-xbar</t>
    <phoneticPr fontId="1" type="noConversion"/>
  </si>
  <si>
    <t>y-ybar</t>
    <phoneticPr fontId="1" type="noConversion"/>
  </si>
  <si>
    <t>(x-xbar)^2</t>
    <phoneticPr fontId="1" type="noConversion"/>
  </si>
  <si>
    <t>(y-ybar)</t>
    <phoneticPr fontId="1" type="noConversion"/>
  </si>
  <si>
    <t>(x-xbar)</t>
    <phoneticPr fontId="1" type="noConversion"/>
  </si>
  <si>
    <t>sum</t>
    <phoneticPr fontId="1" type="noConversion"/>
  </si>
  <si>
    <t>avg</t>
    <phoneticPr fontId="1" type="noConversion"/>
  </si>
  <si>
    <t>n</t>
    <phoneticPr fontId="1" type="noConversion"/>
  </si>
  <si>
    <t>수학 점수(x)</t>
    <phoneticPr fontId="1" type="noConversion"/>
  </si>
  <si>
    <t>영어 점수(y)</t>
    <phoneticPr fontId="1" type="noConversion"/>
  </si>
  <si>
    <t>과학 점수(z)</t>
    <phoneticPr fontId="1" type="noConversion"/>
  </si>
  <si>
    <t>z-zbar</t>
    <phoneticPr fontId="1" type="noConversion"/>
  </si>
  <si>
    <t>(x-xbar)*(y-ybar)</t>
    <phoneticPr fontId="1" type="noConversion"/>
  </si>
  <si>
    <t>(y-ybar)*(z-zbar)</t>
    <phoneticPr fontId="1" type="noConversion"/>
  </si>
  <si>
    <t>STD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</si>
  <si>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</si>
  <si>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</si>
  <si>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</si>
  <si>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Covariance</t>
    <phoneticPr fontId="1" type="noConversion"/>
  </si>
  <si>
    <t>Correlation</t>
    <phoneticPr fontId="1" type="noConversion"/>
  </si>
  <si>
    <t>100점 만점</t>
    <phoneticPr fontId="1" type="noConversion"/>
  </si>
  <si>
    <t>10점 만점</t>
    <phoneticPr fontId="1" type="noConversion"/>
  </si>
  <si>
    <t>수학:영어</t>
    <phoneticPr fontId="1" type="noConversion"/>
  </si>
  <si>
    <t>수학:과학</t>
    <phoneticPr fontId="1" type="noConversion"/>
  </si>
  <si>
    <t>Read Me</t>
    <phoneticPr fontId="1" type="noConversion"/>
  </si>
  <si>
    <t>x-xbar</t>
    <phoneticPr fontId="1" type="noConversion"/>
  </si>
  <si>
    <t>avg</t>
    <phoneticPr fontId="1" type="noConversion"/>
  </si>
  <si>
    <t>y-ybar</t>
    <phoneticPr fontId="1" type="noConversion"/>
  </si>
  <si>
    <t>(x-xbar)^2</t>
    <phoneticPr fontId="1" type="noConversion"/>
  </si>
  <si>
    <t>(y-ybar)^2</t>
    <phoneticPr fontId="1" type="noConversion"/>
  </si>
  <si>
    <t>y-yhat</t>
    <phoneticPr fontId="1" type="noConversion"/>
  </si>
  <si>
    <t>(y-yhat)^2</t>
    <phoneticPr fontId="1" type="noConversion"/>
  </si>
  <si>
    <t>SSE</t>
    <phoneticPr fontId="1" type="noConversion"/>
  </si>
  <si>
    <t>COV[x,y] -&gt;</t>
    <phoneticPr fontId="1" type="noConversion"/>
  </si>
  <si>
    <t>&lt;- VAR[x]</t>
    <phoneticPr fontId="1" type="noConversion"/>
  </si>
  <si>
    <t>수학(x)</t>
    <phoneticPr fontId="1" type="noConversion"/>
  </si>
  <si>
    <t>영어(y)</t>
    <phoneticPr fontId="1" type="noConversion"/>
  </si>
  <si>
    <t>과학(z)</t>
    <phoneticPr fontId="1" type="noConversion"/>
  </si>
  <si>
    <t>(x-xbar)*(z-zbar)</t>
    <phoneticPr fontId="1" type="noConversion"/>
  </si>
  <si>
    <t>cov</t>
    <phoneticPr fontId="1" type="noConversion"/>
  </si>
  <si>
    <t>corr</t>
    <phoneticPr fontId="1" type="noConversion"/>
  </si>
  <si>
    <t>std</t>
    <phoneticPr fontId="1" type="noConversion"/>
  </si>
  <si>
    <t>(m-mbar)^2</t>
    <phoneticPr fontId="1" type="noConversion"/>
  </si>
  <si>
    <t>var</t>
    <phoneticPr fontId="1" type="noConversion"/>
  </si>
  <si>
    <t>yhat</t>
    <phoneticPr fontId="1" type="noConversion"/>
  </si>
  <si>
    <t>SST</t>
    <phoneticPr fontId="1" type="noConversion"/>
  </si>
  <si>
    <t>R^2</t>
    <phoneticPr fontId="1" type="noConversion"/>
  </si>
  <si>
    <t>직접선형화</t>
    <phoneticPr fontId="1" type="noConversion"/>
  </si>
  <si>
    <t>지수모델</t>
    <phoneticPr fontId="1" type="noConversion"/>
  </si>
  <si>
    <t>ln(y)</t>
    <phoneticPr fontId="1" type="noConversion"/>
  </si>
  <si>
    <t>멱방정식모델</t>
    <phoneticPr fontId="1" type="noConversion"/>
  </si>
  <si>
    <t>log(x)</t>
    <phoneticPr fontId="1" type="noConversion"/>
  </si>
  <si>
    <t>log(y)</t>
    <phoneticPr fontId="1" type="noConversion"/>
  </si>
  <si>
    <t>포화성장률방정식</t>
    <phoneticPr fontId="1" type="noConversion"/>
  </si>
  <si>
    <t>1/x</t>
    <phoneticPr fontId="1" type="noConversion"/>
  </si>
  <si>
    <t>1/y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</si>
</sst>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93853893263343"/>
                  <c:y val="-0.19368948673082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선형회귀분석!$B$4:$B$10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선형회귀분석!$C$4:$C$10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A-43B5-8F08-8B22770F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37216"/>
        <c:axId val="1680536800"/>
      </c:scatterChart>
      <c:valAx>
        <c:axId val="168053721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536800"/>
        <c:crosses val="autoZero"/>
        <c:crossBetween val="midCat"/>
      </c:valAx>
      <c:valAx>
        <c:axId val="1680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5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수학점수와 영어점수의 관계</a:t>
            </a:r>
            <a:r>
              <a:rPr lang="en-US" altLang="ko-KR"/>
              <a:t>(100</a:t>
            </a:r>
            <a:r>
              <a:rPr lang="ko-KR" altLang="en-US"/>
              <a:t>점 만점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공분산과상관계수!$D$2</c:f>
              <c:strCache>
                <c:ptCount val="1"/>
                <c:pt idx="0">
                  <c:v>영어 점수(y)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공분산과상관계수!$C$3:$C$12</c:f>
              <c:numCache>
                <c:formatCode>General</c:formatCode>
                <c:ptCount val="10"/>
                <c:pt idx="0">
                  <c:v>95</c:v>
                </c:pt>
                <c:pt idx="1">
                  <c:v>63</c:v>
                </c:pt>
                <c:pt idx="2">
                  <c:v>74</c:v>
                </c:pt>
                <c:pt idx="3">
                  <c:v>83</c:v>
                </c:pt>
                <c:pt idx="4">
                  <c:v>94</c:v>
                </c:pt>
                <c:pt idx="5">
                  <c:v>51</c:v>
                </c:pt>
                <c:pt idx="6">
                  <c:v>67</c:v>
                </c:pt>
                <c:pt idx="7">
                  <c:v>86</c:v>
                </c:pt>
                <c:pt idx="8">
                  <c:v>88</c:v>
                </c:pt>
                <c:pt idx="9">
                  <c:v>72</c:v>
                </c:pt>
              </c:numCache>
            </c:numRef>
          </c:xVal>
          <c:yVal>
            <c:numRef>
              <c:f>공분산과상관계수!$D$3:$D$12</c:f>
              <c:numCache>
                <c:formatCode>General</c:formatCode>
                <c:ptCount val="10"/>
                <c:pt idx="0">
                  <c:v>78</c:v>
                </c:pt>
                <c:pt idx="1">
                  <c:v>84</c:v>
                </c:pt>
                <c:pt idx="2">
                  <c:v>64</c:v>
                </c:pt>
                <c:pt idx="3">
                  <c:v>85</c:v>
                </c:pt>
                <c:pt idx="4">
                  <c:v>98</c:v>
                </c:pt>
                <c:pt idx="5">
                  <c:v>45</c:v>
                </c:pt>
                <c:pt idx="6">
                  <c:v>70</c:v>
                </c:pt>
                <c:pt idx="7">
                  <c:v>59</c:v>
                </c:pt>
                <c:pt idx="8">
                  <c:v>83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B-450C-BB45-FEA3FF2B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72624"/>
        <c:axId val="1578873872"/>
      </c:scatterChart>
      <c:valAx>
        <c:axId val="15788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8873872"/>
        <c:crosses val="autoZero"/>
        <c:crossBetween val="midCat"/>
      </c:valAx>
      <c:valAx>
        <c:axId val="1578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영어점수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88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수학점수와 과학점수의 관계</a:t>
            </a:r>
            <a:r>
              <a:rPr lang="en-US" altLang="ko-KR"/>
              <a:t>(100</a:t>
            </a:r>
            <a:r>
              <a:rPr lang="ko-KR" altLang="en-US"/>
              <a:t>점 만점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공분산과상관계수!$E$2</c:f>
              <c:strCache>
                <c:ptCount val="1"/>
                <c:pt idx="0">
                  <c:v>과학 점수(z)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공분산과상관계수!$C$3:$C$12</c:f>
              <c:numCache>
                <c:formatCode>General</c:formatCode>
                <c:ptCount val="10"/>
                <c:pt idx="0">
                  <c:v>95</c:v>
                </c:pt>
                <c:pt idx="1">
                  <c:v>63</c:v>
                </c:pt>
                <c:pt idx="2">
                  <c:v>74</c:v>
                </c:pt>
                <c:pt idx="3">
                  <c:v>83</c:v>
                </c:pt>
                <c:pt idx="4">
                  <c:v>94</c:v>
                </c:pt>
                <c:pt idx="5">
                  <c:v>51</c:v>
                </c:pt>
                <c:pt idx="6">
                  <c:v>67</c:v>
                </c:pt>
                <c:pt idx="7">
                  <c:v>86</c:v>
                </c:pt>
                <c:pt idx="8">
                  <c:v>88</c:v>
                </c:pt>
                <c:pt idx="9">
                  <c:v>72</c:v>
                </c:pt>
              </c:numCache>
            </c:numRef>
          </c:xVal>
          <c:yVal>
            <c:numRef>
              <c:f>공분산과상관계수!$E$3:$E$12</c:f>
              <c:numCache>
                <c:formatCode>General</c:formatCode>
                <c:ptCount val="10"/>
                <c:pt idx="0">
                  <c:v>85</c:v>
                </c:pt>
                <c:pt idx="1">
                  <c:v>39</c:v>
                </c:pt>
                <c:pt idx="2">
                  <c:v>76</c:v>
                </c:pt>
                <c:pt idx="3">
                  <c:v>71</c:v>
                </c:pt>
                <c:pt idx="4">
                  <c:v>90</c:v>
                </c:pt>
                <c:pt idx="5">
                  <c:v>40</c:v>
                </c:pt>
                <c:pt idx="6">
                  <c:v>70</c:v>
                </c:pt>
                <c:pt idx="7">
                  <c:v>90</c:v>
                </c:pt>
                <c:pt idx="8">
                  <c:v>85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2-48C2-9AB7-03E7B274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29728"/>
        <c:axId val="1680531392"/>
      </c:scatterChart>
      <c:valAx>
        <c:axId val="1680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531392"/>
        <c:crosses val="autoZero"/>
        <c:crossBetween val="midCat"/>
      </c:valAx>
      <c:valAx>
        <c:axId val="16805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과학점수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수학점수와 영어점수의 관계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(10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점 만점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공분산과상관계수!$C$36:$C$45</c:f>
              <c:numCache>
                <c:formatCode>General</c:formatCode>
                <c:ptCount val="10"/>
                <c:pt idx="0">
                  <c:v>9.5</c:v>
                </c:pt>
                <c:pt idx="1">
                  <c:v>6.3</c:v>
                </c:pt>
                <c:pt idx="2">
                  <c:v>7.4</c:v>
                </c:pt>
                <c:pt idx="3">
                  <c:v>8.3000000000000007</c:v>
                </c:pt>
                <c:pt idx="4">
                  <c:v>9.4</c:v>
                </c:pt>
                <c:pt idx="5">
                  <c:v>5.0999999999999996</c:v>
                </c:pt>
                <c:pt idx="6">
                  <c:v>6.7</c:v>
                </c:pt>
                <c:pt idx="7">
                  <c:v>8.6</c:v>
                </c:pt>
                <c:pt idx="8">
                  <c:v>8.8000000000000007</c:v>
                </c:pt>
                <c:pt idx="9">
                  <c:v>7.2</c:v>
                </c:pt>
              </c:numCache>
            </c:numRef>
          </c:xVal>
          <c:yVal>
            <c:numRef>
              <c:f>공분산과상관계수!$D$36:$D$45</c:f>
              <c:numCache>
                <c:formatCode>General</c:formatCode>
                <c:ptCount val="10"/>
                <c:pt idx="0">
                  <c:v>7.8</c:v>
                </c:pt>
                <c:pt idx="1">
                  <c:v>8.4</c:v>
                </c:pt>
                <c:pt idx="2">
                  <c:v>6.4</c:v>
                </c:pt>
                <c:pt idx="3">
                  <c:v>8.5</c:v>
                </c:pt>
                <c:pt idx="4">
                  <c:v>9.8000000000000007</c:v>
                </c:pt>
                <c:pt idx="5">
                  <c:v>4.5</c:v>
                </c:pt>
                <c:pt idx="6">
                  <c:v>7</c:v>
                </c:pt>
                <c:pt idx="7">
                  <c:v>5.9</c:v>
                </c:pt>
                <c:pt idx="8">
                  <c:v>8.3000000000000007</c:v>
                </c:pt>
                <c:pt idx="9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E-4EB4-B9D9-2A9DD258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240"/>
        <c:axId val="1344583856"/>
      </c:scatterChart>
      <c:valAx>
        <c:axId val="2971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4583856"/>
        <c:crosses val="autoZero"/>
        <c:crossBetween val="midCat"/>
      </c:valAx>
      <c:valAx>
        <c:axId val="13445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영어점수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1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수학점수와 과학점수의 관계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(10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점 만점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공분산과상관계수!$E$35</c:f>
              <c:strCache>
                <c:ptCount val="1"/>
                <c:pt idx="0">
                  <c:v>과학(z)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공분산과상관계수!$C$36:$C$45</c:f>
              <c:numCache>
                <c:formatCode>General</c:formatCode>
                <c:ptCount val="10"/>
                <c:pt idx="0">
                  <c:v>9.5</c:v>
                </c:pt>
                <c:pt idx="1">
                  <c:v>6.3</c:v>
                </c:pt>
                <c:pt idx="2">
                  <c:v>7.4</c:v>
                </c:pt>
                <c:pt idx="3">
                  <c:v>8.3000000000000007</c:v>
                </c:pt>
                <c:pt idx="4">
                  <c:v>9.4</c:v>
                </c:pt>
                <c:pt idx="5">
                  <c:v>5.0999999999999996</c:v>
                </c:pt>
                <c:pt idx="6">
                  <c:v>6.7</c:v>
                </c:pt>
                <c:pt idx="7">
                  <c:v>8.6</c:v>
                </c:pt>
                <c:pt idx="8">
                  <c:v>8.8000000000000007</c:v>
                </c:pt>
                <c:pt idx="9">
                  <c:v>7.2</c:v>
                </c:pt>
              </c:numCache>
            </c:numRef>
          </c:xVal>
          <c:yVal>
            <c:numRef>
              <c:f>공분산과상관계수!$E$36:$E$45</c:f>
              <c:numCache>
                <c:formatCode>General</c:formatCode>
                <c:ptCount val="10"/>
                <c:pt idx="0">
                  <c:v>8.5</c:v>
                </c:pt>
                <c:pt idx="1">
                  <c:v>3.9</c:v>
                </c:pt>
                <c:pt idx="2">
                  <c:v>7.6</c:v>
                </c:pt>
                <c:pt idx="3">
                  <c:v>7.1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8.5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3-4826-B775-E5D2B93C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68640"/>
        <c:axId val="292606784"/>
      </c:scatterChart>
      <c:valAx>
        <c:axId val="2971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606784"/>
        <c:crosses val="autoZero"/>
        <c:crossBetween val="midCat"/>
      </c:valAx>
      <c:valAx>
        <c:axId val="292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과학점수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1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직접선형화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결정계수비교!$C$2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0166229221348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결정계수비교!$B$3:$B$7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결정계수비교!$C$3:$C$7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6-4456-A0AF-79185EA8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32816"/>
        <c:axId val="418783552"/>
      </c:lineChart>
      <c:catAx>
        <c:axId val="408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783552"/>
        <c:crosses val="autoZero"/>
        <c:auto val="1"/>
        <c:lblAlgn val="ctr"/>
        <c:lblOffset val="100"/>
        <c:noMultiLvlLbl val="0"/>
      </c:catAx>
      <c:valAx>
        <c:axId val="418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6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결정계수비교!$B$16:$B$20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결정계수비교!$C$16:$C$20</c:f>
              <c:numCache>
                <c:formatCode>General</c:formatCode>
                <c:ptCount val="5"/>
                <c:pt idx="0">
                  <c:v>-0.69314718055994529</c:v>
                </c:pt>
                <c:pt idx="1">
                  <c:v>0.53062825106217038</c:v>
                </c:pt>
                <c:pt idx="2">
                  <c:v>1.2237754316221157</c:v>
                </c:pt>
                <c:pt idx="3">
                  <c:v>1.7404661748405046</c:v>
                </c:pt>
                <c:pt idx="4">
                  <c:v>2.1282317058492679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4-4ACE-9B77-3F6C1B3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68528"/>
        <c:axId val="415887344"/>
      </c:scatterChart>
      <c:valAx>
        <c:axId val="19573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887344"/>
        <c:crosses val="autoZero"/>
        <c:crossBetween val="midCat"/>
      </c:valAx>
      <c:valAx>
        <c:axId val="4158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73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멱방정식모델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결정계수비교!$B$29:$B$33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</c:numCache>
            </c:numRef>
          </c:xVal>
          <c:yVal>
            <c:numRef>
              <c:f>결정계수비교!$C$29:$C$33</c:f>
              <c:numCache>
                <c:formatCode>General</c:formatCode>
                <c:ptCount val="5"/>
                <c:pt idx="0">
                  <c:v>-0.3010299956639812</c:v>
                </c:pt>
                <c:pt idx="1">
                  <c:v>0.23044892137827391</c:v>
                </c:pt>
                <c:pt idx="2">
                  <c:v>0.53147891704225514</c:v>
                </c:pt>
                <c:pt idx="3">
                  <c:v>0.75587485567249146</c:v>
                </c:pt>
                <c:pt idx="4">
                  <c:v>0.9242792860618817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9-4824-8D96-91D1A9DB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72848"/>
        <c:axId val="439754400"/>
      </c:scatterChart>
      <c:valAx>
        <c:axId val="19573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754400"/>
        <c:crosses val="autoZero"/>
        <c:crossBetween val="midCat"/>
      </c:valAx>
      <c:valAx>
        <c:axId val="4397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73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포화성장률방정식모델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결정계수비교!$B$42:$B$46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</c:numCache>
            </c:numRef>
          </c:xVal>
          <c:yVal>
            <c:numRef>
              <c:f>결정계수비교!$C$42:$C$46</c:f>
              <c:numCache>
                <c:formatCode>General</c:formatCode>
                <c:ptCount val="5"/>
                <c:pt idx="0">
                  <c:v>2</c:v>
                </c:pt>
                <c:pt idx="1">
                  <c:v>0.58823529411764708</c:v>
                </c:pt>
                <c:pt idx="2">
                  <c:v>0.29411764705882354</c:v>
                </c:pt>
                <c:pt idx="3">
                  <c:v>0.17543859649122806</c:v>
                </c:pt>
                <c:pt idx="4">
                  <c:v>0.11904761904761904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7-4692-A925-A1FB6D68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35696"/>
        <c:axId val="301870192"/>
      </c:scatterChart>
      <c:valAx>
        <c:axId val="4086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870192"/>
        <c:crosses val="autoZero"/>
        <c:crossBetween val="midCat"/>
      </c:valAx>
      <c:valAx>
        <c:axId val="3018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6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222885</xdr:colOff>
      <xdr:row>13</xdr:row>
      <xdr:rowOff>143827</xdr:rowOff>
    </xdr:from>
    <xdr:to>
      <xdr:col>7</xdr:col>
      <xdr:colOff>664845</xdr:colOff>
      <xdr:row>26</xdr:row>
      <xdr:rowOff>174307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18</xdr:row>
      <xdr:rowOff>14287</xdr:rowOff>
    </xdr:from>
    <xdr:to>
      <xdr:col>6</xdr:col>
      <xdr:colOff>604837</xdr:colOff>
      <xdr:row>32</xdr:row>
      <xdr:rowOff>33337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18</xdr:row>
      <xdr:rowOff>23812</xdr:rowOff>
    </xdr:from>
    <xdr:to>
      <xdr:col>12</xdr:col>
      <xdr:colOff>652462</xdr:colOff>
      <xdr:row>31</xdr:row>
      <xdr:rowOff>42862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50</xdr:row>
      <xdr:rowOff>30480</xdr:rowOff>
    </xdr:from>
    <xdr:to>
      <xdr:col>7</xdr:col>
      <xdr:colOff>87630</xdr:colOff>
      <xdr:row>62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D52105-18FD-06C1-212D-5AA00FD4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384810</xdr:colOff>
      <xdr:row>50</xdr:row>
      <xdr:rowOff>30480</xdr:rowOff>
    </xdr:from>
    <xdr:to>
      <xdr:col>12</xdr:col>
      <xdr:colOff>323850</xdr:colOff>
      <xdr:row>62</xdr:row>
      <xdr:rowOff>121920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CFF538D-565E-10F2-0E15-379AEEAAA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72390</xdr:colOff>
      <xdr:row>0</xdr:row>
      <xdr:rowOff>15240</xdr:rowOff>
    </xdr:from>
    <xdr:to>
      <xdr:col>21</xdr:col>
      <xdr:colOff>358140</xdr:colOff>
      <xdr:row>12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97C6A4-6A68-B30A-E81D-7E16F1FD0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87630</xdr:colOff>
      <xdr:row>13</xdr:row>
      <xdr:rowOff>53340</xdr:rowOff>
    </xdr:from>
    <xdr:to>
      <xdr:col>21</xdr:col>
      <xdr:colOff>636270</xdr:colOff>
      <xdr:row>26</xdr:row>
      <xdr:rowOff>144780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F9C739-939F-B2C8-E348-0151D814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27</xdr:row>
      <xdr:rowOff>114300</xdr:rowOff>
    </xdr:from>
    <xdr:to>
      <xdr:col>22</xdr:col>
      <xdr:colOff>11430</xdr:colOff>
      <xdr:row>39</xdr:row>
      <xdr:rowOff>205740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C74C06A-4227-B193-E755-E20CB2FF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140970</xdr:colOff>
      <xdr:row>40</xdr:row>
      <xdr:rowOff>205740</xdr:rowOff>
    </xdr:from>
    <xdr:to>
      <xdr:col>22</xdr:col>
      <xdr:colOff>19050</xdr:colOff>
      <xdr:row>53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46F7510-4A49-BA51-FAB2-8B55A0B43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4"/>
  <sheetViews>
    <sheetView workbookViewId="0">
      <selection activeCell="D7" sqref="D7"/>
    </sheetView>
  </sheetViews>
  <sheetFormatPr defaultRowHeight="17.399999999999999" x14ac:dyDescent="0.4"/>
  <cols>
    <col min="8" max="8" width="12.69921875" bestFit="1" customWidth="1"/>
    <col min="12" max="12" width="13.3984375" bestFit="1" customWidth="1"/>
    <col min="13" max="13" width="14.59765625" bestFit="1" customWidth="1"/>
    <col min="14" max="14" width="12.69921875" bestFit="1" customWidth="1"/>
    <col min="15" max="15" width="9.19921875" bestFit="1" customWidth="1"/>
  </cols>
  <sheetData>
    <row r="2" spans="1:15" x14ac:dyDescent="0.4">
      <c r="A2" s="4" t="s">
        <v>7</v>
      </c>
      <c r="B2" s="4"/>
    </row>
    <row r="3" spans="1:15" x14ac:dyDescent="0.4">
      <c r="A3" t="s">
        <v>6</v>
      </c>
      <c r="B3" t="s">
        <v>0</v>
      </c>
      <c r="C3" t="s">
        <v>1</v>
      </c>
      <c r="D3" t="s">
        <v>2</v>
      </c>
      <c r="E3" t="s">
        <v>3</v>
      </c>
      <c r="G3" t="s">
        <v>4</v>
      </c>
      <c r="H3" s="1">
        <f>(A4*E12-B12*C12)/(A4*D12-B12^2)</f>
        <v>0.8392857142857143</v>
      </c>
      <c r="K3" t="s">
        <v>12</v>
      </c>
      <c r="L3" t="s">
        <v>11</v>
      </c>
      <c r="M3" t="s">
        <v>20</v>
      </c>
      <c r="N3" t="s">
        <v>10</v>
      </c>
    </row>
    <row r="4" spans="1:15" x14ac:dyDescent="0.4">
      <c r="A4">
        <v>7</v>
      </c>
      <c r="B4">
        <v>1</v>
      </c>
      <c r="C4">
        <v>0.5</v>
      </c>
      <c r="D4">
        <f>B4^2</f>
        <v>1</v>
      </c>
      <c r="E4">
        <f t="shared" ref="E4:E10" si="0">B4*C4</f>
        <v>0.5</v>
      </c>
      <c r="G4" t="s">
        <v>5</v>
      </c>
      <c r="H4">
        <f>C13-H3*B13</f>
        <v>7.1428571428571175E-2</v>
      </c>
      <c r="K4">
        <f t="shared" ref="K4:K10" si="1">B4-$B$13</f>
        <v>-3</v>
      </c>
      <c r="L4">
        <f t="shared" ref="L4:L10" si="2">C4-$C$13</f>
        <v>-2.9285714285714284</v>
      </c>
      <c r="M4">
        <f>K4*L4</f>
        <v>8.7857142857142847</v>
      </c>
      <c r="N4">
        <f>K4^2</f>
        <v>9</v>
      </c>
    </row>
    <row r="5" spans="1:15" x14ac:dyDescent="0.4">
      <c r="B5">
        <v>2</v>
      </c>
      <c r="C5">
        <v>2.5</v>
      </c>
      <c r="D5">
        <f t="shared" ref="D5:D10" si="3">B5^2</f>
        <v>4</v>
      </c>
      <c r="E5">
        <f t="shared" si="0"/>
        <v>5</v>
      </c>
      <c r="K5">
        <f t="shared" si="1"/>
        <v>-2</v>
      </c>
      <c r="L5">
        <f t="shared" si="2"/>
        <v>-0.92857142857142838</v>
      </c>
      <c r="M5">
        <f t="shared" ref="M5:M10" si="4">K5*L5</f>
        <v>1.8571428571428568</v>
      </c>
      <c r="N5">
        <f t="shared" ref="N5:N10" si="5">K5^2</f>
        <v>4</v>
      </c>
    </row>
    <row r="6" spans="1:15" x14ac:dyDescent="0.4">
      <c r="B6">
        <v>3</v>
      </c>
      <c r="C6">
        <v>2</v>
      </c>
      <c r="D6">
        <f t="shared" si="3"/>
        <v>9</v>
      </c>
      <c r="E6">
        <f t="shared" si="0"/>
        <v>6</v>
      </c>
      <c r="K6">
        <f t="shared" si="1"/>
        <v>-1</v>
      </c>
      <c r="L6">
        <f t="shared" si="2"/>
        <v>-1.4285714285714284</v>
      </c>
      <c r="M6">
        <f t="shared" si="4"/>
        <v>1.4285714285714284</v>
      </c>
      <c r="N6">
        <f t="shared" si="5"/>
        <v>1</v>
      </c>
    </row>
    <row r="7" spans="1:15" x14ac:dyDescent="0.4">
      <c r="B7">
        <v>4</v>
      </c>
      <c r="C7">
        <v>4</v>
      </c>
      <c r="D7">
        <f t="shared" si="3"/>
        <v>16</v>
      </c>
      <c r="E7">
        <f t="shared" si="0"/>
        <v>16</v>
      </c>
      <c r="K7">
        <f t="shared" si="1"/>
        <v>0</v>
      </c>
      <c r="L7">
        <f t="shared" si="2"/>
        <v>0.57142857142857162</v>
      </c>
      <c r="M7">
        <f t="shared" si="4"/>
        <v>0</v>
      </c>
      <c r="N7">
        <f t="shared" si="5"/>
        <v>0</v>
      </c>
    </row>
    <row r="8" spans="1:15" x14ac:dyDescent="0.4">
      <c r="B8">
        <v>5</v>
      </c>
      <c r="C8">
        <v>3.5</v>
      </c>
      <c r="D8">
        <f t="shared" si="3"/>
        <v>25</v>
      </c>
      <c r="E8">
        <f t="shared" si="0"/>
        <v>17.5</v>
      </c>
      <c r="K8">
        <f t="shared" si="1"/>
        <v>1</v>
      </c>
      <c r="L8">
        <f t="shared" si="2"/>
        <v>7.1428571428571619E-2</v>
      </c>
      <c r="M8">
        <f t="shared" si="4"/>
        <v>7.1428571428571619E-2</v>
      </c>
      <c r="N8">
        <f t="shared" si="5"/>
        <v>1</v>
      </c>
    </row>
    <row r="9" spans="1:15" x14ac:dyDescent="0.4">
      <c r="B9">
        <v>6</v>
      </c>
      <c r="C9">
        <v>6</v>
      </c>
      <c r="D9">
        <f t="shared" si="3"/>
        <v>36</v>
      </c>
      <c r="E9">
        <f t="shared" si="0"/>
        <v>36</v>
      </c>
      <c r="K9">
        <f t="shared" si="1"/>
        <v>2</v>
      </c>
      <c r="L9">
        <f t="shared" si="2"/>
        <v>2.5714285714285716</v>
      </c>
      <c r="M9">
        <f t="shared" si="4"/>
        <v>5.1428571428571432</v>
      </c>
      <c r="N9">
        <f t="shared" si="5"/>
        <v>4</v>
      </c>
    </row>
    <row r="10" spans="1:15" x14ac:dyDescent="0.4">
      <c r="B10">
        <v>7</v>
      </c>
      <c r="C10">
        <v>5.5</v>
      </c>
      <c r="D10">
        <f t="shared" si="3"/>
        <v>49</v>
      </c>
      <c r="E10">
        <f t="shared" si="0"/>
        <v>38.5</v>
      </c>
      <c r="K10">
        <f t="shared" si="1"/>
        <v>3</v>
      </c>
      <c r="L10">
        <f t="shared" si="2"/>
        <v>2.0714285714285716</v>
      </c>
      <c r="M10">
        <f t="shared" si="4"/>
        <v>6.2142857142857153</v>
      </c>
      <c r="N10">
        <f t="shared" si="5"/>
        <v>9</v>
      </c>
    </row>
    <row r="12" spans="1:15" x14ac:dyDescent="0.4">
      <c r="B12">
        <f>SUM(B4:B10)</f>
        <v>28</v>
      </c>
      <c r="C12">
        <f>SUM(C4:C10)</f>
        <v>24</v>
      </c>
      <c r="D12">
        <f>SUM(D4:D10)</f>
        <v>140</v>
      </c>
      <c r="E12">
        <f>SUM(E4:E10)</f>
        <v>119.5</v>
      </c>
      <c r="M12">
        <f>SUM(M4:M10)</f>
        <v>23.5</v>
      </c>
      <c r="N12">
        <f>SUM(N4:N10)</f>
        <v>28</v>
      </c>
    </row>
    <row r="13" spans="1:15" x14ac:dyDescent="0.4">
      <c r="B13">
        <f>B12/$A$4</f>
        <v>4</v>
      </c>
      <c r="C13">
        <f>C12/$A$4</f>
        <v>3.4285714285714284</v>
      </c>
      <c r="D13">
        <f>D12/$A$4</f>
        <v>20</v>
      </c>
      <c r="E13">
        <f>E12/$A$4</f>
        <v>17.071428571428573</v>
      </c>
      <c r="L13" t="s">
        <v>41</v>
      </c>
      <c r="M13">
        <f>M12/$A$4</f>
        <v>3.3571428571428572</v>
      </c>
      <c r="N13">
        <f>N12/$A$4</f>
        <v>4</v>
      </c>
      <c r="O13" t="s">
        <v>42</v>
      </c>
    </row>
    <row r="14" spans="1:15" x14ac:dyDescent="0.4">
      <c r="M14" t="s">
        <v>4</v>
      </c>
      <c r="N14" s="1">
        <f>M13/N13</f>
        <v>0.8392857142857143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9"/>
  <sheetViews>
    <sheetView topLeftCell="A34" workbookViewId="0">
      <selection activeCell="P36" sqref="P36:P45"/>
    </sheetView>
  </sheetViews>
  <sheetFormatPr defaultRowHeight="17.399999999999999" x14ac:dyDescent="0.4"/>
  <cols>
    <col min="1" max="1" width="10.8984375" bestFit="1" customWidth="1"/>
    <col min="3" max="5" width="11.8984375" bestFit="1" customWidth="1"/>
    <col min="9" max="9" width="11.09765625" bestFit="1" customWidth="1"/>
    <col min="10" max="11" width="15.8984375" bestFit="1" customWidth="1"/>
    <col min="12" max="12" width="9.09765625" customWidth="1"/>
    <col min="16" max="16" width="11.296875" bestFit="1" customWidth="1"/>
  </cols>
  <sheetData>
    <row r="1" spans="1:17" x14ac:dyDescent="0.4">
      <c r="A1" t="s">
        <v>28</v>
      </c>
      <c r="J1" t="s">
        <v>30</v>
      </c>
      <c r="K1" t="s">
        <v>31</v>
      </c>
      <c r="M1" s="4" t="s">
        <v>22</v>
      </c>
      <c r="N1" s="4"/>
      <c r="O1" s="4"/>
    </row>
    <row r="2" spans="1:17" x14ac:dyDescent="0.4">
      <c r="A2" t="s">
        <v>15</v>
      </c>
      <c r="C2" t="s">
        <v>16</v>
      </c>
      <c r="D2" t="s">
        <v>17</v>
      </c>
      <c r="E2" t="s">
        <v>18</v>
      </c>
      <c r="G2" t="s">
        <v>8</v>
      </c>
      <c r="H2" t="s">
        <v>9</v>
      </c>
      <c r="I2" t="s">
        <v>19</v>
      </c>
      <c r="J2" t="s">
        <v>20</v>
      </c>
      <c r="K2" t="s">
        <v>21</v>
      </c>
      <c r="M2" t="s">
        <v>23</v>
      </c>
      <c r="N2" t="s">
        <v>24</v>
      </c>
      <c r="O2" t="s">
        <v>25</v>
      </c>
      <c r="Q2" t="s">
        <v>32</v>
      </c>
    </row>
    <row r="3" spans="1:17" x14ac:dyDescent="0.4">
      <c r="A3">
        <v>10</v>
      </c>
      <c r="B3">
        <v>1</v>
      </c>
      <c r="C3">
        <v>95</v>
      </c>
      <c r="D3">
        <v>78</v>
      </c>
      <c r="E3">
        <v>85</v>
      </c>
      <c r="G3">
        <f t="shared" ref="G3:G12" si="0">C3-$C$15</f>
        <v>17.700000000000003</v>
      </c>
      <c r="H3">
        <f t="shared" ref="H3:H12" si="1">D3-$D$15</f>
        <v>5.0999999999999943</v>
      </c>
      <c r="I3">
        <f t="shared" ref="I3:I12" si="2">E3-$E$15</f>
        <v>12.400000000000006</v>
      </c>
      <c r="J3">
        <f>G3*H3</f>
        <v>90.269999999999911</v>
      </c>
      <c r="K3">
        <f>G3*I3</f>
        <v>219.48000000000013</v>
      </c>
      <c r="M3">
        <f>G3^2</f>
        <v>313.29000000000008</v>
      </c>
      <c r="N3">
        <f>H3^2</f>
        <v>26.009999999999941</v>
      </c>
      <c r="O3">
        <f>I3^2</f>
        <v>153.76000000000013</v>
      </c>
    </row>
    <row r="4" spans="1:17" x14ac:dyDescent="0.4">
      <c r="B4">
        <v>2</v>
      </c>
      <c r="C4">
        <v>63</v>
      </c>
      <c r="D4">
        <v>84</v>
      </c>
      <c r="E4">
        <v>39</v>
      </c>
      <c r="G4">
        <f t="shared" si="0"/>
        <v>-14.299999999999997</v>
      </c>
      <c r="H4">
        <f t="shared" si="1"/>
        <v>11.099999999999994</v>
      </c>
      <c r="I4">
        <f t="shared" si="2"/>
        <v>-33.599999999999994</v>
      </c>
      <c r="J4">
        <f t="shared" ref="J4:J12" si="3">G4*H4</f>
        <v>-158.72999999999988</v>
      </c>
      <c r="K4">
        <f t="shared" ref="K4:K12" si="4">G4*I4</f>
        <v>480.47999999999985</v>
      </c>
      <c r="M4">
        <f t="shared" ref="M4:M12" si="5">G4^2</f>
        <v>204.48999999999992</v>
      </c>
      <c r="N4">
        <f t="shared" ref="N4:N12" si="6">H4^2</f>
        <v>123.20999999999988</v>
      </c>
      <c r="O4">
        <f t="shared" ref="O4:O12" si="7">I4^2</f>
        <v>1128.9599999999996</v>
      </c>
    </row>
    <row r="5" spans="1:17" x14ac:dyDescent="0.4">
      <c r="B5">
        <v>3</v>
      </c>
      <c r="C5">
        <v>74</v>
      </c>
      <c r="D5">
        <v>64</v>
      </c>
      <c r="E5">
        <v>76</v>
      </c>
      <c r="G5">
        <f t="shared" si="0"/>
        <v>-3.2999999999999972</v>
      </c>
      <c r="H5">
        <f t="shared" si="1"/>
        <v>-8.9000000000000057</v>
      </c>
      <c r="I5">
        <f t="shared" si="2"/>
        <v>3.4000000000000057</v>
      </c>
      <c r="J5">
        <f t="shared" si="3"/>
        <v>29.369999999999994</v>
      </c>
      <c r="K5">
        <f t="shared" si="4"/>
        <v>-11.22000000000001</v>
      </c>
      <c r="M5">
        <f t="shared" si="5"/>
        <v>10.889999999999981</v>
      </c>
      <c r="N5">
        <f t="shared" si="6"/>
        <v>79.210000000000107</v>
      </c>
      <c r="O5">
        <f t="shared" si="7"/>
        <v>11.560000000000038</v>
      </c>
    </row>
    <row r="6" spans="1:17" x14ac:dyDescent="0.4">
      <c r="B6">
        <v>4</v>
      </c>
      <c r="C6">
        <v>83</v>
      </c>
      <c r="D6">
        <v>85</v>
      </c>
      <c r="E6">
        <v>71</v>
      </c>
      <c r="G6">
        <f t="shared" si="0"/>
        <v>5.7000000000000028</v>
      </c>
      <c r="H6">
        <f t="shared" si="1"/>
        <v>12.099999999999994</v>
      </c>
      <c r="I6">
        <f t="shared" si="2"/>
        <v>-1.5999999999999943</v>
      </c>
      <c r="J6">
        <f t="shared" si="3"/>
        <v>68.97</v>
      </c>
      <c r="K6">
        <f t="shared" si="4"/>
        <v>-9.1199999999999726</v>
      </c>
      <c r="M6">
        <f t="shared" si="5"/>
        <v>32.49000000000003</v>
      </c>
      <c r="N6">
        <f t="shared" si="6"/>
        <v>146.40999999999985</v>
      </c>
      <c r="O6">
        <f t="shared" si="7"/>
        <v>2.5599999999999818</v>
      </c>
    </row>
    <row r="7" spans="1:17" x14ac:dyDescent="0.4">
      <c r="B7">
        <v>5</v>
      </c>
      <c r="C7">
        <v>94</v>
      </c>
      <c r="D7">
        <v>98</v>
      </c>
      <c r="E7">
        <v>90</v>
      </c>
      <c r="G7">
        <f t="shared" si="0"/>
        <v>16.700000000000003</v>
      </c>
      <c r="H7">
        <f t="shared" si="1"/>
        <v>25.099999999999994</v>
      </c>
      <c r="I7">
        <f t="shared" si="2"/>
        <v>17.400000000000006</v>
      </c>
      <c r="J7">
        <f t="shared" si="3"/>
        <v>419.16999999999996</v>
      </c>
      <c r="K7">
        <f t="shared" si="4"/>
        <v>290.58000000000015</v>
      </c>
      <c r="M7">
        <f t="shared" si="5"/>
        <v>278.8900000000001</v>
      </c>
      <c r="N7">
        <f t="shared" si="6"/>
        <v>630.00999999999976</v>
      </c>
      <c r="O7">
        <f t="shared" si="7"/>
        <v>302.76000000000022</v>
      </c>
    </row>
    <row r="8" spans="1:17" x14ac:dyDescent="0.4">
      <c r="B8">
        <v>6</v>
      </c>
      <c r="C8">
        <v>51</v>
      </c>
      <c r="D8">
        <v>45</v>
      </c>
      <c r="E8">
        <v>40</v>
      </c>
      <c r="G8">
        <f t="shared" si="0"/>
        <v>-26.299999999999997</v>
      </c>
      <c r="H8">
        <f t="shared" si="1"/>
        <v>-27.900000000000006</v>
      </c>
      <c r="I8">
        <f t="shared" si="2"/>
        <v>-32.599999999999994</v>
      </c>
      <c r="J8">
        <f t="shared" si="3"/>
        <v>733.7700000000001</v>
      </c>
      <c r="K8">
        <f t="shared" si="4"/>
        <v>857.37999999999977</v>
      </c>
      <c r="M8">
        <f t="shared" si="5"/>
        <v>691.68999999999983</v>
      </c>
      <c r="N8">
        <f t="shared" si="6"/>
        <v>778.41000000000031</v>
      </c>
      <c r="O8">
        <f t="shared" si="7"/>
        <v>1062.7599999999995</v>
      </c>
    </row>
    <row r="9" spans="1:17" x14ac:dyDescent="0.4">
      <c r="B9">
        <v>7</v>
      </c>
      <c r="C9">
        <v>67</v>
      </c>
      <c r="D9">
        <v>70</v>
      </c>
      <c r="E9">
        <v>70</v>
      </c>
      <c r="G9">
        <f t="shared" si="0"/>
        <v>-10.299999999999997</v>
      </c>
      <c r="H9">
        <f t="shared" si="1"/>
        <v>-2.9000000000000057</v>
      </c>
      <c r="I9">
        <f t="shared" si="2"/>
        <v>-2.5999999999999943</v>
      </c>
      <c r="J9">
        <f t="shared" si="3"/>
        <v>29.870000000000051</v>
      </c>
      <c r="K9">
        <f t="shared" si="4"/>
        <v>26.779999999999934</v>
      </c>
      <c r="M9">
        <f t="shared" si="5"/>
        <v>106.08999999999995</v>
      </c>
      <c r="N9">
        <f t="shared" si="6"/>
        <v>8.4100000000000321</v>
      </c>
      <c r="O9">
        <f t="shared" si="7"/>
        <v>6.7599999999999705</v>
      </c>
    </row>
    <row r="10" spans="1:17" x14ac:dyDescent="0.4">
      <c r="B10">
        <v>8</v>
      </c>
      <c r="C10">
        <v>86</v>
      </c>
      <c r="D10">
        <v>59</v>
      </c>
      <c r="E10">
        <v>90</v>
      </c>
      <c r="G10">
        <f t="shared" si="0"/>
        <v>8.7000000000000028</v>
      </c>
      <c r="H10">
        <f t="shared" si="1"/>
        <v>-13.900000000000006</v>
      </c>
      <c r="I10">
        <f t="shared" si="2"/>
        <v>17.400000000000006</v>
      </c>
      <c r="J10">
        <f t="shared" si="3"/>
        <v>-120.93000000000009</v>
      </c>
      <c r="K10">
        <f t="shared" si="4"/>
        <v>151.38000000000011</v>
      </c>
      <c r="M10">
        <f t="shared" si="5"/>
        <v>75.690000000000055</v>
      </c>
      <c r="N10">
        <f t="shared" si="6"/>
        <v>193.21000000000015</v>
      </c>
      <c r="O10">
        <f t="shared" si="7"/>
        <v>302.76000000000022</v>
      </c>
    </row>
    <row r="11" spans="1:17" x14ac:dyDescent="0.4">
      <c r="B11">
        <v>9</v>
      </c>
      <c r="C11">
        <v>88</v>
      </c>
      <c r="D11">
        <v>83</v>
      </c>
      <c r="E11">
        <v>85</v>
      </c>
      <c r="G11">
        <f t="shared" si="0"/>
        <v>10.700000000000003</v>
      </c>
      <c r="H11">
        <f t="shared" si="1"/>
        <v>10.099999999999994</v>
      </c>
      <c r="I11">
        <f t="shared" si="2"/>
        <v>12.400000000000006</v>
      </c>
      <c r="J11">
        <f t="shared" si="3"/>
        <v>108.06999999999996</v>
      </c>
      <c r="K11">
        <f t="shared" si="4"/>
        <v>132.68000000000009</v>
      </c>
      <c r="M11">
        <f t="shared" si="5"/>
        <v>114.49000000000007</v>
      </c>
      <c r="N11">
        <f t="shared" si="6"/>
        <v>102.00999999999989</v>
      </c>
      <c r="O11">
        <f t="shared" si="7"/>
        <v>153.76000000000013</v>
      </c>
    </row>
    <row r="12" spans="1:17" x14ac:dyDescent="0.4">
      <c r="B12">
        <v>10</v>
      </c>
      <c r="C12">
        <v>72</v>
      </c>
      <c r="D12">
        <v>63</v>
      </c>
      <c r="E12">
        <v>80</v>
      </c>
      <c r="G12">
        <f t="shared" si="0"/>
        <v>-5.2999999999999972</v>
      </c>
      <c r="H12">
        <f t="shared" si="1"/>
        <v>-9.9000000000000057</v>
      </c>
      <c r="I12">
        <f t="shared" si="2"/>
        <v>7.4000000000000057</v>
      </c>
      <c r="J12">
        <f t="shared" si="3"/>
        <v>52.47</v>
      </c>
      <c r="K12">
        <f t="shared" si="4"/>
        <v>-39.220000000000006</v>
      </c>
      <c r="M12">
        <f t="shared" si="5"/>
        <v>28.089999999999971</v>
      </c>
      <c r="N12">
        <f t="shared" si="6"/>
        <v>98.010000000000119</v>
      </c>
      <c r="O12">
        <f t="shared" si="7"/>
        <v>54.760000000000083</v>
      </c>
    </row>
    <row r="14" spans="1:17" x14ac:dyDescent="0.4">
      <c r="B14" t="s">
        <v>13</v>
      </c>
      <c r="C14">
        <f>SUM(C3:C12)</f>
        <v>773</v>
      </c>
      <c r="D14">
        <f t="shared" ref="D14:E14" si="8">SUM(D3:D12)</f>
        <v>729</v>
      </c>
      <c r="E14">
        <f t="shared" si="8"/>
        <v>726</v>
      </c>
      <c r="I14" t="s">
        <v>13</v>
      </c>
      <c r="J14">
        <f>SUM(J3:J12)</f>
        <v>1252.3000000000002</v>
      </c>
      <c r="K14">
        <f>SUM(K3:K12)</f>
        <v>2099.2000000000003</v>
      </c>
      <c r="M14">
        <f>SUM(M3:M12)</f>
        <v>1856.0999999999997</v>
      </c>
      <c r="N14">
        <f t="shared" ref="N14:O14" si="9">SUM(N3:N12)</f>
        <v>2184.9</v>
      </c>
      <c r="O14">
        <f t="shared" si="9"/>
        <v>3180.4</v>
      </c>
    </row>
    <row r="15" spans="1:17" x14ac:dyDescent="0.4">
      <c r="B15" t="s">
        <v>14</v>
      </c>
      <c r="C15">
        <f>C14/$A$3</f>
        <v>77.3</v>
      </c>
      <c r="D15">
        <f t="shared" ref="D15:E15" si="10">D14/$A$3</f>
        <v>72.900000000000006</v>
      </c>
      <c r="E15">
        <f t="shared" si="10"/>
        <v>72.599999999999994</v>
      </c>
      <c r="I15" t="s">
        <v>26</v>
      </c>
      <c r="J15" s="1">
        <f>J14/$A$3</f>
        <v>125.23000000000002</v>
      </c>
      <c r="K15" s="1">
        <f>K14/$A$3</f>
        <v>209.92000000000002</v>
      </c>
      <c r="M15">
        <f>M14/$A$3</f>
        <v>185.60999999999996</v>
      </c>
      <c r="N15">
        <f t="shared" ref="N15:O15" si="11">N14/$A$3</f>
        <v>218.49</v>
      </c>
      <c r="O15">
        <f t="shared" si="11"/>
        <v>318.04000000000002</v>
      </c>
    </row>
    <row r="16" spans="1:17" x14ac:dyDescent="0.4">
      <c r="I16" t="s">
        <v>27</v>
      </c>
      <c r="J16" s="1">
        <f>(J15/(M16*N16))</f>
        <v>0.62185898387205851</v>
      </c>
      <c r="K16" s="1">
        <f>K15/(M16*O16)</f>
        <v>0.86399705057830911</v>
      </c>
      <c r="M16">
        <f t="shared" ref="M16:O16" si="12">SQRT(M15)</f>
        <v>13.623876100434853</v>
      </c>
      <c r="N16">
        <f t="shared" si="12"/>
        <v>14.781407240178453</v>
      </c>
      <c r="O16">
        <f t="shared" si="12"/>
        <v>17.833676009168723</v>
      </c>
    </row>
    <row r="34" spans="1:16" x14ac:dyDescent="0.4">
      <c r="M34" s="4" t="s">
        <v>49</v>
      </c>
      <c r="N34" s="4"/>
      <c r="O34" s="4"/>
    </row>
    <row r="35" spans="1:16" x14ac:dyDescent="0.4">
      <c r="A35" t="s">
        <v>29</v>
      </c>
      <c r="C35" t="s">
        <v>43</v>
      </c>
      <c r="D35" t="s">
        <v>44</v>
      </c>
      <c r="E35" t="s">
        <v>45</v>
      </c>
      <c r="G35" t="s">
        <v>8</v>
      </c>
      <c r="H35" t="s">
        <v>9</v>
      </c>
      <c r="I35" t="s">
        <v>19</v>
      </c>
      <c r="J35" t="s">
        <v>20</v>
      </c>
      <c r="K35" t="s">
        <v>46</v>
      </c>
      <c r="M35" t="s">
        <v>0</v>
      </c>
      <c r="N35" t="s">
        <v>1</v>
      </c>
      <c r="O35" t="s">
        <v>25</v>
      </c>
    </row>
    <row r="36" spans="1:16" x14ac:dyDescent="0.4">
      <c r="A36" t="s">
        <v>6</v>
      </c>
      <c r="B36">
        <v>1</v>
      </c>
      <c r="C36">
        <f>C3/10</f>
        <v>9.5</v>
      </c>
      <c r="D36">
        <f t="shared" ref="D36:E36" si="13">D3/10</f>
        <v>7.8</v>
      </c>
      <c r="E36">
        <f t="shared" si="13"/>
        <v>8.5</v>
      </c>
      <c r="G36">
        <f>C36-$C$48</f>
        <v>1.7699999999999987</v>
      </c>
      <c r="H36">
        <f>D36-$D$48</f>
        <v>0.5099999999999989</v>
      </c>
      <c r="I36">
        <f>E36-$E$48</f>
        <v>1.2400000000000002</v>
      </c>
      <c r="J36">
        <f>G36*H36</f>
        <v>0.90269999999999739</v>
      </c>
      <c r="K36">
        <f>G36*I36</f>
        <v>2.1947999999999985</v>
      </c>
      <c r="M36">
        <f>G36^2</f>
        <v>3.1328999999999954</v>
      </c>
      <c r="N36">
        <f t="shared" ref="N36:O36" si="14">H36^2</f>
        <v>0.26009999999999889</v>
      </c>
      <c r="O36">
        <f t="shared" si="14"/>
        <v>1.5376000000000005</v>
      </c>
      <c r="P36" s="4" t="s">
        <v>50</v>
      </c>
    </row>
    <row r="37" spans="1:16" x14ac:dyDescent="0.4">
      <c r="A37">
        <v>10</v>
      </c>
      <c r="B37">
        <v>2</v>
      </c>
      <c r="C37">
        <f t="shared" ref="C37:E37" si="15">C4/10</f>
        <v>6.3</v>
      </c>
      <c r="D37">
        <f t="shared" si="15"/>
        <v>8.4</v>
      </c>
      <c r="E37">
        <f t="shared" si="15"/>
        <v>3.9</v>
      </c>
      <c r="G37">
        <f t="shared" ref="G37:G45" si="16">C37-$C$48</f>
        <v>-1.4300000000000015</v>
      </c>
      <c r="H37">
        <f t="shared" ref="H37:H45" si="17">D37-$D$48</f>
        <v>1.1099999999999994</v>
      </c>
      <c r="I37">
        <f t="shared" ref="I37:I45" si="18">E37-$E$48</f>
        <v>-3.36</v>
      </c>
      <c r="J37">
        <f t="shared" ref="J37:J45" si="19">G37*H37</f>
        <v>-1.5873000000000008</v>
      </c>
      <c r="K37">
        <f t="shared" ref="K37:K45" si="20">G37*I37</f>
        <v>4.8048000000000046</v>
      </c>
      <c r="M37">
        <f t="shared" ref="M37:M45" si="21">G37^2</f>
        <v>2.0449000000000042</v>
      </c>
      <c r="N37">
        <f t="shared" ref="N37:N45" si="22">H37^2</f>
        <v>1.2320999999999986</v>
      </c>
      <c r="O37">
        <f t="shared" ref="O37:O45" si="23">I37^2</f>
        <v>11.289599999999998</v>
      </c>
      <c r="P37" s="4"/>
    </row>
    <row r="38" spans="1:16" x14ac:dyDescent="0.4">
      <c r="B38">
        <v>3</v>
      </c>
      <c r="C38">
        <f t="shared" ref="C38:E38" si="24">C5/10</f>
        <v>7.4</v>
      </c>
      <c r="D38">
        <f t="shared" si="24"/>
        <v>6.4</v>
      </c>
      <c r="E38">
        <f t="shared" si="24"/>
        <v>7.6</v>
      </c>
      <c r="G38">
        <f t="shared" si="16"/>
        <v>-0.33000000000000096</v>
      </c>
      <c r="H38">
        <f t="shared" si="17"/>
        <v>-0.89000000000000057</v>
      </c>
      <c r="I38">
        <f t="shared" si="18"/>
        <v>0.33999999999999986</v>
      </c>
      <c r="J38">
        <f t="shared" si="19"/>
        <v>0.29370000000000102</v>
      </c>
      <c r="K38">
        <f t="shared" si="20"/>
        <v>-0.11220000000000029</v>
      </c>
      <c r="M38">
        <f t="shared" si="21"/>
        <v>0.10890000000000064</v>
      </c>
      <c r="N38">
        <f t="shared" si="22"/>
        <v>0.79210000000000103</v>
      </c>
      <c r="O38">
        <f t="shared" si="23"/>
        <v>0.1155999999999999</v>
      </c>
      <c r="P38" s="4"/>
    </row>
    <row r="39" spans="1:16" x14ac:dyDescent="0.4">
      <c r="B39">
        <v>4</v>
      </c>
      <c r="C39">
        <f t="shared" ref="C39:E39" si="25">C6/10</f>
        <v>8.3000000000000007</v>
      </c>
      <c r="D39">
        <f t="shared" si="25"/>
        <v>8.5</v>
      </c>
      <c r="E39">
        <f t="shared" si="25"/>
        <v>7.1</v>
      </c>
      <c r="G39">
        <f t="shared" si="16"/>
        <v>0.5699999999999994</v>
      </c>
      <c r="H39">
        <f t="shared" si="17"/>
        <v>1.2099999999999991</v>
      </c>
      <c r="I39">
        <f t="shared" si="18"/>
        <v>-0.16000000000000014</v>
      </c>
      <c r="J39">
        <f t="shared" si="19"/>
        <v>0.68969999999999876</v>
      </c>
      <c r="K39">
        <f t="shared" si="20"/>
        <v>-9.1199999999999989E-2</v>
      </c>
      <c r="M39">
        <f t="shared" si="21"/>
        <v>0.3248999999999993</v>
      </c>
      <c r="N39">
        <f t="shared" si="22"/>
        <v>1.4640999999999977</v>
      </c>
      <c r="O39">
        <f t="shared" si="23"/>
        <v>2.5600000000000046E-2</v>
      </c>
      <c r="P39" s="4"/>
    </row>
    <row r="40" spans="1:16" x14ac:dyDescent="0.4">
      <c r="B40">
        <v>5</v>
      </c>
      <c r="C40">
        <f t="shared" ref="C40:E40" si="26">C7/10</f>
        <v>9.4</v>
      </c>
      <c r="D40">
        <f t="shared" si="26"/>
        <v>9.8000000000000007</v>
      </c>
      <c r="E40">
        <f t="shared" si="26"/>
        <v>9</v>
      </c>
      <c r="G40">
        <f t="shared" si="16"/>
        <v>1.669999999999999</v>
      </c>
      <c r="H40">
        <f t="shared" si="17"/>
        <v>2.5099999999999998</v>
      </c>
      <c r="I40">
        <f t="shared" si="18"/>
        <v>1.7400000000000002</v>
      </c>
      <c r="J40">
        <f t="shared" si="19"/>
        <v>4.1916999999999973</v>
      </c>
      <c r="K40">
        <f t="shared" si="20"/>
        <v>2.9057999999999988</v>
      </c>
      <c r="M40">
        <f t="shared" si="21"/>
        <v>2.7888999999999968</v>
      </c>
      <c r="N40">
        <f t="shared" si="22"/>
        <v>6.3000999999999987</v>
      </c>
      <c r="O40">
        <f t="shared" si="23"/>
        <v>3.027600000000001</v>
      </c>
      <c r="P40" s="4"/>
    </row>
    <row r="41" spans="1:16" x14ac:dyDescent="0.4">
      <c r="B41">
        <v>6</v>
      </c>
      <c r="C41">
        <f t="shared" ref="C41:E41" si="27">C8/10</f>
        <v>5.0999999999999996</v>
      </c>
      <c r="D41">
        <f t="shared" si="27"/>
        <v>4.5</v>
      </c>
      <c r="E41">
        <f t="shared" si="27"/>
        <v>4</v>
      </c>
      <c r="G41">
        <f t="shared" si="16"/>
        <v>-2.6300000000000017</v>
      </c>
      <c r="H41">
        <f t="shared" si="17"/>
        <v>-2.7900000000000009</v>
      </c>
      <c r="I41">
        <f t="shared" si="18"/>
        <v>-3.26</v>
      </c>
      <c r="J41">
        <f t="shared" si="19"/>
        <v>7.337700000000007</v>
      </c>
      <c r="K41">
        <f t="shared" si="20"/>
        <v>8.5738000000000056</v>
      </c>
      <c r="M41">
        <f t="shared" si="21"/>
        <v>6.9169000000000089</v>
      </c>
      <c r="N41">
        <f t="shared" si="22"/>
        <v>7.7841000000000049</v>
      </c>
      <c r="O41">
        <f t="shared" si="23"/>
        <v>10.627599999999999</v>
      </c>
      <c r="P41" s="4"/>
    </row>
    <row r="42" spans="1:16" x14ac:dyDescent="0.4">
      <c r="B42">
        <v>7</v>
      </c>
      <c r="C42">
        <f t="shared" ref="C42:E42" si="28">C9/10</f>
        <v>6.7</v>
      </c>
      <c r="D42">
        <f t="shared" si="28"/>
        <v>7</v>
      </c>
      <c r="E42">
        <f t="shared" si="28"/>
        <v>7</v>
      </c>
      <c r="G42">
        <f t="shared" si="16"/>
        <v>-1.0300000000000011</v>
      </c>
      <c r="H42">
        <f t="shared" si="17"/>
        <v>-0.29000000000000092</v>
      </c>
      <c r="I42">
        <f t="shared" si="18"/>
        <v>-0.25999999999999979</v>
      </c>
      <c r="J42">
        <f t="shared" si="19"/>
        <v>0.2987000000000013</v>
      </c>
      <c r="K42">
        <f t="shared" si="20"/>
        <v>0.26780000000000009</v>
      </c>
      <c r="M42">
        <f t="shared" si="21"/>
        <v>1.0609000000000024</v>
      </c>
      <c r="N42">
        <f t="shared" si="22"/>
        <v>8.4100000000000535E-2</v>
      </c>
      <c r="O42">
        <f t="shared" si="23"/>
        <v>6.7599999999999882E-2</v>
      </c>
      <c r="P42" s="4"/>
    </row>
    <row r="43" spans="1:16" x14ac:dyDescent="0.4">
      <c r="B43">
        <v>8</v>
      </c>
      <c r="C43">
        <f t="shared" ref="C43:E43" si="29">C10/10</f>
        <v>8.6</v>
      </c>
      <c r="D43">
        <f t="shared" si="29"/>
        <v>5.9</v>
      </c>
      <c r="E43">
        <f t="shared" si="29"/>
        <v>9</v>
      </c>
      <c r="G43">
        <f t="shared" si="16"/>
        <v>0.86999999999999833</v>
      </c>
      <c r="H43">
        <f t="shared" si="17"/>
        <v>-1.3900000000000006</v>
      </c>
      <c r="I43">
        <f t="shared" si="18"/>
        <v>1.7400000000000002</v>
      </c>
      <c r="J43">
        <f t="shared" si="19"/>
        <v>-1.2092999999999983</v>
      </c>
      <c r="K43">
        <f t="shared" si="20"/>
        <v>1.5137999999999974</v>
      </c>
      <c r="M43">
        <f t="shared" si="21"/>
        <v>0.75689999999999713</v>
      </c>
      <c r="N43">
        <f t="shared" si="22"/>
        <v>1.9321000000000015</v>
      </c>
      <c r="O43">
        <f t="shared" si="23"/>
        <v>3.027600000000001</v>
      </c>
      <c r="P43" s="4"/>
    </row>
    <row r="44" spans="1:16" x14ac:dyDescent="0.4">
      <c r="B44">
        <v>9</v>
      </c>
      <c r="C44">
        <f t="shared" ref="C44:E44" si="30">C11/10</f>
        <v>8.8000000000000007</v>
      </c>
      <c r="D44">
        <f t="shared" si="30"/>
        <v>8.3000000000000007</v>
      </c>
      <c r="E44">
        <f t="shared" si="30"/>
        <v>8.5</v>
      </c>
      <c r="G44">
        <f t="shared" si="16"/>
        <v>1.0699999999999994</v>
      </c>
      <c r="H44">
        <f t="shared" si="17"/>
        <v>1.0099999999999998</v>
      </c>
      <c r="I44">
        <f t="shared" si="18"/>
        <v>1.2400000000000002</v>
      </c>
      <c r="J44">
        <f t="shared" si="19"/>
        <v>1.0806999999999991</v>
      </c>
      <c r="K44">
        <f t="shared" si="20"/>
        <v>1.3267999999999995</v>
      </c>
      <c r="M44">
        <f t="shared" si="21"/>
        <v>1.1448999999999987</v>
      </c>
      <c r="N44">
        <f t="shared" si="22"/>
        <v>1.0200999999999996</v>
      </c>
      <c r="O44">
        <f t="shared" si="23"/>
        <v>1.5376000000000005</v>
      </c>
      <c r="P44" s="4"/>
    </row>
    <row r="45" spans="1:16" x14ac:dyDescent="0.4">
      <c r="B45">
        <v>10</v>
      </c>
      <c r="C45">
        <f t="shared" ref="C45:E45" si="31">C12/10</f>
        <v>7.2</v>
      </c>
      <c r="D45">
        <f t="shared" si="31"/>
        <v>6.3</v>
      </c>
      <c r="E45">
        <f t="shared" si="31"/>
        <v>8</v>
      </c>
      <c r="G45">
        <f t="shared" si="16"/>
        <v>-0.53000000000000114</v>
      </c>
      <c r="H45">
        <f t="shared" si="17"/>
        <v>-0.9900000000000011</v>
      </c>
      <c r="I45">
        <f t="shared" si="18"/>
        <v>0.74000000000000021</v>
      </c>
      <c r="J45">
        <f t="shared" si="19"/>
        <v>0.52470000000000172</v>
      </c>
      <c r="K45">
        <f t="shared" si="20"/>
        <v>-0.39220000000000094</v>
      </c>
      <c r="M45">
        <f t="shared" si="21"/>
        <v>0.2809000000000012</v>
      </c>
      <c r="N45">
        <f t="shared" si="22"/>
        <v>0.98010000000000219</v>
      </c>
      <c r="O45">
        <f t="shared" si="23"/>
        <v>0.54760000000000031</v>
      </c>
      <c r="P45" s="4"/>
    </row>
    <row r="47" spans="1:16" x14ac:dyDescent="0.4">
      <c r="B47" t="s">
        <v>13</v>
      </c>
      <c r="C47">
        <f>SUM(C36:C45)</f>
        <v>77.300000000000011</v>
      </c>
      <c r="D47">
        <f t="shared" ref="D47:E47" si="32">SUM(D36:D45)</f>
        <v>72.900000000000006</v>
      </c>
      <c r="E47">
        <f t="shared" si="32"/>
        <v>72.599999999999994</v>
      </c>
      <c r="I47" t="s">
        <v>13</v>
      </c>
      <c r="J47">
        <f>SUM(J36:J45)</f>
        <v>12.523000000000003</v>
      </c>
      <c r="K47">
        <f>SUM(K36:K45)</f>
        <v>20.992000000000001</v>
      </c>
      <c r="M47">
        <f>SUM(M36:M45)</f>
        <v>18.561000000000007</v>
      </c>
      <c r="N47">
        <f t="shared" ref="N47:O47" si="33">SUM(N36:N45)</f>
        <v>21.849000000000004</v>
      </c>
      <c r="O47">
        <f t="shared" si="33"/>
        <v>31.804000000000002</v>
      </c>
      <c r="P47" t="s">
        <v>13</v>
      </c>
    </row>
    <row r="48" spans="1:16" x14ac:dyDescent="0.4">
      <c r="B48" t="s">
        <v>14</v>
      </c>
      <c r="C48">
        <f>C47/$A$37</f>
        <v>7.7300000000000013</v>
      </c>
      <c r="D48">
        <f t="shared" ref="D48:E48" si="34">D47/$A$37</f>
        <v>7.2900000000000009</v>
      </c>
      <c r="E48">
        <f t="shared" si="34"/>
        <v>7.26</v>
      </c>
      <c r="I48" t="s">
        <v>47</v>
      </c>
      <c r="J48" s="1">
        <f>J47/$A$37</f>
        <v>1.2523000000000004</v>
      </c>
      <c r="K48" s="1">
        <f>K47/$A$37</f>
        <v>2.0992000000000002</v>
      </c>
      <c r="M48">
        <f>M47/$A$37</f>
        <v>1.8561000000000007</v>
      </c>
      <c r="N48">
        <f t="shared" ref="N48:O48" si="35">N47/$A$37</f>
        <v>2.1849000000000003</v>
      </c>
      <c r="O48">
        <f t="shared" si="35"/>
        <v>3.1804000000000001</v>
      </c>
      <c r="P48" t="s">
        <v>51</v>
      </c>
    </row>
    <row r="49" spans="9:16" x14ac:dyDescent="0.4">
      <c r="I49" t="s">
        <v>48</v>
      </c>
      <c r="J49" s="1">
        <f>J48/(M49*N49)</f>
        <v>0.6218589838720584</v>
      </c>
      <c r="K49" s="1">
        <f>K48/(M49*O49)</f>
        <v>0.86399705057830889</v>
      </c>
      <c r="M49">
        <f>SQRT(M48)</f>
        <v>1.3623876100434857</v>
      </c>
      <c r="N49">
        <f t="shared" ref="N49:O49" si="36">SQRT(N48)</f>
        <v>1.4781407240178455</v>
      </c>
      <c r="O49">
        <f t="shared" si="36"/>
        <v>1.7833676009168722</v>
      </c>
      <c r="P49" t="s">
        <v>49</v>
      </c>
    </row>
  </sheetData>
  <mergeCells count="3">
    <mergeCell ref="M1:O1"/>
    <mergeCell ref="M34:O34"/>
    <mergeCell ref="P36:P4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4" orientation="landscape" horizontalDpi="4294967292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tabSelected="1" workbookViewId="0">
      <selection activeCell="H9" sqref="H9"/>
    </sheetView>
  </sheetViews>
  <sheetFormatPr defaultRowHeight="17.399999999999999" x14ac:dyDescent="0.4"/>
  <cols>
    <col min="1" max="1" width="16.296875" bestFit="1" customWidth="1"/>
    <col min="8" max="9" width="10.3984375" bestFit="1" customWidth="1"/>
    <col min="10" max="10" width="14.59765625" bestFit="1" customWidth="1"/>
  </cols>
  <sheetData>
    <row r="1" spans="1:15" x14ac:dyDescent="0.4">
      <c r="A1" t="s">
        <v>55</v>
      </c>
    </row>
    <row r="2" spans="1:15" x14ac:dyDescent="0.4">
      <c r="A2" t="s">
        <v>15</v>
      </c>
      <c r="B2" t="s">
        <v>23</v>
      </c>
      <c r="C2" t="s">
        <v>24</v>
      </c>
      <c r="D2" t="s">
        <v>2</v>
      </c>
      <c r="E2" t="s">
        <v>3</v>
      </c>
      <c r="F2" t="s">
        <v>33</v>
      </c>
      <c r="G2" t="s">
        <v>35</v>
      </c>
      <c r="H2" t="s">
        <v>36</v>
      </c>
      <c r="I2" t="s">
        <v>37</v>
      </c>
      <c r="J2" t="s">
        <v>20</v>
      </c>
      <c r="K2" t="s">
        <v>52</v>
      </c>
      <c r="L2" t="s">
        <v>38</v>
      </c>
      <c r="M2" t="s">
        <v>39</v>
      </c>
    </row>
    <row r="3" spans="1:15" x14ac:dyDescent="0.4">
      <c r="A3">
        <v>5</v>
      </c>
      <c r="B3">
        <v>1</v>
      </c>
      <c r="C3">
        <v>0.5</v>
      </c>
      <c r="D3">
        <f>B3^2</f>
        <v>1</v>
      </c>
      <c r="E3">
        <f>B3*C3</f>
        <v>0.5</v>
      </c>
      <c r="F3">
        <f>B3-$B$10</f>
        <v>-2</v>
      </c>
      <c r="G3">
        <f>C3-$C$10</f>
        <v>-3.4400000000000004</v>
      </c>
      <c r="H3">
        <f>F3^2</f>
        <v>4</v>
      </c>
      <c r="I3">
        <f>G3^2</f>
        <v>11.833600000000002</v>
      </c>
      <c r="J3">
        <f>F3*G3</f>
        <v>6.8800000000000008</v>
      </c>
      <c r="K3">
        <f>$J$11*B3+$J$12</f>
        <v>-1.9999999999997575E-2</v>
      </c>
      <c r="L3">
        <f>C3-K3</f>
        <v>0.51999999999999758</v>
      </c>
      <c r="M3">
        <f>L3^2</f>
        <v>0.27039999999999748</v>
      </c>
    </row>
    <row r="4" spans="1:15" x14ac:dyDescent="0.4">
      <c r="B4">
        <v>2</v>
      </c>
      <c r="C4">
        <v>1.7</v>
      </c>
      <c r="D4">
        <f t="shared" ref="D4:D7" si="0">B4^2</f>
        <v>4</v>
      </c>
      <c r="E4">
        <f t="shared" ref="E4:E6" si="1">B4*C4</f>
        <v>3.4</v>
      </c>
      <c r="F4">
        <f>B4-$B$10</f>
        <v>-1</v>
      </c>
      <c r="G4">
        <f t="shared" ref="G4:G7" si="2">C4-$C$10</f>
        <v>-2.2400000000000002</v>
      </c>
      <c r="H4">
        <f t="shared" ref="H4:H7" si="3">F4^2</f>
        <v>1</v>
      </c>
      <c r="I4">
        <f t="shared" ref="I4:I7" si="4">G4^2</f>
        <v>5.0176000000000007</v>
      </c>
      <c r="J4">
        <f t="shared" ref="J4:J7" si="5">F4*G4</f>
        <v>2.2400000000000002</v>
      </c>
      <c r="K4">
        <f>$J$11*B4+$J$12</f>
        <v>1.9600000000000013</v>
      </c>
      <c r="L4">
        <f t="shared" ref="L4:L7" si="6">C4-K4</f>
        <v>-0.26000000000000134</v>
      </c>
      <c r="M4">
        <f t="shared" ref="M4:M7" si="7">L4^2</f>
        <v>6.7600000000000701E-2</v>
      </c>
    </row>
    <row r="5" spans="1:15" x14ac:dyDescent="0.4">
      <c r="B5">
        <v>3</v>
      </c>
      <c r="C5">
        <v>3.4</v>
      </c>
      <c r="D5">
        <f t="shared" si="0"/>
        <v>9</v>
      </c>
      <c r="E5">
        <f t="shared" si="1"/>
        <v>10.199999999999999</v>
      </c>
      <c r="F5">
        <f t="shared" ref="F5:F7" si="8">B5-$B$10</f>
        <v>0</v>
      </c>
      <c r="G5">
        <f t="shared" si="2"/>
        <v>-0.54000000000000048</v>
      </c>
      <c r="H5">
        <f t="shared" si="3"/>
        <v>0</v>
      </c>
      <c r="I5">
        <f t="shared" si="4"/>
        <v>0.29160000000000053</v>
      </c>
      <c r="J5">
        <f t="shared" si="5"/>
        <v>0</v>
      </c>
      <c r="K5">
        <f>$J$11*B5+$J$12</f>
        <v>3.9400000000000004</v>
      </c>
      <c r="L5">
        <f t="shared" si="6"/>
        <v>-0.54000000000000048</v>
      </c>
      <c r="M5">
        <f t="shared" si="7"/>
        <v>0.29160000000000053</v>
      </c>
    </row>
    <row r="6" spans="1:15" x14ac:dyDescent="0.4">
      <c r="B6">
        <v>4</v>
      </c>
      <c r="C6">
        <v>5.7</v>
      </c>
      <c r="D6">
        <f t="shared" si="0"/>
        <v>16</v>
      </c>
      <c r="E6">
        <f t="shared" si="1"/>
        <v>22.8</v>
      </c>
      <c r="F6">
        <f t="shared" si="8"/>
        <v>1</v>
      </c>
      <c r="G6">
        <f t="shared" si="2"/>
        <v>1.7599999999999998</v>
      </c>
      <c r="H6">
        <f t="shared" si="3"/>
        <v>1</v>
      </c>
      <c r="I6">
        <f t="shared" si="4"/>
        <v>3.0975999999999995</v>
      </c>
      <c r="J6">
        <f t="shared" si="5"/>
        <v>1.7599999999999998</v>
      </c>
      <c r="K6">
        <f>$J$11*B6+$J$12</f>
        <v>5.919999999999999</v>
      </c>
      <c r="L6">
        <f t="shared" si="6"/>
        <v>-0.21999999999999886</v>
      </c>
      <c r="M6">
        <f t="shared" si="7"/>
        <v>4.8399999999999499E-2</v>
      </c>
    </row>
    <row r="7" spans="1:15" x14ac:dyDescent="0.4">
      <c r="B7">
        <v>5</v>
      </c>
      <c r="C7">
        <v>8.4</v>
      </c>
      <c r="D7">
        <f t="shared" si="0"/>
        <v>25</v>
      </c>
      <c r="E7">
        <f>B7*C7</f>
        <v>42</v>
      </c>
      <c r="F7">
        <f t="shared" si="8"/>
        <v>2</v>
      </c>
      <c r="G7">
        <f t="shared" si="2"/>
        <v>4.46</v>
      </c>
      <c r="H7">
        <f t="shared" si="3"/>
        <v>4</v>
      </c>
      <c r="I7">
        <f t="shared" si="4"/>
        <v>19.8916</v>
      </c>
      <c r="J7">
        <f t="shared" si="5"/>
        <v>8.92</v>
      </c>
      <c r="K7">
        <f>$J$11*B7+$J$12</f>
        <v>7.8999999999999986</v>
      </c>
      <c r="L7">
        <f t="shared" si="6"/>
        <v>0.50000000000000178</v>
      </c>
      <c r="M7">
        <f t="shared" si="7"/>
        <v>0.25000000000000178</v>
      </c>
    </row>
    <row r="8" spans="1:15" x14ac:dyDescent="0.4">
      <c r="L8" s="2" t="s">
        <v>40</v>
      </c>
      <c r="M8" s="2">
        <f>SUM(M3:M7)</f>
        <v>0.92799999999999994</v>
      </c>
      <c r="N8" s="3" t="s">
        <v>54</v>
      </c>
      <c r="O8" s="3">
        <f>1-M8/M9</f>
        <v>0.97687630818299609</v>
      </c>
    </row>
    <row r="9" spans="1:15" x14ac:dyDescent="0.4">
      <c r="A9" t="s">
        <v>13</v>
      </c>
      <c r="B9">
        <f>SUM(B3:B7)</f>
        <v>15</v>
      </c>
      <c r="C9">
        <f>SUM(C3:C7)</f>
        <v>19.700000000000003</v>
      </c>
      <c r="D9">
        <f>SUM(D3:D7)</f>
        <v>55</v>
      </c>
      <c r="E9">
        <f>SUM(E3:E7)</f>
        <v>78.900000000000006</v>
      </c>
      <c r="H9">
        <f>SUM(H3:H7)</f>
        <v>10</v>
      </c>
      <c r="I9">
        <f>SUM(I3:I7)</f>
        <v>40.132000000000005</v>
      </c>
      <c r="J9">
        <f>SUM(J3:J7)</f>
        <v>19.8</v>
      </c>
      <c r="L9" s="2" t="s">
        <v>53</v>
      </c>
      <c r="M9" s="2">
        <f>I9</f>
        <v>40.132000000000005</v>
      </c>
    </row>
    <row r="10" spans="1:15" x14ac:dyDescent="0.4">
      <c r="A10" t="s">
        <v>34</v>
      </c>
      <c r="B10">
        <f>B9/$A$3</f>
        <v>3</v>
      </c>
      <c r="C10">
        <f>C9/$A$3</f>
        <v>3.9400000000000004</v>
      </c>
      <c r="D10">
        <f>D9/$A$3</f>
        <v>11</v>
      </c>
      <c r="E10">
        <f>E9/$A$3</f>
        <v>15.780000000000001</v>
      </c>
      <c r="H10">
        <f>H9/$A$3</f>
        <v>2</v>
      </c>
      <c r="I10">
        <f>I9/$A$3</f>
        <v>8.0264000000000006</v>
      </c>
      <c r="J10">
        <f>J9/$A$3</f>
        <v>3.96</v>
      </c>
    </row>
    <row r="11" spans="1:15" x14ac:dyDescent="0.4">
      <c r="I11" s="2" t="s">
        <v>4</v>
      </c>
      <c r="J11" s="2">
        <f>(A3*E9-B9*C9)/(A3*D9-B9^2)</f>
        <v>1.9799999999999989</v>
      </c>
    </row>
    <row r="12" spans="1:15" x14ac:dyDescent="0.4">
      <c r="I12" s="2" t="s">
        <v>5</v>
      </c>
      <c r="J12" s="2">
        <f>C10-J11*B10</f>
        <v>-1.9999999999999964</v>
      </c>
    </row>
    <row r="14" spans="1:15" x14ac:dyDescent="0.4">
      <c r="A14" t="s">
        <v>56</v>
      </c>
    </row>
    <row r="15" spans="1:15" x14ac:dyDescent="0.4">
      <c r="A15" t="s">
        <v>6</v>
      </c>
      <c r="B15" t="s">
        <v>0</v>
      </c>
      <c r="C15" t="s">
        <v>57</v>
      </c>
      <c r="D15" t="s">
        <v>2</v>
      </c>
      <c r="E15" t="s">
        <v>3</v>
      </c>
      <c r="F15" t="s">
        <v>8</v>
      </c>
      <c r="G15" t="s">
        <v>9</v>
      </c>
      <c r="H15" t="s">
        <v>10</v>
      </c>
      <c r="I15" t="s">
        <v>37</v>
      </c>
      <c r="J15" t="s">
        <v>20</v>
      </c>
      <c r="K15" t="s">
        <v>52</v>
      </c>
      <c r="L15" t="s">
        <v>38</v>
      </c>
      <c r="M15" t="s">
        <v>39</v>
      </c>
    </row>
    <row r="16" spans="1:15" x14ac:dyDescent="0.4">
      <c r="A16">
        <v>5</v>
      </c>
      <c r="B16">
        <v>1</v>
      </c>
      <c r="C16">
        <f>LN(C3)</f>
        <v>-0.69314718055994529</v>
      </c>
      <c r="D16">
        <f>B16^2</f>
        <v>1</v>
      </c>
      <c r="E16">
        <f>B16*C16</f>
        <v>-0.69314718055994529</v>
      </c>
      <c r="F16">
        <f>B16-$B$23</f>
        <v>-2</v>
      </c>
      <c r="G16">
        <f>C16-$C$23</f>
        <v>-1.6791380571227679</v>
      </c>
      <c r="H16">
        <f>F16^2</f>
        <v>4</v>
      </c>
      <c r="I16">
        <f>G16^2</f>
        <v>2.8195046148780238</v>
      </c>
      <c r="J16">
        <f>F16*G16</f>
        <v>3.3582761142455357</v>
      </c>
      <c r="K16">
        <f>$J$24*B16+$J$25</f>
        <v>-0.38452826275652996</v>
      </c>
      <c r="L16">
        <f>C16-K16</f>
        <v>-0.30861891780341533</v>
      </c>
      <c r="M16">
        <f>L16^2</f>
        <v>9.524563642615122E-2</v>
      </c>
    </row>
    <row r="17" spans="1:15" x14ac:dyDescent="0.4">
      <c r="B17">
        <v>2</v>
      </c>
      <c r="C17">
        <f t="shared" ref="C17:C20" si="9">LN(C4)</f>
        <v>0.53062825106217038</v>
      </c>
      <c r="D17">
        <f t="shared" ref="D17:D20" si="10">B17^2</f>
        <v>4</v>
      </c>
      <c r="E17">
        <f t="shared" ref="E17:E19" si="11">B17*C17</f>
        <v>1.0612565021243408</v>
      </c>
      <c r="F17">
        <f t="shared" ref="F17:F20" si="12">B17-$B$23</f>
        <v>-1</v>
      </c>
      <c r="G17">
        <f t="shared" ref="G17:G20" si="13">C17-$C$23</f>
        <v>-0.45536262550065232</v>
      </c>
      <c r="H17">
        <f t="shared" ref="H17:H20" si="14">F17^2</f>
        <v>1</v>
      </c>
      <c r="I17">
        <f t="shared" ref="I17:I20" si="15">G17^2</f>
        <v>0.20735512070284734</v>
      </c>
      <c r="J17">
        <f t="shared" ref="J17:J20" si="16">F17*G17</f>
        <v>0.45536262550065232</v>
      </c>
      <c r="K17">
        <f t="shared" ref="K17:K20" si="17">$J$24*B17+$J$25</f>
        <v>0.30073130690314631</v>
      </c>
      <c r="L17">
        <f t="shared" ref="L17:L20" si="18">C17-K17</f>
        <v>0.22989694415902406</v>
      </c>
      <c r="M17">
        <f t="shared" ref="M17:M20" si="19">L17^2</f>
        <v>5.2852604933657427E-2</v>
      </c>
    </row>
    <row r="18" spans="1:15" x14ac:dyDescent="0.4">
      <c r="B18">
        <v>3</v>
      </c>
      <c r="C18">
        <f t="shared" si="9"/>
        <v>1.2237754316221157</v>
      </c>
      <c r="D18">
        <f t="shared" si="10"/>
        <v>9</v>
      </c>
      <c r="E18">
        <f t="shared" si="11"/>
        <v>3.671326294866347</v>
      </c>
      <c r="F18">
        <f t="shared" si="12"/>
        <v>0</v>
      </c>
      <c r="G18">
        <f t="shared" si="13"/>
        <v>0.23778455505929297</v>
      </c>
      <c r="H18">
        <f t="shared" si="14"/>
        <v>0</v>
      </c>
      <c r="I18">
        <f t="shared" si="15"/>
        <v>5.6541494624745926E-2</v>
      </c>
      <c r="J18">
        <f t="shared" si="16"/>
        <v>0</v>
      </c>
      <c r="K18">
        <f t="shared" si="17"/>
        <v>0.98599087656282269</v>
      </c>
      <c r="L18">
        <f t="shared" si="18"/>
        <v>0.23778455505929297</v>
      </c>
      <c r="M18">
        <f t="shared" si="19"/>
        <v>5.6541494624745926E-2</v>
      </c>
    </row>
    <row r="19" spans="1:15" x14ac:dyDescent="0.4">
      <c r="B19">
        <v>4</v>
      </c>
      <c r="C19">
        <f t="shared" si="9"/>
        <v>1.7404661748405046</v>
      </c>
      <c r="D19">
        <f t="shared" si="10"/>
        <v>16</v>
      </c>
      <c r="E19">
        <f t="shared" si="11"/>
        <v>6.9618646993620183</v>
      </c>
      <c r="F19">
        <f t="shared" si="12"/>
        <v>1</v>
      </c>
      <c r="G19">
        <f t="shared" si="13"/>
        <v>0.75447529827768189</v>
      </c>
      <c r="H19">
        <f t="shared" si="14"/>
        <v>1</v>
      </c>
      <c r="I19">
        <f t="shared" si="15"/>
        <v>0.56923297571119702</v>
      </c>
      <c r="J19">
        <f t="shared" si="16"/>
        <v>0.75447529827768189</v>
      </c>
      <c r="K19">
        <f t="shared" si="17"/>
        <v>1.6712504462224989</v>
      </c>
      <c r="L19">
        <f t="shared" si="18"/>
        <v>6.9215728618005734E-2</v>
      </c>
      <c r="M19">
        <f t="shared" si="19"/>
        <v>4.7908170881214183E-3</v>
      </c>
    </row>
    <row r="20" spans="1:15" x14ac:dyDescent="0.4">
      <c r="B20">
        <v>5</v>
      </c>
      <c r="C20">
        <f t="shared" si="9"/>
        <v>2.1282317058492679</v>
      </c>
      <c r="D20">
        <f t="shared" si="10"/>
        <v>25</v>
      </c>
      <c r="E20">
        <f>B20*C20</f>
        <v>10.64115852924634</v>
      </c>
      <c r="F20">
        <f t="shared" si="12"/>
        <v>2</v>
      </c>
      <c r="G20">
        <f t="shared" si="13"/>
        <v>1.1422408292864452</v>
      </c>
      <c r="H20">
        <f t="shared" si="14"/>
        <v>4</v>
      </c>
      <c r="I20">
        <f t="shared" si="15"/>
        <v>1.304714112088986</v>
      </c>
      <c r="J20">
        <f t="shared" si="16"/>
        <v>2.2844816585728904</v>
      </c>
      <c r="K20">
        <f t="shared" si="17"/>
        <v>2.3565100158821748</v>
      </c>
      <c r="L20">
        <f t="shared" si="18"/>
        <v>-0.22827831003290688</v>
      </c>
      <c r="M20">
        <f t="shared" si="19"/>
        <v>5.2110986831479952E-2</v>
      </c>
    </row>
    <row r="21" spans="1:15" x14ac:dyDescent="0.4">
      <c r="L21" s="2" t="s">
        <v>40</v>
      </c>
      <c r="M21" s="2">
        <f>SUM(M16:M20)</f>
        <v>0.26154153990415596</v>
      </c>
      <c r="N21" s="3" t="s">
        <v>54</v>
      </c>
      <c r="O21" s="3">
        <f>1-M21/M22</f>
        <v>0.94724164550749856</v>
      </c>
    </row>
    <row r="22" spans="1:15" x14ac:dyDescent="0.4">
      <c r="A22" t="s">
        <v>13</v>
      </c>
      <c r="B22">
        <f>SUM(B16:B20)</f>
        <v>15</v>
      </c>
      <c r="C22">
        <f>SUM(C16:C20)</f>
        <v>4.9299543828141132</v>
      </c>
      <c r="D22">
        <f>SUM(D16:D20)</f>
        <v>55</v>
      </c>
      <c r="E22">
        <f>SUM(E16:E20)</f>
        <v>21.642458845039101</v>
      </c>
      <c r="H22">
        <f>SUM(H16:H20)</f>
        <v>10</v>
      </c>
      <c r="I22">
        <f>SUM(I16:I20)</f>
        <v>4.9573483180058</v>
      </c>
      <c r="J22">
        <f>SUM(J16:J20)</f>
        <v>6.8525956965967598</v>
      </c>
      <c r="L22" s="2" t="s">
        <v>53</v>
      </c>
      <c r="M22" s="2">
        <f>I22</f>
        <v>4.9573483180058</v>
      </c>
    </row>
    <row r="23" spans="1:15" x14ac:dyDescent="0.4">
      <c r="A23" t="s">
        <v>14</v>
      </c>
      <c r="B23">
        <f>B22/$A$3</f>
        <v>3</v>
      </c>
      <c r="C23">
        <f>C22/$A$3</f>
        <v>0.98599087656282269</v>
      </c>
      <c r="D23">
        <f>D22/$A$3</f>
        <v>11</v>
      </c>
      <c r="E23">
        <f>E22/$A$3</f>
        <v>4.3284917690078206</v>
      </c>
      <c r="H23">
        <f>H22/$A$3</f>
        <v>2</v>
      </c>
      <c r="I23">
        <f>I22/$A$3</f>
        <v>0.99146966360115996</v>
      </c>
      <c r="J23">
        <f>J22/$A$3</f>
        <v>1.3705191393193519</v>
      </c>
    </row>
    <row r="24" spans="1:15" x14ac:dyDescent="0.4">
      <c r="I24" s="2" t="s">
        <v>4</v>
      </c>
      <c r="J24" s="2">
        <f>(A16*E22-B22*C22)/(A16*D22-B22^2)</f>
        <v>0.68525956965967627</v>
      </c>
    </row>
    <row r="25" spans="1:15" x14ac:dyDescent="0.4">
      <c r="I25" s="2" t="s">
        <v>5</v>
      </c>
      <c r="J25" s="2">
        <f>C23-J24*B23</f>
        <v>-1.0697878324162062</v>
      </c>
    </row>
    <row r="27" spans="1:15" x14ac:dyDescent="0.4">
      <c r="A27" t="s">
        <v>58</v>
      </c>
    </row>
    <row r="28" spans="1:15" x14ac:dyDescent="0.4">
      <c r="A28" t="s">
        <v>6</v>
      </c>
      <c r="B28" t="s">
        <v>59</v>
      </c>
      <c r="C28" t="s">
        <v>60</v>
      </c>
      <c r="D28" t="s">
        <v>2</v>
      </c>
      <c r="E28" t="s">
        <v>3</v>
      </c>
      <c r="F28" t="s">
        <v>8</v>
      </c>
      <c r="G28" t="s">
        <v>9</v>
      </c>
      <c r="H28" t="s">
        <v>10</v>
      </c>
      <c r="I28" t="s">
        <v>37</v>
      </c>
      <c r="J28" t="s">
        <v>20</v>
      </c>
      <c r="K28" t="s">
        <v>52</v>
      </c>
      <c r="L28" t="s">
        <v>38</v>
      </c>
      <c r="M28" t="s">
        <v>39</v>
      </c>
    </row>
    <row r="29" spans="1:15" x14ac:dyDescent="0.4">
      <c r="A29">
        <v>5</v>
      </c>
      <c r="B29">
        <f>LOG(B3)</f>
        <v>0</v>
      </c>
      <c r="C29">
        <f>LOG(C3)</f>
        <v>-0.3010299956639812</v>
      </c>
      <c r="D29">
        <f>B29^2</f>
        <v>0</v>
      </c>
      <c r="E29">
        <f>B29*C29</f>
        <v>0</v>
      </c>
      <c r="F29">
        <f>B29-$B$36</f>
        <v>-0.41583624920952494</v>
      </c>
      <c r="G29">
        <f>C29-C36</f>
        <v>-0.72924039256216533</v>
      </c>
      <c r="H29">
        <f>F29^2</f>
        <v>0.17291978615664613</v>
      </c>
      <c r="I29">
        <f>G29^2</f>
        <v>0.53179155014422097</v>
      </c>
      <c r="J29">
        <f>F29*G29</f>
        <v>0.3032445896151324</v>
      </c>
      <c r="K29">
        <f>$J$37*B29+$J$38</f>
        <v>-0.30021979456993098</v>
      </c>
      <c r="L29">
        <f>C29-K29</f>
        <v>-8.1020109405022245E-4</v>
      </c>
      <c r="M29">
        <f>L29^2</f>
        <v>6.5642581280017742E-7</v>
      </c>
    </row>
    <row r="30" spans="1:15" x14ac:dyDescent="0.4">
      <c r="B30">
        <f t="shared" ref="B30:C33" si="20">LOG(B4)</f>
        <v>0.3010299956639812</v>
      </c>
      <c r="C30">
        <f t="shared" si="20"/>
        <v>0.23044892137827391</v>
      </c>
      <c r="D30">
        <f t="shared" ref="D30:D33" si="21">B30^2</f>
        <v>9.0619058289456544E-2</v>
      </c>
      <c r="E30">
        <f t="shared" ref="E30:E32" si="22">B30*C30</f>
        <v>6.9372037803270933E-2</v>
      </c>
      <c r="F30">
        <f t="shared" ref="F30:F33" si="23">B30-$B$36</f>
        <v>-0.11480625354554375</v>
      </c>
      <c r="G30">
        <f t="shared" ref="G30:G33" si="24">C30-C37</f>
        <v>0.23044892137827391</v>
      </c>
      <c r="H30">
        <f t="shared" ref="H30:H33" si="25">F30^2</f>
        <v>1.3180475853163676E-2</v>
      </c>
      <c r="I30">
        <f t="shared" ref="I30:I33" si="26">G30^2</f>
        <v>5.3106705364409874E-2</v>
      </c>
      <c r="J30">
        <f t="shared" ref="J30:J33" si="27">F30*G30</f>
        <v>-2.6456977297051192E-2</v>
      </c>
      <c r="K30">
        <f t="shared" ref="K30:K33" si="28">$J$37*B30+$J$38</f>
        <v>0.22710156761528999</v>
      </c>
      <c r="L30">
        <f t="shared" ref="L30:L33" si="29">C30-K30</f>
        <v>3.3473537629839234E-3</v>
      </c>
      <c r="M30">
        <f t="shared" ref="M30:M33" si="30">L30^2</f>
        <v>1.1204777214562633E-5</v>
      </c>
    </row>
    <row r="31" spans="1:15" x14ac:dyDescent="0.4">
      <c r="B31">
        <f t="shared" si="20"/>
        <v>0.47712125471966244</v>
      </c>
      <c r="C31">
        <f t="shared" si="20"/>
        <v>0.53147891704225514</v>
      </c>
      <c r="D31">
        <f t="shared" si="21"/>
        <v>0.227644691705265</v>
      </c>
      <c r="E31">
        <f t="shared" si="22"/>
        <v>0.25357988775624818</v>
      </c>
      <c r="F31">
        <f t="shared" si="23"/>
        <v>6.1285005510137491E-2</v>
      </c>
      <c r="G31">
        <f t="shared" si="24"/>
        <v>0.53147891704225514</v>
      </c>
      <c r="H31">
        <f t="shared" si="25"/>
        <v>3.7558519003775825E-3</v>
      </c>
      <c r="I31">
        <f t="shared" si="26"/>
        <v>0.28246983926040831</v>
      </c>
      <c r="J31">
        <f t="shared" si="27"/>
        <v>3.2571688359456515E-2</v>
      </c>
      <c r="K31">
        <f t="shared" si="28"/>
        <v>0.53556479032284343</v>
      </c>
      <c r="L31">
        <f t="shared" si="29"/>
        <v>-4.0858732805882925E-3</v>
      </c>
      <c r="M31">
        <f t="shared" si="30"/>
        <v>1.6694360465025335E-5</v>
      </c>
    </row>
    <row r="32" spans="1:15" x14ac:dyDescent="0.4">
      <c r="B32">
        <f t="shared" si="20"/>
        <v>0.6020599913279624</v>
      </c>
      <c r="C32">
        <f t="shared" si="20"/>
        <v>0.75587485567249146</v>
      </c>
      <c r="D32">
        <f t="shared" si="21"/>
        <v>0.36247623315782618</v>
      </c>
      <c r="E32">
        <f t="shared" si="22"/>
        <v>0.45508200905120505</v>
      </c>
      <c r="F32">
        <f t="shared" si="23"/>
        <v>0.18622374211843745</v>
      </c>
      <c r="G32">
        <f t="shared" si="24"/>
        <v>0.75587485567249146</v>
      </c>
      <c r="H32">
        <f t="shared" si="25"/>
        <v>3.4679282128594294E-2</v>
      </c>
      <c r="I32">
        <f t="shared" si="26"/>
        <v>0.57134679743790984</v>
      </c>
      <c r="J32">
        <f t="shared" si="27"/>
        <v>0.14076184419656518</v>
      </c>
      <c r="K32">
        <f t="shared" si="28"/>
        <v>0.75442292980051096</v>
      </c>
      <c r="L32">
        <f t="shared" si="29"/>
        <v>1.4519258719805084E-3</v>
      </c>
      <c r="M32">
        <f t="shared" si="30"/>
        <v>2.1080887377263594E-6</v>
      </c>
    </row>
    <row r="33" spans="1:15" x14ac:dyDescent="0.4">
      <c r="B33">
        <f t="shared" si="20"/>
        <v>0.69897000433601886</v>
      </c>
      <c r="C33">
        <f t="shared" si="20"/>
        <v>0.9242792860618817</v>
      </c>
      <c r="D33">
        <f t="shared" si="21"/>
        <v>0.4885590669614942</v>
      </c>
      <c r="E33">
        <f>B33*C33</f>
        <v>0.64604349658636584</v>
      </c>
      <c r="F33">
        <f t="shared" si="23"/>
        <v>0.28313375512649391</v>
      </c>
      <c r="G33">
        <f t="shared" si="24"/>
        <v>0.9242792860618817</v>
      </c>
      <c r="H33">
        <f t="shared" si="25"/>
        <v>8.0164723292029422E-2</v>
      </c>
      <c r="I33">
        <f t="shared" si="26"/>
        <v>0.85429219864306172</v>
      </c>
      <c r="J33">
        <f t="shared" si="27"/>
        <v>0.26169466504833544</v>
      </c>
      <c r="K33">
        <f t="shared" si="28"/>
        <v>0.92418249132220809</v>
      </c>
      <c r="L33">
        <f t="shared" si="29"/>
        <v>9.6794739673611296E-5</v>
      </c>
      <c r="M33">
        <f t="shared" si="30"/>
        <v>9.3692216284821799E-9</v>
      </c>
    </row>
    <row r="34" spans="1:15" x14ac:dyDescent="0.4">
      <c r="L34" s="2" t="s">
        <v>40</v>
      </c>
      <c r="M34" s="2">
        <f>SUM(M29:M33)</f>
        <v>3.0673021451742993E-5</v>
      </c>
      <c r="N34" s="3" t="s">
        <v>54</v>
      </c>
      <c r="O34" s="3">
        <f>1-M34/M35</f>
        <v>0.99998662323305754</v>
      </c>
    </row>
    <row r="35" spans="1:15" x14ac:dyDescent="0.4">
      <c r="A35" t="s">
        <v>13</v>
      </c>
      <c r="B35">
        <f>SUM(B29:B33)</f>
        <v>2.0791812460476247</v>
      </c>
      <c r="C35">
        <f>SUM(C29:C33)</f>
        <v>2.1410519844909208</v>
      </c>
      <c r="D35">
        <f>SUM(D29:D33)</f>
        <v>1.1692990501140419</v>
      </c>
      <c r="E35">
        <f>SUM(E29:E33)</f>
        <v>1.4240774311970901</v>
      </c>
      <c r="H35">
        <f>SUM(H29:H33)</f>
        <v>0.30470011933081109</v>
      </c>
      <c r="I35">
        <f>SUM(I29:I33)</f>
        <v>2.2930070908500109</v>
      </c>
      <c r="J35">
        <f>SUM(J29:J33)</f>
        <v>0.71181580992243831</v>
      </c>
      <c r="L35" s="2" t="s">
        <v>53</v>
      </c>
      <c r="M35" s="2">
        <f>I35</f>
        <v>2.2930070908500109</v>
      </c>
    </row>
    <row r="36" spans="1:15" x14ac:dyDescent="0.4">
      <c r="A36" t="s">
        <v>14</v>
      </c>
      <c r="B36">
        <f>B35/$A$3</f>
        <v>0.41583624920952494</v>
      </c>
      <c r="C36">
        <f>C35/$A$3</f>
        <v>0.42821039689818419</v>
      </c>
      <c r="D36">
        <f>D35/$A$3</f>
        <v>0.23385981002280837</v>
      </c>
      <c r="E36">
        <f>E35/$A$3</f>
        <v>0.28481548623941799</v>
      </c>
      <c r="H36">
        <f>H35/$A$3</f>
        <v>6.0940023866162221E-2</v>
      </c>
      <c r="I36">
        <f>I35/$A$3</f>
        <v>0.45860141817000216</v>
      </c>
      <c r="J36">
        <f>J35/$A$3</f>
        <v>0.14236316198448767</v>
      </c>
    </row>
    <row r="37" spans="1:15" x14ac:dyDescent="0.4">
      <c r="I37" s="2" t="s">
        <v>4</v>
      </c>
      <c r="J37" s="2">
        <f>(A29*E35-B35*C35)/(A29*D35-B35^2)</f>
        <v>1.7517236480773599</v>
      </c>
    </row>
    <row r="38" spans="1:15" x14ac:dyDescent="0.4">
      <c r="I38" s="2" t="s">
        <v>5</v>
      </c>
      <c r="J38" s="2">
        <f>C36-J37*B36</f>
        <v>-0.30021979456993098</v>
      </c>
    </row>
    <row r="40" spans="1:15" x14ac:dyDescent="0.4">
      <c r="A40" t="s">
        <v>61</v>
      </c>
    </row>
    <row r="41" spans="1:15" x14ac:dyDescent="0.4">
      <c r="A41" t="s">
        <v>6</v>
      </c>
      <c r="B41" t="s">
        <v>62</v>
      </c>
      <c r="C41" t="s">
        <v>63</v>
      </c>
      <c r="D41" t="s">
        <v>2</v>
      </c>
      <c r="E41" t="s">
        <v>3</v>
      </c>
      <c r="F41" t="s">
        <v>8</v>
      </c>
      <c r="G41" t="s">
        <v>9</v>
      </c>
      <c r="H41" t="s">
        <v>10</v>
      </c>
      <c r="I41" t="s">
        <v>37</v>
      </c>
      <c r="J41" t="s">
        <v>20</v>
      </c>
      <c r="K41" t="s">
        <v>52</v>
      </c>
      <c r="L41" t="s">
        <v>38</v>
      </c>
      <c r="M41" t="s">
        <v>39</v>
      </c>
    </row>
    <row r="42" spans="1:15" x14ac:dyDescent="0.4">
      <c r="A42">
        <v>5</v>
      </c>
      <c r="B42">
        <f>1/B3</f>
        <v>1</v>
      </c>
      <c r="C42">
        <f>1/C3</f>
        <v>2</v>
      </c>
      <c r="D42">
        <f>B42^2</f>
        <v>1</v>
      </c>
      <c r="E42">
        <f>B42*C42</f>
        <v>2</v>
      </c>
      <c r="F42">
        <f>B42-$B$49</f>
        <v>0.54333333333333333</v>
      </c>
      <c r="G42">
        <f>C42-C49</f>
        <v>1.3646321686569365</v>
      </c>
      <c r="H42">
        <f>F42^2</f>
        <v>0.29521111111111109</v>
      </c>
      <c r="I42">
        <f>G42^2</f>
        <v>1.8622209557333336</v>
      </c>
      <c r="J42">
        <f>F42*G42</f>
        <v>0.74145014497026884</v>
      </c>
      <c r="K42">
        <f>$J$50*B42+$J$51</f>
        <v>1.9379944928007318</v>
      </c>
      <c r="L42">
        <f>C42-K42</f>
        <v>6.2005507199268228E-2</v>
      </c>
      <c r="M42">
        <f>L42^2</f>
        <v>3.844682923038504E-3</v>
      </c>
    </row>
    <row r="43" spans="1:15" x14ac:dyDescent="0.4">
      <c r="B43">
        <f t="shared" ref="B43:C46" si="31">1/B4</f>
        <v>0.5</v>
      </c>
      <c r="C43">
        <f t="shared" si="31"/>
        <v>0.58823529411764708</v>
      </c>
      <c r="D43">
        <f t="shared" ref="D43:D46" si="32">B43^2</f>
        <v>0.25</v>
      </c>
      <c r="E43">
        <f t="shared" ref="E43:E45" si="33">B43*C43</f>
        <v>0.29411764705882354</v>
      </c>
      <c r="F43">
        <f t="shared" ref="F43:F46" si="34">B43-$B$49</f>
        <v>4.3333333333333335E-2</v>
      </c>
      <c r="G43">
        <f t="shared" ref="G43:G46" si="35">C43-C50</f>
        <v>0.58823529411764708</v>
      </c>
      <c r="H43">
        <f t="shared" ref="H43:H46" si="36">F43^2</f>
        <v>1.8777777777777779E-3</v>
      </c>
      <c r="I43">
        <f t="shared" ref="I43:I46" si="37">G43^2</f>
        <v>0.34602076124567477</v>
      </c>
      <c r="J43">
        <f t="shared" ref="J43:J46" si="38">F43*G43</f>
        <v>2.5490196078431376E-2</v>
      </c>
      <c r="K43">
        <f t="shared" ref="K43:K46" si="39">$J$50*B43+$J$51</f>
        <v>0.73925830127527026</v>
      </c>
      <c r="L43">
        <f t="shared" ref="L43:L46" si="40">C43-K43</f>
        <v>-0.15102300715762318</v>
      </c>
      <c r="M43">
        <f t="shared" ref="M43:M46" si="41">L43^2</f>
        <v>2.2807948690931501E-2</v>
      </c>
    </row>
    <row r="44" spans="1:15" x14ac:dyDescent="0.4">
      <c r="B44">
        <f t="shared" si="31"/>
        <v>0.33333333333333331</v>
      </c>
      <c r="C44">
        <f t="shared" si="31"/>
        <v>0.29411764705882354</v>
      </c>
      <c r="D44">
        <f t="shared" si="32"/>
        <v>0.1111111111111111</v>
      </c>
      <c r="E44">
        <f t="shared" si="33"/>
        <v>9.8039215686274508E-2</v>
      </c>
      <c r="F44">
        <f t="shared" si="34"/>
        <v>-0.12333333333333335</v>
      </c>
      <c r="G44">
        <f t="shared" si="35"/>
        <v>0.29411764705882354</v>
      </c>
      <c r="H44">
        <f t="shared" si="36"/>
        <v>1.5211111111111114E-2</v>
      </c>
      <c r="I44">
        <f t="shared" si="37"/>
        <v>8.6505190311418692E-2</v>
      </c>
      <c r="J44">
        <f t="shared" si="38"/>
        <v>-3.6274509803921572E-2</v>
      </c>
      <c r="K44">
        <f t="shared" si="39"/>
        <v>0.33967957076678301</v>
      </c>
      <c r="L44">
        <f t="shared" si="40"/>
        <v>-4.5561923707959473E-2</v>
      </c>
      <c r="M44">
        <f t="shared" si="41"/>
        <v>2.0758888919699195E-3</v>
      </c>
    </row>
    <row r="45" spans="1:15" x14ac:dyDescent="0.4">
      <c r="B45">
        <f t="shared" si="31"/>
        <v>0.25</v>
      </c>
      <c r="C45">
        <f t="shared" si="31"/>
        <v>0.17543859649122806</v>
      </c>
      <c r="D45">
        <f t="shared" si="32"/>
        <v>6.25E-2</v>
      </c>
      <c r="E45">
        <f t="shared" si="33"/>
        <v>4.3859649122807015E-2</v>
      </c>
      <c r="F45">
        <f t="shared" si="34"/>
        <v>-0.20666666666666667</v>
      </c>
      <c r="G45">
        <f t="shared" si="35"/>
        <v>0.17543859649122806</v>
      </c>
      <c r="H45">
        <f t="shared" si="36"/>
        <v>4.2711111111111109E-2</v>
      </c>
      <c r="I45">
        <f t="shared" si="37"/>
        <v>3.077870113881194E-2</v>
      </c>
      <c r="J45">
        <f t="shared" si="38"/>
        <v>-3.6257309941520467E-2</v>
      </c>
      <c r="K45">
        <f t="shared" si="39"/>
        <v>0.1398902055125395</v>
      </c>
      <c r="L45">
        <f t="shared" si="40"/>
        <v>3.554839097868856E-2</v>
      </c>
      <c r="M45">
        <f t="shared" si="41"/>
        <v>1.2636881011737061E-3</v>
      </c>
    </row>
    <row r="46" spans="1:15" x14ac:dyDescent="0.4">
      <c r="B46">
        <f t="shared" si="31"/>
        <v>0.2</v>
      </c>
      <c r="C46">
        <f t="shared" si="31"/>
        <v>0.11904761904761904</v>
      </c>
      <c r="D46">
        <f t="shared" si="32"/>
        <v>4.0000000000000008E-2</v>
      </c>
      <c r="E46">
        <f>B46*C46</f>
        <v>2.3809523809523808E-2</v>
      </c>
      <c r="F46">
        <f t="shared" si="34"/>
        <v>-0.25666666666666665</v>
      </c>
      <c r="G46">
        <f t="shared" si="35"/>
        <v>0.11904761904761904</v>
      </c>
      <c r="H46">
        <f t="shared" si="36"/>
        <v>6.5877777777777771E-2</v>
      </c>
      <c r="I46">
        <f t="shared" si="37"/>
        <v>1.4172335600907028E-2</v>
      </c>
      <c r="J46">
        <f t="shared" si="38"/>
        <v>-3.0555555555555551E-2</v>
      </c>
      <c r="K46">
        <f t="shared" si="39"/>
        <v>2.0016586359993371E-2</v>
      </c>
      <c r="L46">
        <f t="shared" si="40"/>
        <v>9.903103268762567E-2</v>
      </c>
      <c r="M46">
        <f t="shared" si="41"/>
        <v>9.8071454351775847E-3</v>
      </c>
    </row>
    <row r="47" spans="1:15" x14ac:dyDescent="0.4">
      <c r="L47" s="2" t="s">
        <v>40</v>
      </c>
      <c r="M47" s="2">
        <f>SUM(M42:M46)</f>
        <v>3.9799354042291221E-2</v>
      </c>
      <c r="N47" s="3" t="s">
        <v>54</v>
      </c>
      <c r="O47" s="3">
        <f>1-M47/M48</f>
        <v>0.98298953326695815</v>
      </c>
    </row>
    <row r="48" spans="1:15" x14ac:dyDescent="0.4">
      <c r="A48" t="s">
        <v>13</v>
      </c>
      <c r="B48">
        <f>SUM(B42:B46)</f>
        <v>2.2833333333333332</v>
      </c>
      <c r="C48">
        <f>SUM(C42:C46)</f>
        <v>3.1768391567153178</v>
      </c>
      <c r="D48">
        <f>SUM(D42:D46)</f>
        <v>1.4636111111111112</v>
      </c>
      <c r="E48">
        <f>SUM(E42:E46)</f>
        <v>2.4598260356774286</v>
      </c>
      <c r="H48">
        <f>SUM(H42:H46)</f>
        <v>0.42088888888888881</v>
      </c>
      <c r="I48">
        <f>SUM(I42:I46)</f>
        <v>2.3396979440301462</v>
      </c>
      <c r="J48">
        <f>SUM(J42:J46)</f>
        <v>0.66385296574770269</v>
      </c>
      <c r="L48" s="2" t="s">
        <v>53</v>
      </c>
      <c r="M48" s="2">
        <f>I48</f>
        <v>2.3396979440301462</v>
      </c>
    </row>
    <row r="49" spans="1:10" x14ac:dyDescent="0.4">
      <c r="A49" t="s">
        <v>14</v>
      </c>
      <c r="B49">
        <f>B48/$A$3</f>
        <v>0.45666666666666667</v>
      </c>
      <c r="C49">
        <f>C48/$A$3</f>
        <v>0.63536783134306352</v>
      </c>
      <c r="D49">
        <f>D48/$A$3</f>
        <v>0.29272222222222222</v>
      </c>
      <c r="E49">
        <f>E48/$A$3</f>
        <v>0.49196520713548575</v>
      </c>
      <c r="H49">
        <f>H48/$A$3</f>
        <v>8.4177777777777768E-2</v>
      </c>
      <c r="I49">
        <f>I48/$A$3</f>
        <v>0.46793958880602926</v>
      </c>
      <c r="J49">
        <f>J48/$A$3</f>
        <v>0.13277059314954054</v>
      </c>
    </row>
    <row r="50" spans="1:10" x14ac:dyDescent="0.4">
      <c r="I50" s="2" t="s">
        <v>4</v>
      </c>
      <c r="J50" s="2">
        <f>(A42*E48-B48*C48)/(A42*D48-B48^2)</f>
        <v>2.397472383050923</v>
      </c>
    </row>
    <row r="51" spans="1:10" x14ac:dyDescent="0.4">
      <c r="I51" s="2" t="s">
        <v>5</v>
      </c>
      <c r="J51" s="2">
        <f>C49-J50*B49</f>
        <v>-0.45947789025019126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선형회귀분석</vt:lpstr>
      <vt:lpstr>공분산과상관계수</vt:lpstr>
      <vt:lpstr>결정계수비교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400T6B</dc:creator>
  <cp:lastModifiedBy>학민 이</cp:lastModifiedBy>
  <cp:lastPrinted>2023-12-07T07:32:08Z</cp:lastPrinted>
  <dcterms:created xsi:type="dcterms:W3CDTF">2023-12-07T06:30:53Z</dcterms:created>
  <dcterms:modified xsi:type="dcterms:W3CDTF">2023-12-20T14:39:09Z</dcterms:modified>
</cp:coreProperties>
</file>