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2/전공/전력변환디바이스/과제/"/>
    </mc:Choice>
  </mc:AlternateContent>
  <xr:revisionPtr revIDLastSave="367" documentId="13_ncr:1_{DB65593B-4848-43C9-BFA6-2288F7B1B8CF}" xr6:coauthVersionLast="47" xr6:coauthVersionMax="47" xr10:uidLastSave="{6F7B4627-5434-4A5E-81BE-5EB126CF00A4}"/>
  <bookViews>
    <workbookView xWindow="-108" yWindow="-108" windowWidth="23256" windowHeight="12456" xr2:uid="{2B875AAC-22A5-406B-856D-31730F1035DB}"/>
  </bookViews>
  <sheets>
    <sheet name="Example1" sheetId="1" r:id="rId1"/>
    <sheet name="Examp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50" i="1"/>
  <c r="F51" i="1"/>
  <c r="E44" i="1"/>
  <c r="E45" i="1"/>
  <c r="E46" i="1"/>
  <c r="E47" i="1"/>
  <c r="E48" i="1"/>
  <c r="E49" i="1"/>
  <c r="E50" i="1"/>
  <c r="E51" i="1"/>
  <c r="E43" i="1"/>
  <c r="G16" i="2"/>
  <c r="H16" i="2" s="1"/>
  <c r="K16" i="2"/>
  <c r="L16" i="2" s="1"/>
  <c r="C16" i="2"/>
  <c r="D16" i="2"/>
  <c r="L4" i="2"/>
  <c r="H4" i="2"/>
  <c r="D4" i="2"/>
  <c r="E30" i="1"/>
  <c r="E31" i="1"/>
  <c r="E32" i="1"/>
  <c r="E33" i="1"/>
  <c r="E34" i="1"/>
  <c r="E35" i="1"/>
  <c r="E36" i="1"/>
  <c r="E37" i="1"/>
  <c r="E29" i="1"/>
  <c r="C5" i="1"/>
  <c r="R22" i="1" s="1"/>
  <c r="V22" i="1" s="1"/>
  <c r="L4" i="1" s="1"/>
  <c r="G23" i="1" l="1"/>
  <c r="K23" i="1" s="1"/>
  <c r="I5" i="1" s="1"/>
  <c r="R12" i="1"/>
  <c r="V12" i="1" s="1"/>
  <c r="J4" i="1" s="1"/>
  <c r="R17" i="1"/>
  <c r="V17" i="1" s="1"/>
  <c r="K4" i="1" s="1"/>
  <c r="R23" i="1"/>
  <c r="V23" i="1" s="1"/>
  <c r="L5" i="1" s="1"/>
  <c r="G13" i="1"/>
  <c r="K13" i="1" s="1"/>
  <c r="G5" i="1" s="1"/>
  <c r="G17" i="1"/>
  <c r="K17" i="1" s="1"/>
  <c r="H4" i="1" s="1"/>
  <c r="G18" i="1"/>
  <c r="K18" i="1" s="1"/>
  <c r="H5" i="1" s="1"/>
  <c r="G22" i="1"/>
  <c r="K22" i="1" s="1"/>
  <c r="I4" i="1" s="1"/>
  <c r="R13" i="1"/>
  <c r="V13" i="1" s="1"/>
  <c r="J5" i="1" s="1"/>
  <c r="R18" i="1"/>
  <c r="V18" i="1" s="1"/>
  <c r="K5" i="1" s="1"/>
  <c r="C6" i="1"/>
  <c r="G12" i="1"/>
  <c r="K12" i="1" s="1"/>
  <c r="G4" i="1" s="1"/>
  <c r="G14" i="1" l="1"/>
  <c r="G19" i="1"/>
  <c r="R14" i="1"/>
  <c r="R24" i="1"/>
  <c r="G24" i="1"/>
  <c r="R19" i="1"/>
  <c r="V19" i="1" l="1"/>
  <c r="K6" i="1" s="1"/>
  <c r="V24" i="1"/>
  <c r="L6" i="1" s="1"/>
  <c r="K19" i="1"/>
  <c r="H6" i="1" s="1"/>
  <c r="K24" i="1"/>
  <c r="I6" i="1" s="1"/>
  <c r="V14" i="1"/>
  <c r="J6" i="1" s="1"/>
  <c r="K14" i="1"/>
  <c r="G6" i="1" s="1"/>
</calcChain>
</file>

<file path=xl/sharedStrings.xml><?xml version="1.0" encoding="utf-8"?>
<sst xmlns="http://schemas.openxmlformats.org/spreadsheetml/2006/main" count="219" uniqueCount="68">
  <si>
    <t>Z_base</t>
    <phoneticPr fontId="1" type="noConversion"/>
  </si>
  <si>
    <t>T5_7</t>
    <phoneticPr fontId="1" type="noConversion"/>
  </si>
  <si>
    <t>length</t>
    <phoneticPr fontId="1" type="noConversion"/>
  </si>
  <si>
    <t>frequency</t>
    <phoneticPr fontId="1" type="noConversion"/>
  </si>
  <si>
    <t>Y_base</t>
    <phoneticPr fontId="1" type="noConversion"/>
  </si>
  <si>
    <t>R_pu</t>
    <phoneticPr fontId="1" type="noConversion"/>
  </si>
  <si>
    <t>XL_pu</t>
    <phoneticPr fontId="1" type="noConversion"/>
  </si>
  <si>
    <t>B_pu</t>
    <phoneticPr fontId="1" type="noConversion"/>
  </si>
  <si>
    <t>R_actual</t>
    <phoneticPr fontId="1" type="noConversion"/>
  </si>
  <si>
    <t>XL_actual</t>
    <phoneticPr fontId="1" type="noConversion"/>
  </si>
  <si>
    <t>B_actual</t>
    <phoneticPr fontId="1" type="noConversion"/>
  </si>
  <si>
    <t>Resistance</t>
    <phoneticPr fontId="1" type="noConversion"/>
  </si>
  <si>
    <t>Inductance</t>
    <phoneticPr fontId="1" type="noConversion"/>
  </si>
  <si>
    <t>Capacitance</t>
    <phoneticPr fontId="1" type="noConversion"/>
  </si>
  <si>
    <t>[ohm]</t>
    <phoneticPr fontId="1" type="noConversion"/>
  </si>
  <si>
    <t>[H]</t>
    <phoneticPr fontId="1" type="noConversion"/>
  </si>
  <si>
    <t>[F]</t>
    <phoneticPr fontId="1" type="noConversion"/>
  </si>
  <si>
    <t>[Siemens]</t>
    <phoneticPr fontId="1" type="noConversion"/>
  </si>
  <si>
    <t>구분</t>
    <phoneticPr fontId="1" type="noConversion"/>
  </si>
  <si>
    <t>값</t>
    <phoneticPr fontId="1" type="noConversion"/>
  </si>
  <si>
    <t>단위</t>
    <phoneticPr fontId="1" type="noConversion"/>
  </si>
  <si>
    <t>T4_6</t>
    <phoneticPr fontId="1" type="noConversion"/>
  </si>
  <si>
    <t>T4_5</t>
    <phoneticPr fontId="1" type="noConversion"/>
  </si>
  <si>
    <t>T7_8</t>
    <phoneticPr fontId="1" type="noConversion"/>
  </si>
  <si>
    <t>T6_9</t>
    <phoneticPr fontId="1" type="noConversion"/>
  </si>
  <si>
    <t>T8_9</t>
    <phoneticPr fontId="1" type="noConversion"/>
  </si>
  <si>
    <t>S_base</t>
    <phoneticPr fontId="1" type="noConversion"/>
  </si>
  <si>
    <t>V_base(L-L)</t>
    <phoneticPr fontId="1" type="noConversion"/>
  </si>
  <si>
    <t>[VA]</t>
    <phoneticPr fontId="1" type="noConversion"/>
  </si>
  <si>
    <t>[V]</t>
    <phoneticPr fontId="1" type="noConversion"/>
  </si>
  <si>
    <t>[m]</t>
    <phoneticPr fontId="1" type="noConversion"/>
  </si>
  <si>
    <t>[Hz]</t>
    <phoneticPr fontId="1" type="noConversion"/>
  </si>
  <si>
    <t>최종 회로정수</t>
    <phoneticPr fontId="1" type="noConversion"/>
  </si>
  <si>
    <t>R/2</t>
    <phoneticPr fontId="1" type="noConversion"/>
  </si>
  <si>
    <t>L/2</t>
    <phoneticPr fontId="1" type="noConversion"/>
  </si>
  <si>
    <t>C</t>
    <phoneticPr fontId="1" type="noConversion"/>
  </si>
  <si>
    <t>Bus Number</t>
    <phoneticPr fontId="1" type="noConversion"/>
  </si>
  <si>
    <t>Bus 1</t>
    <phoneticPr fontId="1" type="noConversion"/>
  </si>
  <si>
    <t>Bus 2</t>
    <phoneticPr fontId="1" type="noConversion"/>
  </si>
  <si>
    <t>Bus 3</t>
  </si>
  <si>
    <t>Bus 4</t>
  </si>
  <si>
    <t>Bus 5</t>
  </si>
  <si>
    <t>Bus 6</t>
  </si>
  <si>
    <t>Bus 7</t>
  </si>
  <si>
    <t>Bus 8</t>
  </si>
  <si>
    <t>Bus 9</t>
  </si>
  <si>
    <t>Voltage in pu</t>
    <phoneticPr fontId="1" type="noConversion"/>
  </si>
  <si>
    <t>Rated Voltage</t>
    <phoneticPr fontId="1" type="noConversion"/>
  </si>
  <si>
    <t>Voltage(측정값)</t>
    <phoneticPr fontId="1" type="noConversion"/>
  </si>
  <si>
    <t>Angle(측정값)</t>
    <phoneticPr fontId="1" type="noConversion"/>
  </si>
  <si>
    <t>TDD</t>
    <phoneticPr fontId="1" type="noConversion"/>
  </si>
  <si>
    <t>n</t>
    <phoneticPr fontId="1" type="noConversion"/>
  </si>
  <si>
    <t>V_n</t>
    <phoneticPr fontId="1" type="noConversion"/>
  </si>
  <si>
    <t>1. STATCOM 연결 시 전압 THD</t>
    <phoneticPr fontId="1" type="noConversion"/>
  </si>
  <si>
    <t>THD</t>
    <phoneticPr fontId="1" type="noConversion"/>
  </si>
  <si>
    <t>3. STATCOM 미 연결 시 전압 THD</t>
    <phoneticPr fontId="1" type="noConversion"/>
  </si>
  <si>
    <t>5. STATCOM 미 연결/필터 제거 시 전압 THD</t>
    <phoneticPr fontId="1" type="noConversion"/>
  </si>
  <si>
    <t>2. STATCOM 연결 시 전류 TDD</t>
    <phoneticPr fontId="1" type="noConversion"/>
  </si>
  <si>
    <t>I_n</t>
    <phoneticPr fontId="1" type="noConversion"/>
  </si>
  <si>
    <t>I_peak</t>
    <phoneticPr fontId="1" type="noConversion"/>
  </si>
  <si>
    <t>4. STATCOM 미 연결 시 전류 TDD</t>
    <phoneticPr fontId="1" type="noConversion"/>
  </si>
  <si>
    <t>4. STATCOM 미 연결/필터 제거 시 전류 TDD</t>
    <phoneticPr fontId="1" type="noConversion"/>
  </si>
  <si>
    <t>Voltage in pu(측정값)</t>
    <phoneticPr fontId="1" type="noConversion"/>
  </si>
  <si>
    <t>비교값</t>
    <phoneticPr fontId="1" type="noConversion"/>
  </si>
  <si>
    <t>Angle</t>
    <phoneticPr fontId="1" type="noConversion"/>
  </si>
  <si>
    <t>오차</t>
    <phoneticPr fontId="1" type="noConversion"/>
  </si>
  <si>
    <t>Voltage in pu (오차율)</t>
    <phoneticPr fontId="1" type="noConversion"/>
  </si>
  <si>
    <t>Angle (단순 차이)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</si>
</sst>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0E+00"/>
    <numFmt numFmtId="177" formatCode="0.0000"/>
    <numFmt numFmtId="178" formatCode="0.000_ "/>
    <numFmt numFmtId="179" formatCode="0.000"/>
    <numFmt numFmtId="180" formatCode="0.0000E+00"/>
    <numFmt numFmtId="181" formatCode="0.000E+00"/>
    <numFmt numFmtId="182" formatCode="0.0000_ "/>
    <numFmt numFmtId="183" formatCode="0.000000_ "/>
    <numFmt numFmtId="185" formatCode="0.000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0" borderId="0" xfId="0" applyNumberFormat="1">
      <alignment vertical="center"/>
    </xf>
    <xf numFmtId="178" fontId="0" fillId="3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82" fontId="0" fillId="3" borderId="1" xfId="0" applyNumberFormat="1" applyFill="1" applyBorder="1">
      <alignment vertical="center"/>
    </xf>
    <xf numFmtId="182" fontId="0" fillId="0" borderId="1" xfId="0" applyNumberFormat="1" applyBorder="1">
      <alignment vertical="center"/>
    </xf>
    <xf numFmtId="183" fontId="0" fillId="3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185" fontId="0" fillId="3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quotePrefix="1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AAB2-7B32-45C8-B7E7-39492EDD0CB3}">
  <dimension ref="B2:W51"/>
  <sheetViews>
    <sheetView tabSelected="1" topLeftCell="A31" workbookViewId="0">
      <selection activeCell="I48" sqref="I48"/>
    </sheetView>
  </sheetViews>
  <sheetFormatPr defaultRowHeight="17.399999999999999" x14ac:dyDescent="0.4"/>
  <cols>
    <col min="2" max="2" width="11.69921875" bestFit="1" customWidth="1"/>
    <col min="3" max="3" width="13.19921875" bestFit="1" customWidth="1"/>
    <col min="4" max="4" width="14.3984375" bestFit="1" customWidth="1"/>
    <col min="5" max="5" width="19.5" bestFit="1" customWidth="1"/>
    <col min="6" max="6" width="18.3984375" bestFit="1" customWidth="1"/>
    <col min="7" max="7" width="12.59765625" bestFit="1" customWidth="1"/>
    <col min="8" max="9" width="10.3984375" bestFit="1" customWidth="1"/>
    <col min="10" max="10" width="11.19921875" bestFit="1" customWidth="1"/>
    <col min="11" max="11" width="11.5" bestFit="1" customWidth="1"/>
    <col min="12" max="12" width="9.3984375" bestFit="1" customWidth="1"/>
    <col min="18" max="18" width="12.59765625" bestFit="1" customWidth="1"/>
    <col min="21" max="21" width="11.19921875" bestFit="1" customWidth="1"/>
    <col min="22" max="22" width="12.796875" bestFit="1" customWidth="1"/>
    <col min="25" max="25" width="11.69921875" bestFit="1" customWidth="1"/>
    <col min="26" max="26" width="13.19921875" bestFit="1" customWidth="1"/>
    <col min="27" max="27" width="14.3984375" bestFit="1" customWidth="1"/>
    <col min="28" max="28" width="12.5" bestFit="1" customWidth="1"/>
    <col min="29" max="29" width="12.69921875" bestFit="1" customWidth="1"/>
    <col min="30" max="30" width="11.5" bestFit="1" customWidth="1"/>
    <col min="32" max="33" width="11.5" bestFit="1" customWidth="1"/>
  </cols>
  <sheetData>
    <row r="2" spans="2:23" x14ac:dyDescent="0.4">
      <c r="B2" s="1" t="s">
        <v>18</v>
      </c>
      <c r="C2" s="1" t="s">
        <v>19</v>
      </c>
      <c r="D2" s="1" t="s">
        <v>20</v>
      </c>
      <c r="F2" s="1" t="s">
        <v>32</v>
      </c>
      <c r="G2" s="13"/>
      <c r="H2" s="13"/>
      <c r="I2" s="13"/>
      <c r="J2" s="13"/>
      <c r="K2" s="13"/>
      <c r="L2" s="13"/>
    </row>
    <row r="3" spans="2:23" x14ac:dyDescent="0.4">
      <c r="B3" s="1" t="s">
        <v>26</v>
      </c>
      <c r="C3" s="1">
        <v>100000000</v>
      </c>
      <c r="D3" s="1" t="s">
        <v>28</v>
      </c>
      <c r="F3" s="1" t="s">
        <v>18</v>
      </c>
      <c r="G3" s="2" t="s">
        <v>1</v>
      </c>
      <c r="H3" s="2" t="s">
        <v>22</v>
      </c>
      <c r="I3" s="2" t="s">
        <v>23</v>
      </c>
      <c r="J3" s="2" t="s">
        <v>21</v>
      </c>
      <c r="K3" s="2" t="s">
        <v>24</v>
      </c>
      <c r="L3" s="2" t="s">
        <v>25</v>
      </c>
      <c r="M3" s="1" t="s">
        <v>20</v>
      </c>
    </row>
    <row r="4" spans="2:23" x14ac:dyDescent="0.4">
      <c r="B4" s="1" t="s">
        <v>27</v>
      </c>
      <c r="C4" s="1">
        <v>230000</v>
      </c>
      <c r="D4" s="1" t="s">
        <v>29</v>
      </c>
      <c r="F4" s="9" t="s">
        <v>33</v>
      </c>
      <c r="G4" s="6">
        <f>K12/2</f>
        <v>8.4640000000000004</v>
      </c>
      <c r="H4" s="6">
        <f>K17/2</f>
        <v>2.645</v>
      </c>
      <c r="I4" s="6">
        <f>K22/2</f>
        <v>2.2482500000000001</v>
      </c>
      <c r="J4" s="6">
        <f>V12/2</f>
        <v>4.4965000000000002</v>
      </c>
      <c r="K4" s="6">
        <f>V17/2</f>
        <v>10.3155</v>
      </c>
      <c r="L4" s="6">
        <f>V22/2</f>
        <v>3.1475500000000003</v>
      </c>
      <c r="M4" s="1" t="s">
        <v>14</v>
      </c>
    </row>
    <row r="5" spans="2:23" x14ac:dyDescent="0.4">
      <c r="B5" s="1" t="s">
        <v>0</v>
      </c>
      <c r="C5" s="1">
        <f>C4^2/C3</f>
        <v>529</v>
      </c>
      <c r="D5" s="1" t="s">
        <v>14</v>
      </c>
      <c r="F5" s="9" t="s">
        <v>34</v>
      </c>
      <c r="G5" s="6">
        <f>K13/2</f>
        <v>0.11295889456828029</v>
      </c>
      <c r="H5" s="6">
        <f>K18/2</f>
        <v>4.7709346774180497E-2</v>
      </c>
      <c r="I5" s="6">
        <f>K23/2</f>
        <v>4.0412623149894064E-2</v>
      </c>
      <c r="J5" s="6">
        <f>V13/2</f>
        <v>6.454793975330303E-2</v>
      </c>
      <c r="K5" s="6">
        <f>V18/2</f>
        <v>0.12193947749047898</v>
      </c>
      <c r="L5" s="6">
        <f>V23/2</f>
        <v>7.0722090512314623E-2</v>
      </c>
      <c r="M5" s="1" t="s">
        <v>15</v>
      </c>
    </row>
    <row r="6" spans="2:23" x14ac:dyDescent="0.4">
      <c r="B6" s="1" t="s">
        <v>4</v>
      </c>
      <c r="C6" s="1">
        <f>1/C5</f>
        <v>1.890359168241966E-3</v>
      </c>
      <c r="D6" s="1" t="s">
        <v>14</v>
      </c>
      <c r="F6" s="9" t="s">
        <v>35</v>
      </c>
      <c r="G6" s="8">
        <f>K14</f>
        <v>1.5343860298084431E-6</v>
      </c>
      <c r="H6" s="7">
        <f>K19</f>
        <v>8.8252268381139195E-7</v>
      </c>
      <c r="I6" s="7">
        <f>K24</f>
        <v>7.4713568118123525E-7</v>
      </c>
      <c r="J6" s="7">
        <f>V14</f>
        <v>7.9226468205795422E-7</v>
      </c>
      <c r="K6" s="8">
        <f>V19</f>
        <v>1.7951313682072631E-6</v>
      </c>
      <c r="L6" s="8">
        <f>V24</f>
        <v>1.0479956870260281E-6</v>
      </c>
      <c r="M6" s="1" t="s">
        <v>16</v>
      </c>
    </row>
    <row r="7" spans="2:23" x14ac:dyDescent="0.4">
      <c r="B7" s="1" t="s">
        <v>2</v>
      </c>
      <c r="C7" s="1">
        <v>1</v>
      </c>
      <c r="D7" s="1" t="s">
        <v>30</v>
      </c>
      <c r="K7" s="4"/>
    </row>
    <row r="8" spans="2:23" x14ac:dyDescent="0.4">
      <c r="B8" s="1" t="s">
        <v>3</v>
      </c>
      <c r="C8" s="1">
        <v>60</v>
      </c>
      <c r="D8" s="1" t="s">
        <v>31</v>
      </c>
    </row>
    <row r="11" spans="2:23" x14ac:dyDescent="0.4">
      <c r="C11" s="2" t="s">
        <v>1</v>
      </c>
      <c r="F11" s="1" t="s">
        <v>18</v>
      </c>
      <c r="G11" s="1" t="s">
        <v>19</v>
      </c>
      <c r="H11" s="1" t="s">
        <v>20</v>
      </c>
      <c r="J11" s="1" t="s">
        <v>18</v>
      </c>
      <c r="K11" s="1" t="s">
        <v>19</v>
      </c>
      <c r="L11" s="1" t="s">
        <v>20</v>
      </c>
      <c r="N11" s="2" t="s">
        <v>21</v>
      </c>
      <c r="Q11" s="1" t="s">
        <v>18</v>
      </c>
      <c r="R11" s="1" t="s">
        <v>19</v>
      </c>
      <c r="S11" s="1" t="s">
        <v>20</v>
      </c>
      <c r="U11" s="1" t="s">
        <v>18</v>
      </c>
      <c r="V11" s="1" t="s">
        <v>19</v>
      </c>
      <c r="W11" s="1" t="s">
        <v>20</v>
      </c>
    </row>
    <row r="12" spans="2:23" x14ac:dyDescent="0.4">
      <c r="C12" s="1" t="s">
        <v>5</v>
      </c>
      <c r="D12" s="1">
        <v>3.2000000000000001E-2</v>
      </c>
      <c r="F12" s="1" t="s">
        <v>8</v>
      </c>
      <c r="G12" s="1">
        <f>D12*$C$5</f>
        <v>16.928000000000001</v>
      </c>
      <c r="H12" s="1" t="s">
        <v>14</v>
      </c>
      <c r="J12" s="1" t="s">
        <v>11</v>
      </c>
      <c r="K12" s="5">
        <f>G12</f>
        <v>16.928000000000001</v>
      </c>
      <c r="L12" s="1" t="s">
        <v>14</v>
      </c>
      <c r="N12" s="1" t="s">
        <v>5</v>
      </c>
      <c r="O12" s="1">
        <v>1.7000000000000001E-2</v>
      </c>
      <c r="Q12" s="1" t="s">
        <v>8</v>
      </c>
      <c r="R12" s="1">
        <f>O12*$C$5</f>
        <v>8.9930000000000003</v>
      </c>
      <c r="S12" s="1" t="s">
        <v>14</v>
      </c>
      <c r="U12" s="1" t="s">
        <v>11</v>
      </c>
      <c r="V12" s="5">
        <f>R12</f>
        <v>8.9930000000000003</v>
      </c>
      <c r="W12" s="1" t="s">
        <v>14</v>
      </c>
    </row>
    <row r="13" spans="2:23" x14ac:dyDescent="0.4">
      <c r="C13" s="1" t="s">
        <v>6</v>
      </c>
      <c r="D13" s="1">
        <v>0.161</v>
      </c>
      <c r="F13" s="1" t="s">
        <v>9</v>
      </c>
      <c r="G13" s="1">
        <f>D13*$C$5</f>
        <v>85.168999999999997</v>
      </c>
      <c r="H13" s="1" t="s">
        <v>14</v>
      </c>
      <c r="J13" s="1" t="s">
        <v>12</v>
      </c>
      <c r="K13" s="5">
        <f>G13/(2*$C$8*PI())</f>
        <v>0.22591778913656058</v>
      </c>
      <c r="L13" s="1" t="s">
        <v>15</v>
      </c>
      <c r="N13" s="1" t="s">
        <v>6</v>
      </c>
      <c r="O13" s="1">
        <v>9.1999999999999998E-2</v>
      </c>
      <c r="Q13" s="1" t="s">
        <v>9</v>
      </c>
      <c r="R13" s="1">
        <f>O13*$C$5</f>
        <v>48.667999999999999</v>
      </c>
      <c r="S13" s="1" t="s">
        <v>14</v>
      </c>
      <c r="U13" s="1" t="s">
        <v>12</v>
      </c>
      <c r="V13" s="5">
        <f>R13/(2*$C$8*PI())</f>
        <v>0.12909587950660606</v>
      </c>
      <c r="W13" s="1" t="s">
        <v>15</v>
      </c>
    </row>
    <row r="14" spans="2:23" x14ac:dyDescent="0.4">
      <c r="C14" s="1" t="s">
        <v>7</v>
      </c>
      <c r="D14" s="1">
        <v>0.30599999999999999</v>
      </c>
      <c r="F14" s="1" t="s">
        <v>10</v>
      </c>
      <c r="G14" s="1">
        <f>D14*$C$6</f>
        <v>5.7844990548204165E-4</v>
      </c>
      <c r="H14" s="1" t="s">
        <v>17</v>
      </c>
      <c r="J14" s="1" t="s">
        <v>13</v>
      </c>
      <c r="K14" s="3">
        <f>G14/(2*PI()*$C$8)</f>
        <v>1.5343860298084431E-6</v>
      </c>
      <c r="L14" s="1" t="s">
        <v>16</v>
      </c>
      <c r="N14" s="1" t="s">
        <v>7</v>
      </c>
      <c r="O14" s="1">
        <v>0.158</v>
      </c>
      <c r="Q14" s="1" t="s">
        <v>10</v>
      </c>
      <c r="R14" s="1">
        <f>O14*$C$6</f>
        <v>2.9867674858223065E-4</v>
      </c>
      <c r="S14" s="1" t="s">
        <v>17</v>
      </c>
      <c r="U14" s="1" t="s">
        <v>13</v>
      </c>
      <c r="V14" s="3">
        <f>R14/(2*PI()*$C$8)</f>
        <v>7.9226468205795422E-7</v>
      </c>
      <c r="W14" s="1" t="s">
        <v>16</v>
      </c>
    </row>
    <row r="16" spans="2:23" x14ac:dyDescent="0.4">
      <c r="C16" s="2" t="s">
        <v>22</v>
      </c>
      <c r="F16" s="1" t="s">
        <v>18</v>
      </c>
      <c r="G16" s="1" t="s">
        <v>19</v>
      </c>
      <c r="H16" s="1" t="s">
        <v>20</v>
      </c>
      <c r="J16" s="1" t="s">
        <v>18</v>
      </c>
      <c r="K16" s="1" t="s">
        <v>19</v>
      </c>
      <c r="L16" s="1" t="s">
        <v>20</v>
      </c>
      <c r="N16" s="2" t="s">
        <v>24</v>
      </c>
      <c r="Q16" s="1" t="s">
        <v>18</v>
      </c>
      <c r="R16" s="1" t="s">
        <v>19</v>
      </c>
      <c r="S16" s="1" t="s">
        <v>20</v>
      </c>
      <c r="U16" s="1" t="s">
        <v>18</v>
      </c>
      <c r="V16" s="1" t="s">
        <v>19</v>
      </c>
      <c r="W16" s="1" t="s">
        <v>20</v>
      </c>
    </row>
    <row r="17" spans="2:23" x14ac:dyDescent="0.4">
      <c r="C17" s="1" t="s">
        <v>5</v>
      </c>
      <c r="D17" s="1">
        <v>0.01</v>
      </c>
      <c r="F17" s="1" t="s">
        <v>8</v>
      </c>
      <c r="G17" s="1">
        <f>D17*$C$5</f>
        <v>5.29</v>
      </c>
      <c r="H17" s="1" t="s">
        <v>14</v>
      </c>
      <c r="J17" s="1" t="s">
        <v>11</v>
      </c>
      <c r="K17" s="5">
        <f>G17</f>
        <v>5.29</v>
      </c>
      <c r="L17" s="1" t="s">
        <v>14</v>
      </c>
      <c r="N17" s="1" t="s">
        <v>5</v>
      </c>
      <c r="O17" s="1">
        <v>3.9E-2</v>
      </c>
      <c r="Q17" s="1" t="s">
        <v>8</v>
      </c>
      <c r="R17" s="1">
        <f>O17*$C$5</f>
        <v>20.631</v>
      </c>
      <c r="S17" s="1" t="s">
        <v>14</v>
      </c>
      <c r="U17" s="1" t="s">
        <v>11</v>
      </c>
      <c r="V17" s="5">
        <f>R17</f>
        <v>20.631</v>
      </c>
      <c r="W17" s="1" t="s">
        <v>14</v>
      </c>
    </row>
    <row r="18" spans="2:23" x14ac:dyDescent="0.4">
      <c r="C18" s="1" t="s">
        <v>6</v>
      </c>
      <c r="D18" s="1">
        <v>6.8000000000000005E-2</v>
      </c>
      <c r="F18" s="1" t="s">
        <v>9</v>
      </c>
      <c r="G18" s="1">
        <f>D18*$C$5</f>
        <v>35.972000000000001</v>
      </c>
      <c r="H18" s="1" t="s">
        <v>14</v>
      </c>
      <c r="J18" s="1" t="s">
        <v>12</v>
      </c>
      <c r="K18" s="5">
        <f>G18/(2*$C$8*PI())</f>
        <v>9.5418693548360994E-2</v>
      </c>
      <c r="L18" s="1" t="s">
        <v>15</v>
      </c>
      <c r="N18" s="1" t="s">
        <v>6</v>
      </c>
      <c r="O18" s="1">
        <v>0.17380000000000001</v>
      </c>
      <c r="Q18" s="1" t="s">
        <v>9</v>
      </c>
      <c r="R18" s="1">
        <f>O18*$C$5</f>
        <v>91.940200000000004</v>
      </c>
      <c r="S18" s="1" t="s">
        <v>14</v>
      </c>
      <c r="U18" s="1" t="s">
        <v>12</v>
      </c>
      <c r="V18" s="5">
        <f>R18/(2*$C$8*PI())</f>
        <v>0.24387895498095796</v>
      </c>
      <c r="W18" s="1" t="s">
        <v>15</v>
      </c>
    </row>
    <row r="19" spans="2:23" x14ac:dyDescent="0.4">
      <c r="C19" s="1" t="s">
        <v>7</v>
      </c>
      <c r="D19" s="1">
        <v>0.17599999999999999</v>
      </c>
      <c r="F19" s="1" t="s">
        <v>10</v>
      </c>
      <c r="G19" s="1">
        <f>D19*$C$6</f>
        <v>3.3270321361058598E-4</v>
      </c>
      <c r="H19" s="1" t="s">
        <v>17</v>
      </c>
      <c r="J19" s="1" t="s">
        <v>13</v>
      </c>
      <c r="K19" s="3">
        <f>G19/(2*PI()*$C$8)</f>
        <v>8.8252268381139195E-7</v>
      </c>
      <c r="L19" s="1" t="s">
        <v>16</v>
      </c>
      <c r="N19" s="1" t="s">
        <v>7</v>
      </c>
      <c r="O19" s="1">
        <v>0.35799999999999998</v>
      </c>
      <c r="Q19" s="1" t="s">
        <v>10</v>
      </c>
      <c r="R19" s="1">
        <f>O19*$C$6</f>
        <v>6.7674858223062376E-4</v>
      </c>
      <c r="S19" s="1" t="s">
        <v>17</v>
      </c>
      <c r="U19" s="1" t="s">
        <v>13</v>
      </c>
      <c r="V19" s="3">
        <f>R19/(2*PI()*$C$8)</f>
        <v>1.7951313682072631E-6</v>
      </c>
      <c r="W19" s="1" t="s">
        <v>16</v>
      </c>
    </row>
    <row r="21" spans="2:23" x14ac:dyDescent="0.4">
      <c r="C21" s="2" t="s">
        <v>23</v>
      </c>
      <c r="F21" s="1" t="s">
        <v>18</v>
      </c>
      <c r="G21" s="1" t="s">
        <v>19</v>
      </c>
      <c r="H21" s="1" t="s">
        <v>20</v>
      </c>
      <c r="J21" s="1" t="s">
        <v>18</v>
      </c>
      <c r="K21" s="1" t="s">
        <v>19</v>
      </c>
      <c r="L21" s="1" t="s">
        <v>20</v>
      </c>
      <c r="N21" s="2" t="s">
        <v>25</v>
      </c>
      <c r="Q21" s="1" t="s">
        <v>18</v>
      </c>
      <c r="R21" s="1" t="s">
        <v>19</v>
      </c>
      <c r="S21" s="1" t="s">
        <v>20</v>
      </c>
      <c r="U21" s="1" t="s">
        <v>18</v>
      </c>
      <c r="V21" s="1" t="s">
        <v>19</v>
      </c>
      <c r="W21" s="1" t="s">
        <v>20</v>
      </c>
    </row>
    <row r="22" spans="2:23" x14ac:dyDescent="0.4">
      <c r="C22" s="1" t="s">
        <v>5</v>
      </c>
      <c r="D22" s="1">
        <v>8.5000000000000006E-3</v>
      </c>
      <c r="F22" s="1" t="s">
        <v>8</v>
      </c>
      <c r="G22" s="1">
        <f>D22*$C$5</f>
        <v>4.4965000000000002</v>
      </c>
      <c r="H22" s="1" t="s">
        <v>14</v>
      </c>
      <c r="J22" s="1" t="s">
        <v>11</v>
      </c>
      <c r="K22" s="5">
        <f>G22</f>
        <v>4.4965000000000002</v>
      </c>
      <c r="L22" s="1" t="s">
        <v>14</v>
      </c>
      <c r="N22" s="1" t="s">
        <v>5</v>
      </c>
      <c r="O22" s="1">
        <v>1.1900000000000001E-2</v>
      </c>
      <c r="Q22" s="1" t="s">
        <v>8</v>
      </c>
      <c r="R22" s="1">
        <f>O22*$C$5</f>
        <v>6.2951000000000006</v>
      </c>
      <c r="S22" s="1" t="s">
        <v>14</v>
      </c>
      <c r="U22" s="1" t="s">
        <v>11</v>
      </c>
      <c r="V22" s="5">
        <f>R22</f>
        <v>6.2951000000000006</v>
      </c>
      <c r="W22" s="1" t="s">
        <v>14</v>
      </c>
    </row>
    <row r="23" spans="2:23" x14ac:dyDescent="0.4">
      <c r="C23" s="1" t="s">
        <v>6</v>
      </c>
      <c r="D23" s="1">
        <v>5.7599999999999998E-2</v>
      </c>
      <c r="F23" s="1" t="s">
        <v>9</v>
      </c>
      <c r="G23" s="1">
        <f>D23*$C$5</f>
        <v>30.470399999999998</v>
      </c>
      <c r="H23" s="1" t="s">
        <v>14</v>
      </c>
      <c r="J23" s="1" t="s">
        <v>12</v>
      </c>
      <c r="K23" s="5">
        <f>G23/(2*$C$8*PI())</f>
        <v>8.0825246299788128E-2</v>
      </c>
      <c r="L23" s="1" t="s">
        <v>15</v>
      </c>
      <c r="N23" s="1" t="s">
        <v>6</v>
      </c>
      <c r="O23" s="1">
        <v>0.1008</v>
      </c>
      <c r="Q23" s="1" t="s">
        <v>9</v>
      </c>
      <c r="R23" s="1">
        <f>O23*$C$5</f>
        <v>53.3232</v>
      </c>
      <c r="S23" s="1" t="s">
        <v>14</v>
      </c>
      <c r="U23" s="1" t="s">
        <v>12</v>
      </c>
      <c r="V23" s="5">
        <f>R23/(2*$C$8*PI())</f>
        <v>0.14144418102462925</v>
      </c>
      <c r="W23" s="1" t="s">
        <v>15</v>
      </c>
    </row>
    <row r="24" spans="2:23" x14ac:dyDescent="0.4">
      <c r="C24" s="1" t="s">
        <v>7</v>
      </c>
      <c r="D24" s="1">
        <v>0.14899999999999999</v>
      </c>
      <c r="F24" s="1" t="s">
        <v>10</v>
      </c>
      <c r="G24" s="1">
        <f>D24*$C$6</f>
        <v>2.8166351606805291E-4</v>
      </c>
      <c r="H24" s="1" t="s">
        <v>17</v>
      </c>
      <c r="J24" s="1" t="s">
        <v>13</v>
      </c>
      <c r="K24" s="3">
        <f>G24/(2*PI()*$C$8)</f>
        <v>7.4713568118123525E-7</v>
      </c>
      <c r="L24" s="1" t="s">
        <v>16</v>
      </c>
      <c r="N24" s="1" t="s">
        <v>7</v>
      </c>
      <c r="O24" s="1">
        <v>0.20899999999999999</v>
      </c>
      <c r="Q24" s="1" t="s">
        <v>10</v>
      </c>
      <c r="R24" s="1">
        <f>O24*$C$6</f>
        <v>3.9508506616257091E-4</v>
      </c>
      <c r="S24" s="1" t="s">
        <v>17</v>
      </c>
      <c r="U24" s="1" t="s">
        <v>13</v>
      </c>
      <c r="V24" s="3">
        <f>R24/(2*PI()*$C$8)</f>
        <v>1.0479956870260281E-6</v>
      </c>
      <c r="W24" s="1" t="s">
        <v>16</v>
      </c>
    </row>
    <row r="28" spans="2:23" x14ac:dyDescent="0.4">
      <c r="B28" s="1" t="s">
        <v>36</v>
      </c>
      <c r="C28" s="1" t="s">
        <v>47</v>
      </c>
      <c r="D28" s="1" t="s">
        <v>48</v>
      </c>
      <c r="E28" s="1" t="s">
        <v>62</v>
      </c>
      <c r="F28" s="1" t="s">
        <v>49</v>
      </c>
    </row>
    <row r="29" spans="2:23" x14ac:dyDescent="0.4">
      <c r="B29" s="1" t="s">
        <v>37</v>
      </c>
      <c r="C29" s="1">
        <v>16.5</v>
      </c>
      <c r="D29" s="10">
        <v>17.051300000000001</v>
      </c>
      <c r="E29" s="11">
        <f t="shared" ref="E29:E37" si="0">D29/C29</f>
        <v>1.0334121212121212</v>
      </c>
      <c r="F29" s="19">
        <v>-0.12180000000000001</v>
      </c>
    </row>
    <row r="30" spans="2:23" x14ac:dyDescent="0.4">
      <c r="B30" s="1" t="s">
        <v>38</v>
      </c>
      <c r="C30" s="1">
        <v>18</v>
      </c>
      <c r="D30" s="10">
        <v>18.335799999999999</v>
      </c>
      <c r="E30" s="11">
        <f t="shared" si="0"/>
        <v>1.0186555555555554</v>
      </c>
      <c r="F30" s="19">
        <v>9.2138000000000009</v>
      </c>
    </row>
    <row r="31" spans="2:23" x14ac:dyDescent="0.4">
      <c r="B31" s="1" t="s">
        <v>39</v>
      </c>
      <c r="C31" s="1">
        <v>13.8</v>
      </c>
      <c r="D31" s="10">
        <v>14.0406</v>
      </c>
      <c r="E31" s="11">
        <f t="shared" si="0"/>
        <v>1.0174347826086956</v>
      </c>
      <c r="F31" s="19">
        <v>4.9360999999999997</v>
      </c>
    </row>
    <row r="32" spans="2:23" x14ac:dyDescent="0.4">
      <c r="B32" s="1" t="s">
        <v>40</v>
      </c>
      <c r="C32" s="1">
        <v>230</v>
      </c>
      <c r="D32" s="10">
        <v>234.15799999999999</v>
      </c>
      <c r="E32" s="11">
        <f t="shared" si="0"/>
        <v>1.0180782608695651</v>
      </c>
      <c r="F32" s="19">
        <v>-2.3868</v>
      </c>
    </row>
    <row r="33" spans="2:6" x14ac:dyDescent="0.4">
      <c r="B33" s="1" t="s">
        <v>41</v>
      </c>
      <c r="C33" s="1">
        <v>230</v>
      </c>
      <c r="D33" s="10">
        <v>228.31399999999999</v>
      </c>
      <c r="E33" s="11">
        <f t="shared" si="0"/>
        <v>0.99266956521739125</v>
      </c>
      <c r="F33" s="19">
        <v>-3.8363999999999998</v>
      </c>
    </row>
    <row r="34" spans="2:6" x14ac:dyDescent="0.4">
      <c r="B34" s="1" t="s">
        <v>42</v>
      </c>
      <c r="C34" s="1">
        <v>230</v>
      </c>
      <c r="D34" s="10">
        <v>230.97300000000001</v>
      </c>
      <c r="E34" s="11">
        <f t="shared" si="0"/>
        <v>1.0042304347826088</v>
      </c>
      <c r="F34" s="19">
        <v>-3.8071000000000002</v>
      </c>
    </row>
    <row r="35" spans="2:6" x14ac:dyDescent="0.4">
      <c r="B35" s="1" t="s">
        <v>43</v>
      </c>
      <c r="C35" s="1">
        <v>230</v>
      </c>
      <c r="D35" s="10">
        <v>234.41800000000001</v>
      </c>
      <c r="E35" s="11">
        <f t="shared" si="0"/>
        <v>1.019208695652174</v>
      </c>
      <c r="F35" s="19">
        <v>3.5697000000000001</v>
      </c>
    </row>
    <row r="36" spans="2:6" x14ac:dyDescent="0.4">
      <c r="B36" s="1" t="s">
        <v>44</v>
      </c>
      <c r="C36" s="1">
        <v>230</v>
      </c>
      <c r="D36" s="10">
        <v>232.01</v>
      </c>
      <c r="E36" s="11">
        <f t="shared" si="0"/>
        <v>1.0087391304347826</v>
      </c>
      <c r="F36" s="19">
        <v>1.0348999999999999</v>
      </c>
    </row>
    <row r="37" spans="2:6" x14ac:dyDescent="0.4">
      <c r="B37" s="1" t="s">
        <v>45</v>
      </c>
      <c r="C37" s="1">
        <v>230</v>
      </c>
      <c r="D37" s="10">
        <v>235.63399999999999</v>
      </c>
      <c r="E37" s="11">
        <f t="shared" si="0"/>
        <v>1.024495652173913</v>
      </c>
      <c r="F37" s="19">
        <v>2.1850000000000001</v>
      </c>
    </row>
    <row r="41" spans="2:6" x14ac:dyDescent="0.4">
      <c r="C41" s="17" t="s">
        <v>63</v>
      </c>
      <c r="D41" s="17"/>
      <c r="E41" s="17" t="s">
        <v>65</v>
      </c>
      <c r="F41" s="17"/>
    </row>
    <row r="42" spans="2:6" x14ac:dyDescent="0.4">
      <c r="B42" s="1" t="s">
        <v>36</v>
      </c>
      <c r="C42" s="14" t="s">
        <v>46</v>
      </c>
      <c r="D42" s="15" t="s">
        <v>64</v>
      </c>
      <c r="E42" s="1" t="s">
        <v>66</v>
      </c>
      <c r="F42" s="1" t="s">
        <v>67</v>
      </c>
    </row>
    <row r="43" spans="2:6" x14ac:dyDescent="0.4">
      <c r="B43" s="1" t="s">
        <v>37</v>
      </c>
      <c r="C43" s="1">
        <v>1.04</v>
      </c>
      <c r="D43" s="20">
        <v>0</v>
      </c>
      <c r="E43" s="16">
        <f>ABS((C43-E29)/C43)</f>
        <v>6.3344988344988546E-3</v>
      </c>
      <c r="F43" s="18">
        <f>ABS(D43-F29)</f>
        <v>0.12180000000000001</v>
      </c>
    </row>
    <row r="44" spans="2:6" x14ac:dyDescent="0.4">
      <c r="B44" s="1" t="s">
        <v>38</v>
      </c>
      <c r="C44" s="1">
        <v>1.0249999999999999</v>
      </c>
      <c r="D44" s="20">
        <v>9.3506999999999998</v>
      </c>
      <c r="E44" s="16">
        <f t="shared" ref="E44:F51" si="1">ABS((C44-E30)/C44)</f>
        <v>6.1897018970190109E-3</v>
      </c>
      <c r="F44" s="18">
        <f t="shared" ref="F44:F51" si="2">ABS(D44-F30)</f>
        <v>0.13689999999999891</v>
      </c>
    </row>
    <row r="45" spans="2:6" x14ac:dyDescent="0.4">
      <c r="B45" s="1" t="s">
        <v>39</v>
      </c>
      <c r="C45" s="1">
        <v>1.0249999999999999</v>
      </c>
      <c r="D45" s="20">
        <v>5.1420000000000003</v>
      </c>
      <c r="E45" s="16">
        <f t="shared" si="1"/>
        <v>7.3806998939554497E-3</v>
      </c>
      <c r="F45" s="18">
        <f t="shared" si="2"/>
        <v>0.20590000000000064</v>
      </c>
    </row>
    <row r="46" spans="2:6" x14ac:dyDescent="0.4">
      <c r="B46" s="1" t="s">
        <v>40</v>
      </c>
      <c r="C46" s="1">
        <v>1.0253099999999999</v>
      </c>
      <c r="D46" s="20">
        <v>-2.2174</v>
      </c>
      <c r="E46" s="16">
        <f t="shared" si="1"/>
        <v>7.0532220796001646E-3</v>
      </c>
      <c r="F46" s="18">
        <f t="shared" si="2"/>
        <v>0.1694</v>
      </c>
    </row>
    <row r="47" spans="2:6" x14ac:dyDescent="0.4">
      <c r="B47" s="1" t="s">
        <v>41</v>
      </c>
      <c r="C47" s="1">
        <v>0.99972000000000005</v>
      </c>
      <c r="D47" s="20">
        <v>-3.6802000000000001</v>
      </c>
      <c r="E47" s="16">
        <f t="shared" si="1"/>
        <v>7.0524094572568374E-3</v>
      </c>
      <c r="F47" s="18">
        <f t="shared" si="2"/>
        <v>0.15619999999999967</v>
      </c>
    </row>
    <row r="48" spans="2:6" x14ac:dyDescent="0.4">
      <c r="B48" s="1" t="s">
        <v>42</v>
      </c>
      <c r="C48" s="1">
        <v>1.0122500000000001</v>
      </c>
      <c r="D48" s="20">
        <v>-3.5666000000000002</v>
      </c>
      <c r="E48" s="16">
        <f t="shared" si="1"/>
        <v>7.9225144157978097E-3</v>
      </c>
      <c r="F48" s="18">
        <f t="shared" si="2"/>
        <v>0.24049999999999994</v>
      </c>
    </row>
    <row r="49" spans="2:6" x14ac:dyDescent="0.4">
      <c r="B49" s="1" t="s">
        <v>43</v>
      </c>
      <c r="C49" s="1">
        <v>1.0268299999999999</v>
      </c>
      <c r="D49" s="20">
        <v>3.7961</v>
      </c>
      <c r="E49" s="16">
        <f t="shared" si="1"/>
        <v>7.4221675913500101E-3</v>
      </c>
      <c r="F49" s="18">
        <f t="shared" si="2"/>
        <v>0.22639999999999993</v>
      </c>
    </row>
    <row r="50" spans="2:6" x14ac:dyDescent="0.4">
      <c r="B50" s="1" t="s">
        <v>44</v>
      </c>
      <c r="C50" s="1">
        <v>1.0172699999999999</v>
      </c>
      <c r="D50" s="20">
        <v>1.3372999999999999</v>
      </c>
      <c r="E50" s="16">
        <f t="shared" si="1"/>
        <v>8.3860426093537756E-3</v>
      </c>
      <c r="F50" s="18">
        <f t="shared" si="2"/>
        <v>0.3024</v>
      </c>
    </row>
    <row r="51" spans="2:6" x14ac:dyDescent="0.4">
      <c r="B51" s="1" t="s">
        <v>45</v>
      </c>
      <c r="C51" s="1">
        <v>1.0326900000000001</v>
      </c>
      <c r="D51" s="20">
        <v>2.4447999999999999</v>
      </c>
      <c r="E51" s="16">
        <f t="shared" si="1"/>
        <v>7.9349541741346175E-3</v>
      </c>
      <c r="F51" s="18">
        <f t="shared" si="2"/>
        <v>0.25979999999999981</v>
      </c>
    </row>
  </sheetData>
  <mergeCells count="3">
    <mergeCell ref="G2:L2"/>
    <mergeCell ref="C41:D41"/>
    <mergeCell ref="E41:F4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66AD-3B97-4D73-A4D1-FA3FA4C38900}">
  <dimension ref="B2:L22"/>
  <sheetViews>
    <sheetView workbookViewId="0">
      <selection activeCell="B16" sqref="B16"/>
    </sheetView>
  </sheetViews>
  <sheetFormatPr defaultRowHeight="17.399999999999999" x14ac:dyDescent="0.4"/>
  <cols>
    <col min="8" max="8" width="11.296875" customWidth="1"/>
    <col min="12" max="12" width="19.3984375" customWidth="1"/>
  </cols>
  <sheetData>
    <row r="2" spans="2:12" x14ac:dyDescent="0.4">
      <c r="B2" s="1" t="s">
        <v>53</v>
      </c>
      <c r="C2" s="1"/>
      <c r="D2" s="1"/>
      <c r="F2" s="1" t="s">
        <v>55</v>
      </c>
      <c r="G2" s="1"/>
      <c r="H2" s="1"/>
      <c r="J2" s="1" t="s">
        <v>56</v>
      </c>
      <c r="K2" s="1"/>
      <c r="L2" s="1"/>
    </row>
    <row r="3" spans="2:12" x14ac:dyDescent="0.4">
      <c r="B3" s="1" t="s">
        <v>51</v>
      </c>
      <c r="C3" s="1" t="s">
        <v>52</v>
      </c>
      <c r="D3" s="9" t="s">
        <v>54</v>
      </c>
      <c r="F3" s="1" t="s">
        <v>51</v>
      </c>
      <c r="G3" s="1" t="s">
        <v>52</v>
      </c>
      <c r="H3" s="9" t="s">
        <v>54</v>
      </c>
      <c r="J3" s="1" t="s">
        <v>51</v>
      </c>
      <c r="K3" s="1" t="s">
        <v>52</v>
      </c>
      <c r="L3" s="9" t="s">
        <v>54</v>
      </c>
    </row>
    <row r="4" spans="2:12" x14ac:dyDescent="0.4">
      <c r="B4" s="1">
        <v>1</v>
      </c>
      <c r="C4" s="1">
        <v>35.2943</v>
      </c>
      <c r="D4" s="9">
        <f>SQRT((C5^2+C6^2+C7^2+C8^2+C9^2+C10^2)/C4^2)</f>
        <v>0.10132441058898026</v>
      </c>
      <c r="F4" s="1">
        <v>1</v>
      </c>
      <c r="G4" s="1">
        <v>34.356900000000003</v>
      </c>
      <c r="H4" s="12">
        <f>SQRT((G5^2+G6^2+G7^2+G8^2+G9^2+G10^2)/G4^2)</f>
        <v>5.0916764302744957E-2</v>
      </c>
      <c r="J4" s="1">
        <v>1</v>
      </c>
      <c r="K4" s="1">
        <v>34.421999999999997</v>
      </c>
      <c r="L4" s="12">
        <f>SQRT((K5^2+K6^2+K7^2+K8^2+K9^2+K10^2)/K4^2)</f>
        <v>5.0176629731700527E-2</v>
      </c>
    </row>
    <row r="5" spans="2:12" x14ac:dyDescent="0.4">
      <c r="B5" s="1">
        <v>2</v>
      </c>
      <c r="C5" s="1">
        <v>3.6913700000000001E-2</v>
      </c>
      <c r="F5" s="1">
        <v>2</v>
      </c>
      <c r="G5" s="1">
        <v>5.2110700000000003E-2</v>
      </c>
      <c r="J5" s="1">
        <v>2</v>
      </c>
      <c r="K5" s="1">
        <v>4.90021E-2</v>
      </c>
    </row>
    <row r="6" spans="2:12" x14ac:dyDescent="0.4">
      <c r="B6" s="1">
        <v>3</v>
      </c>
      <c r="C6" s="1">
        <v>0.25755099999999997</v>
      </c>
      <c r="F6" s="1">
        <v>3</v>
      </c>
      <c r="G6" s="1">
        <v>0.38184400000000002</v>
      </c>
      <c r="J6" s="1">
        <v>3</v>
      </c>
      <c r="K6" s="1">
        <v>0.34494799999999998</v>
      </c>
    </row>
    <row r="7" spans="2:12" x14ac:dyDescent="0.4">
      <c r="B7" s="1">
        <v>4</v>
      </c>
      <c r="C7" s="1">
        <v>7.8550300000000003E-2</v>
      </c>
      <c r="F7" s="1">
        <v>4</v>
      </c>
      <c r="G7" s="1">
        <v>8.8152700000000001E-2</v>
      </c>
      <c r="J7" s="1">
        <v>4</v>
      </c>
      <c r="K7" s="1">
        <v>9.8584699999999997E-2</v>
      </c>
    </row>
    <row r="8" spans="2:12" x14ac:dyDescent="0.4">
      <c r="B8" s="1">
        <v>5</v>
      </c>
      <c r="C8" s="1">
        <v>1.4930699999999999</v>
      </c>
      <c r="F8" s="1">
        <v>5</v>
      </c>
      <c r="G8" s="1">
        <v>1.4988900000000001</v>
      </c>
      <c r="J8" s="1">
        <v>5</v>
      </c>
      <c r="K8" s="1">
        <v>1.47156</v>
      </c>
    </row>
    <row r="9" spans="2:12" x14ac:dyDescent="0.4">
      <c r="B9" s="1">
        <v>6</v>
      </c>
      <c r="C9" s="1">
        <v>0.20716699999999999</v>
      </c>
      <c r="F9" s="1">
        <v>6</v>
      </c>
      <c r="G9" s="1">
        <v>1.68757E-2</v>
      </c>
      <c r="J9" s="1">
        <v>6</v>
      </c>
      <c r="K9" s="1">
        <v>2.8970599999999999E-2</v>
      </c>
    </row>
    <row r="10" spans="2:12" x14ac:dyDescent="0.4">
      <c r="B10" s="1">
        <v>7</v>
      </c>
      <c r="C10" s="1">
        <v>3.23156</v>
      </c>
      <c r="F10" s="1">
        <v>7</v>
      </c>
      <c r="G10" s="1">
        <v>0.81052500000000005</v>
      </c>
      <c r="J10" s="1">
        <v>7</v>
      </c>
      <c r="K10" s="1">
        <v>0.82807799999999998</v>
      </c>
    </row>
    <row r="14" spans="2:12" x14ac:dyDescent="0.4">
      <c r="B14" s="1" t="s">
        <v>57</v>
      </c>
      <c r="C14" s="1"/>
      <c r="D14" s="1"/>
      <c r="F14" s="1" t="s">
        <v>60</v>
      </c>
      <c r="G14" s="1"/>
      <c r="H14" s="1"/>
      <c r="J14" s="1" t="s">
        <v>61</v>
      </c>
      <c r="K14" s="1"/>
      <c r="L14" s="1"/>
    </row>
    <row r="15" spans="2:12" x14ac:dyDescent="0.4">
      <c r="B15" s="1" t="s">
        <v>51</v>
      </c>
      <c r="C15" s="1" t="s">
        <v>58</v>
      </c>
      <c r="D15" s="9" t="s">
        <v>50</v>
      </c>
      <c r="F15" s="1" t="s">
        <v>51</v>
      </c>
      <c r="G15" s="1" t="s">
        <v>58</v>
      </c>
      <c r="H15" s="9" t="s">
        <v>50</v>
      </c>
      <c r="J15" s="1" t="s">
        <v>51</v>
      </c>
      <c r="K15" s="1" t="s">
        <v>58</v>
      </c>
      <c r="L15" s="9" t="s">
        <v>50</v>
      </c>
    </row>
    <row r="16" spans="2:12" x14ac:dyDescent="0.4">
      <c r="B16" s="1" t="s">
        <v>59</v>
      </c>
      <c r="C16" s="1">
        <f>0.8838/SQRT(2)</f>
        <v>0.62494097321267073</v>
      </c>
      <c r="D16" s="9">
        <f>SQRT((C17^2+C18^2+C19^2+C20^2+C21^2+C22^2)/C16^2)</f>
        <v>7.9360924068322083E-2</v>
      </c>
      <c r="F16" s="1" t="s">
        <v>59</v>
      </c>
      <c r="G16" s="1">
        <f>0.834/SQRT(2)</f>
        <v>0.5897270555095806</v>
      </c>
      <c r="H16" s="9">
        <f>SQRT((G17^2+G18^2+G19^2+G20^2+G21^2+G22^2)/G16^2)</f>
        <v>0.10730506425477666</v>
      </c>
      <c r="J16" s="1" t="s">
        <v>59</v>
      </c>
      <c r="K16" s="1">
        <f>0.7974/SQRT(2)</f>
        <v>0.56384694731815299</v>
      </c>
      <c r="L16" s="9">
        <f>SQRT((K17^2+K18^2+K19^2+K20^2+K21^2+K22^2)/K16^2)</f>
        <v>0.11012359699918262</v>
      </c>
    </row>
    <row r="17" spans="2:11" x14ac:dyDescent="0.4">
      <c r="B17" s="1">
        <v>2</v>
      </c>
      <c r="C17" s="1">
        <v>1.0681100000000001E-2</v>
      </c>
      <c r="F17" s="1">
        <v>2</v>
      </c>
      <c r="G17" s="1">
        <v>9.5195000000000002E-3</v>
      </c>
      <c r="J17" s="1">
        <v>2</v>
      </c>
      <c r="K17" s="1">
        <v>8.1489900000000001E-3</v>
      </c>
    </row>
    <row r="18" spans="2:11" x14ac:dyDescent="0.4">
      <c r="B18" s="1">
        <v>3</v>
      </c>
      <c r="C18" s="1">
        <v>6.5444400000000003E-3</v>
      </c>
      <c r="F18" s="1">
        <v>3</v>
      </c>
      <c r="G18" s="1">
        <v>9.3072299999999997E-3</v>
      </c>
      <c r="J18" s="1">
        <v>3</v>
      </c>
      <c r="K18" s="1">
        <v>1.08278E-2</v>
      </c>
    </row>
    <row r="19" spans="2:11" x14ac:dyDescent="0.4">
      <c r="B19" s="1">
        <v>4</v>
      </c>
      <c r="C19" s="1">
        <v>4.42458E-3</v>
      </c>
      <c r="F19" s="1">
        <v>4</v>
      </c>
      <c r="G19" s="1">
        <v>2.85455E-3</v>
      </c>
      <c r="J19" s="1">
        <v>4</v>
      </c>
      <c r="K19" s="1">
        <v>3.9812600000000004E-3</v>
      </c>
    </row>
    <row r="20" spans="2:11" x14ac:dyDescent="0.4">
      <c r="B20" s="1">
        <v>5</v>
      </c>
      <c r="C20" s="1">
        <v>4.0160700000000001E-2</v>
      </c>
      <c r="F20" s="1">
        <v>5</v>
      </c>
      <c r="G20" s="1">
        <v>5.6317399999999997E-2</v>
      </c>
      <c r="J20" s="1">
        <v>5</v>
      </c>
      <c r="K20" s="1">
        <v>5.5327300000000003E-2</v>
      </c>
    </row>
    <row r="21" spans="2:11" x14ac:dyDescent="0.4">
      <c r="B21" s="1">
        <v>6</v>
      </c>
      <c r="C21" s="1">
        <v>1.6490000000000001E-3</v>
      </c>
      <c r="F21" s="1">
        <v>6</v>
      </c>
      <c r="G21" s="1">
        <v>2.4260699999999998E-3</v>
      </c>
      <c r="J21" s="1">
        <v>6</v>
      </c>
      <c r="K21" s="1">
        <v>7.3817200000000005E-4</v>
      </c>
    </row>
    <row r="22" spans="2:11" x14ac:dyDescent="0.4">
      <c r="B22" s="1">
        <v>7</v>
      </c>
      <c r="C22" s="1">
        <v>2.58391E-2</v>
      </c>
      <c r="F22" s="1">
        <v>7</v>
      </c>
      <c r="G22" s="1">
        <v>2.5328199999999999E-2</v>
      </c>
      <c r="J22" s="1">
        <v>7</v>
      </c>
      <c r="K22" s="1">
        <v>2.4379700000000001E-2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학민 이</dc:creator>
  <cp:lastModifiedBy>학민 이</cp:lastModifiedBy>
  <dcterms:created xsi:type="dcterms:W3CDTF">2023-09-26T07:22:00Z</dcterms:created>
  <dcterms:modified xsi:type="dcterms:W3CDTF">2023-10-08T16:14:17Z</dcterms:modified>
</cp:coreProperties>
</file>