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ExtractionProcessing" sheetId="1" r:id="rId4"/>
    <sheet state="visible" name="Maintenance Cost" sheetId="2" r:id="rId5"/>
    <sheet state="visible" name="Manufacturing" sheetId="3" r:id="rId6"/>
  </sheets>
  <definedNames/>
  <calcPr/>
</workbook>
</file>

<file path=xl/sharedStrings.xml><?xml version="1.0" encoding="utf-8"?>
<sst xmlns="http://schemas.openxmlformats.org/spreadsheetml/2006/main" count="35" uniqueCount="33">
  <si>
    <t>Part \ Material</t>
  </si>
  <si>
    <t>Part</t>
  </si>
  <si>
    <t>Maintenance (10 years)</t>
  </si>
  <si>
    <t>Aluminum (kg)</t>
  </si>
  <si>
    <t>Stainless Steel (kg)</t>
  </si>
  <si>
    <t>Rubber (kg)</t>
  </si>
  <si>
    <t>Total Part Weight (kg)</t>
  </si>
  <si>
    <t>Cost</t>
  </si>
  <si>
    <t>CO2 per kg</t>
  </si>
  <si>
    <t>Chain Lubrication</t>
  </si>
  <si>
    <t>Total CO2 (kg) x1.5</t>
  </si>
  <si>
    <t>Frame</t>
  </si>
  <si>
    <t>Notes</t>
  </si>
  <si>
    <t>Chain Replacement</t>
  </si>
  <si>
    <t>Wheels</t>
  </si>
  <si>
    <t>Tire Inflation</t>
  </si>
  <si>
    <t>Total Maintenance Cost</t>
  </si>
  <si>
    <t>Wheels (x2)</t>
  </si>
  <si>
    <t>Chains</t>
  </si>
  <si>
    <t>Total</t>
  </si>
  <si>
    <t>-</t>
  </si>
  <si>
    <t>https://www.google.com/url?sa=t&amp;rct=j&amp;q=&amp;esrc=s&amp;source=web&amp;cd=1&amp;cad=rja&amp;uact=8&amp;ved=2ahUKEwitiP2Ct-PlAhWBu54KHcluBNQQFjAAegQIARAC&amp;url=http%3A%2F%2Fproductinfo.shimano.com%2Fdownload%3Fpath%3Dpdfs%2Farchive%2F2010_SPECIFICATION.pdf&amp;usg=AOvVaw2QnKIgJc_dqPHjHg5f8r-U</t>
  </si>
  <si>
    <t>Rims are aluminum, hubs and spokes are steel, tire is rubber</t>
  </si>
  <si>
    <t>Chains (x2)</t>
  </si>
  <si>
    <t>Sprocket set (x2)</t>
  </si>
  <si>
    <t>Contains both chainring and casette</t>
  </si>
  <si>
    <t>Levers (x2)</t>
  </si>
  <si>
    <t>https://naspd.com/pipe-tools-and-calculators/pipe-weight-calculator-imperial-and-metric/</t>
  </si>
  <si>
    <t>Calculated for 25mm OD, 2mm thk, 0.5 length</t>
  </si>
  <si>
    <t>Total Material Weight (kg)</t>
  </si>
  <si>
    <t>CO2 conversion (kg/kg)</t>
  </si>
  <si>
    <t>https://www.winnipeg.ca/finance/findata/matmgt/documents/2012/682-2012/682-2012_Appendix_H-WSTP_South_End_Plant_Process_Selection_Report/Appendix%207.pdf</t>
  </si>
  <si>
    <t>Total CO2 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</si>
</sst>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left" readingOrder="0" shrinkToFit="0" wrapText="1"/>
    </xf>
    <xf borderId="1" fillId="0" fontId="3" numFmtId="165" xfId="0" applyAlignment="1" applyBorder="1" applyFont="1" applyNumberFormat="1">
      <alignment horizontal="left" readingOrder="0" shrinkToFit="0" wrapText="1"/>
    </xf>
    <xf borderId="1" fillId="0" fontId="4" numFmtId="0" xfId="0" applyBorder="1" applyFont="1"/>
    <xf borderId="1" fillId="2" fontId="3" numFmtId="0" xfId="0" applyAlignment="1" applyBorder="1" applyFill="1" applyFont="1">
      <alignment horizontal="left" readingOrder="0" shrinkToFit="0" wrapText="1"/>
    </xf>
    <xf borderId="1" fillId="2" fontId="3" numFmtId="165" xfId="0" applyAlignment="1" applyBorder="1" applyFont="1" applyNumberFormat="1">
      <alignment horizontal="left" readingOrder="0" shrinkToFit="0" wrapText="1"/>
    </xf>
    <xf borderId="1" fillId="2" fontId="3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4" numFmtId="0" xfId="0" applyAlignment="1" applyBorder="1" applyFont="1">
      <alignment horizontal="center" readingOrder="0"/>
    </xf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1&amp;cad=rja&amp;uact=8&amp;ved=2ahUKEwitiP2Ct-PlAhWBu54KHcluBNQQFjAAegQIARAC&amp;url=http%3A%2F%2Fproductinfo.shimano.com%2Fdownload%3Fpath%3Dpdfs%2Farchive%2F2010_SPECIFICATION.pdf&amp;usg=AOvVaw2QnKIgJc_dqPHjHg5f8r-U" TargetMode="External"/><Relationship Id="rId2" Type="http://schemas.openxmlformats.org/officeDocument/2006/relationships/hyperlink" Target="https://naspd.com/pipe-tools-and-calculators/pipe-weight-calculator-imperial-and-metric/" TargetMode="External"/><Relationship Id="rId3" Type="http://schemas.openxmlformats.org/officeDocument/2006/relationships/hyperlink" Target="https://www.winnipeg.ca/finance/findata/matmgt/documents/2012/682-2012/682-2012_Appendix_H-WSTP_South_End_Plant_Process_Selection_Report/Appendix%207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3" max="3" width="18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3" t="s">
        <v>6</v>
      </c>
      <c r="F1" s="5" t="s">
        <v>12</v>
      </c>
    </row>
    <row r="2">
      <c r="A2" s="6" t="s">
        <v>11</v>
      </c>
      <c r="B2" s="6">
        <v>0.0</v>
      </c>
      <c r="C2" s="6">
        <v>15.0</v>
      </c>
      <c r="D2" s="6">
        <v>0.0</v>
      </c>
      <c r="E2" s="9">
        <f t="shared" ref="E2:E7" si="1">sum(B2:D2)
</f>
        <v>15</v>
      </c>
    </row>
    <row r="3">
      <c r="A3" s="6" t="s">
        <v>17</v>
      </c>
      <c r="B3" s="6">
        <f>(0.861-0.2-0.6)*2</f>
        <v>0.122</v>
      </c>
      <c r="C3" s="9">
        <f>(0.2+0.6)*2</f>
        <v>1.6</v>
      </c>
      <c r="D3" s="6">
        <f>0.67*2</f>
        <v>1.34</v>
      </c>
      <c r="E3" s="9">
        <f t="shared" si="1"/>
        <v>3.062</v>
      </c>
      <c r="F3" s="14" t="s">
        <v>21</v>
      </c>
      <c r="G3" s="15" t="s">
        <v>22</v>
      </c>
    </row>
    <row r="4">
      <c r="A4" s="6" t="s">
        <v>23</v>
      </c>
      <c r="B4" s="6">
        <v>0.0</v>
      </c>
      <c r="C4" s="6">
        <f>0.25*2</f>
        <v>0.5</v>
      </c>
      <c r="D4" s="6">
        <v>0.0</v>
      </c>
      <c r="E4" s="9">
        <f t="shared" si="1"/>
        <v>0.5</v>
      </c>
    </row>
    <row r="5">
      <c r="A5" s="6" t="s">
        <v>24</v>
      </c>
      <c r="B5" s="6">
        <v>0.0</v>
      </c>
      <c r="C5" s="6">
        <f>(0.3+0.432)*2</f>
        <v>1.464</v>
      </c>
      <c r="D5" s="6">
        <v>0.0</v>
      </c>
      <c r="E5" s="9">
        <f t="shared" si="1"/>
        <v>1.464</v>
      </c>
      <c r="F5" s="15" t="s">
        <v>25</v>
      </c>
    </row>
    <row r="6">
      <c r="A6" s="6" t="s">
        <v>26</v>
      </c>
      <c r="B6" s="6">
        <v>0.0</v>
      </c>
      <c r="C6" s="6">
        <f>(0.56*2)</f>
        <v>1.12</v>
      </c>
      <c r="D6" s="6">
        <v>0.0</v>
      </c>
      <c r="E6" s="9">
        <f t="shared" si="1"/>
        <v>1.12</v>
      </c>
      <c r="F6" s="14" t="s">
        <v>27</v>
      </c>
      <c r="G6" s="15" t="s">
        <v>28</v>
      </c>
    </row>
    <row r="7">
      <c r="A7" s="16" t="s">
        <v>29</v>
      </c>
      <c r="B7" s="9">
        <f t="shared" ref="B7:D7" si="2">SUM(B2:B6)</f>
        <v>0.122</v>
      </c>
      <c r="C7" s="9">
        <f t="shared" si="2"/>
        <v>19.684</v>
      </c>
      <c r="D7" s="9">
        <f t="shared" si="2"/>
        <v>1.34</v>
      </c>
      <c r="E7" s="17">
        <f t="shared" si="1"/>
        <v>21.146</v>
      </c>
    </row>
    <row r="8">
      <c r="A8" s="6" t="s">
        <v>30</v>
      </c>
      <c r="B8" s="6">
        <v>8.14</v>
      </c>
      <c r="C8" s="6">
        <v>1.77</v>
      </c>
      <c r="D8" s="6">
        <v>3.18</v>
      </c>
      <c r="E8" s="18" t="s">
        <v>20</v>
      </c>
      <c r="F8" s="14" t="s">
        <v>31</v>
      </c>
    </row>
    <row r="9">
      <c r="A9" s="6" t="s">
        <v>32</v>
      </c>
      <c r="B9" s="17">
        <f t="shared" ref="B9:D9" si="3">B7*B8</f>
        <v>0.99308</v>
      </c>
      <c r="C9" s="17">
        <f t="shared" si="3"/>
        <v>34.84068</v>
      </c>
      <c r="D9" s="17">
        <f t="shared" si="3"/>
        <v>4.2612</v>
      </c>
      <c r="E9" s="19">
        <f>sum(B9:D9)
</f>
        <v>40.09496</v>
      </c>
    </row>
  </sheetData>
  <mergeCells count="1">
    <mergeCell ref="F1:I1"/>
  </mergeCells>
  <hyperlinks>
    <hyperlink r:id="rId1" ref="F3"/>
    <hyperlink r:id="rId2" ref="F6"/>
    <hyperlink r:id="rId3" ref="F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7</v>
      </c>
    </row>
    <row r="2">
      <c r="A2" s="4" t="s">
        <v>9</v>
      </c>
      <c r="B2" s="7">
        <v>520.0</v>
      </c>
    </row>
    <row r="3">
      <c r="A3" s="4" t="s">
        <v>13</v>
      </c>
      <c r="B3" s="8">
        <v>631.2</v>
      </c>
    </row>
    <row r="4">
      <c r="A4" s="4" t="s">
        <v>15</v>
      </c>
      <c r="B4" s="7">
        <v>42.0</v>
      </c>
    </row>
    <row r="5">
      <c r="A5" s="10" t="s">
        <v>16</v>
      </c>
      <c r="B5" s="11">
        <v>1193.2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29"/>
  </cols>
  <sheetData>
    <row r="1">
      <c r="A1" s="2" t="s">
        <v>1</v>
      </c>
      <c r="B1" s="2" t="s">
        <v>8</v>
      </c>
      <c r="C1" s="2" t="s">
        <v>10</v>
      </c>
    </row>
    <row r="2">
      <c r="A2" s="4" t="s">
        <v>11</v>
      </c>
      <c r="B2" s="4">
        <v>63.4</v>
      </c>
      <c r="C2" s="4">
        <f>B2*'Material ExtractionProcessing'!E2*1.5</f>
        <v>1426.5</v>
      </c>
    </row>
    <row r="3">
      <c r="A3" s="4" t="s">
        <v>14</v>
      </c>
      <c r="B3" s="4">
        <v>10.8</v>
      </c>
      <c r="C3" s="4">
        <f>'Material ExtractionProcessing'!E3*B3*1.5</f>
        <v>49.6044</v>
      </c>
    </row>
    <row r="4">
      <c r="A4" s="4" t="s">
        <v>18</v>
      </c>
      <c r="B4" s="4">
        <v>7.66</v>
      </c>
      <c r="C4" s="4">
        <f>B4*'Material ExtractionProcessing'!E4*1.5</f>
        <v>5.745</v>
      </c>
    </row>
    <row r="5">
      <c r="A5" s="10" t="s">
        <v>19</v>
      </c>
      <c r="B5" s="12" t="s">
        <v>20</v>
      </c>
      <c r="C5" s="13">
        <f>sum(C2:C4)</f>
        <v>1481.8494</v>
      </c>
    </row>
  </sheetData>
  <drawing r:id="rId1"/>
</worksheet>
</file>