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ocket &amp; Chains" sheetId="1" r:id="rId4"/>
    <sheet state="visible" name="Minimum Reduction Check" sheetId="2" r:id="rId5"/>
  </sheets>
  <definedNames/>
  <calcPr/>
</workbook>
</file>

<file path=xl/sharedStrings.xml><?xml version="1.0" encoding="utf-8"?>
<sst xmlns="http://schemas.openxmlformats.org/spreadsheetml/2006/main" count="92" uniqueCount="56">
  <si>
    <t>Sprocket 1 - Key Sprocket</t>
  </si>
  <si>
    <t>Sprocket 2 - Driver</t>
  </si>
  <si>
    <t>Sprocket 2 - Driven (FreeWheel)</t>
  </si>
  <si>
    <t>ANSI Chain Number</t>
  </si>
  <si>
    <t>TrailRider V</t>
  </si>
  <si>
    <t>Pitch</t>
  </si>
  <si>
    <t>in</t>
  </si>
  <si>
    <t>Width</t>
  </si>
  <si>
    <t>Teeth</t>
  </si>
  <si>
    <t>Link</t>
  </si>
  <si>
    <t>https://www.mcmaster.com/2737t365</t>
  </si>
  <si>
    <t>Wheel Diameter</t>
  </si>
  <si>
    <t>http://www.whiteind.com/new-page</t>
  </si>
  <si>
    <t>m</t>
  </si>
  <si>
    <t># Teeth</t>
  </si>
  <si>
    <t>Average Speed</t>
  </si>
  <si>
    <t>Reduction Achieved</t>
  </si>
  <si>
    <t>m/s</t>
  </si>
  <si>
    <t>Outer Diameter</t>
  </si>
  <si>
    <t>Wheel Angular Velocity</t>
  </si>
  <si>
    <t>k1</t>
  </si>
  <si>
    <t>rad/s</t>
  </si>
  <si>
    <t>Inner Diameter</t>
  </si>
  <si>
    <t>Required Reduction</t>
  </si>
  <si>
    <t>rev/s</t>
  </si>
  <si>
    <t>Hub Outer Diameter</t>
  </si>
  <si>
    <t>Lever Speed</t>
  </si>
  <si>
    <t>k2</t>
  </si>
  <si>
    <t>Nd</t>
  </si>
  <si>
    <t>Selecting Chain</t>
  </si>
  <si>
    <t>Ks</t>
  </si>
  <si>
    <t>Htab</t>
  </si>
  <si>
    <t>Lever arm Height</t>
  </si>
  <si>
    <t>C</t>
  </si>
  <si>
    <t>N1</t>
  </si>
  <si>
    <t>Hub Width</t>
  </si>
  <si>
    <t>teeth</t>
  </si>
  <si>
    <t>Lever Angular Speed</t>
  </si>
  <si>
    <t>N2</t>
  </si>
  <si>
    <t>hours</t>
  </si>
  <si>
    <t>Volume</t>
  </si>
  <si>
    <t>in^3</t>
  </si>
  <si>
    <t>Length of Chain</t>
  </si>
  <si>
    <t>Density</t>
  </si>
  <si>
    <t>lb/in^3</t>
  </si>
  <si>
    <t>days</t>
  </si>
  <si>
    <t>Mass</t>
  </si>
  <si>
    <t xml:space="preserve">lb </t>
  </si>
  <si>
    <t>Minimum Required Gear Ratio</t>
  </si>
  <si>
    <t>kg</t>
  </si>
  <si>
    <t>Cost</t>
  </si>
  <si>
    <t>USD</t>
  </si>
  <si>
    <t>ft</t>
  </si>
  <si>
    <t>Gear Ratio</t>
  </si>
  <si>
    <t>years</t>
  </si>
  <si>
    <t>https://www.mcmaster.com/6261k171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</si>
</sst>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color rgb="FF0000FF"/>
    </font>
    <font>
      <u/>
      <color rgb="FF3C78D8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</fills>
  <borders count="4">
    <border/>
    <border>
      <left style="thick">
        <color rgb="FF000000"/>
      </left>
    </border>
    <border>
      <right style="thick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2" fontId="2" numFmtId="0" xfId="0" applyFont="1"/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  <xf borderId="0" fillId="3" fontId="2" numFmtId="0" xfId="0" applyAlignment="1" applyFill="1" applyFont="1">
      <alignment horizontal="right" vertical="bottom"/>
    </xf>
    <xf borderId="0" fillId="0" fontId="2" numFmtId="0" xfId="0" applyFont="1"/>
    <xf borderId="1" fillId="0" fontId="2" numFmtId="0" xfId="0" applyAlignment="1" applyBorder="1" applyFont="1">
      <alignment readingOrder="0" vertical="bottom"/>
    </xf>
    <xf borderId="0" fillId="3" fontId="2" numFmtId="0" xfId="0" applyAlignment="1" applyFont="1">
      <alignment horizontal="right" readingOrder="0" vertical="bottom"/>
    </xf>
    <xf borderId="2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  <xf borderId="2" fillId="0" fontId="2" numFmtId="0" xfId="0" applyAlignment="1" applyBorder="1" applyFont="1">
      <alignment vertical="bottom"/>
    </xf>
    <xf borderId="0" fillId="0" fontId="1" numFmtId="0" xfId="0" applyFont="1"/>
    <xf borderId="3" fillId="3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cmaster.com/2737t365" TargetMode="External"/><Relationship Id="rId2" Type="http://schemas.openxmlformats.org/officeDocument/2006/relationships/hyperlink" Target="http://www.whiteind.com/new-page" TargetMode="External"/><Relationship Id="rId3" Type="http://schemas.openxmlformats.org/officeDocument/2006/relationships/hyperlink" Target="https://www.mcmaster.com/6261k171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0"/>
    <col customWidth="1" min="2" max="2" width="22.14"/>
    <col customWidth="1" min="3" max="3" width="9.71"/>
    <col customWidth="1" min="5" max="5" width="34.43"/>
    <col customWidth="1" min="7" max="7" width="6.43"/>
    <col customWidth="1" min="9" max="9" width="32.0"/>
  </cols>
  <sheetData>
    <row r="1">
      <c r="A1" s="1" t="s">
        <v>0</v>
      </c>
      <c r="D1" s="1" t="s">
        <v>1</v>
      </c>
      <c r="H1" s="1" t="s">
        <v>2</v>
      </c>
    </row>
    <row r="2">
      <c r="A2" s="2" t="s">
        <v>3</v>
      </c>
      <c r="B2" s="2"/>
      <c r="C2" s="4"/>
      <c r="D2" s="3" t="s">
        <v>3</v>
      </c>
      <c r="E2" s="5">
        <v>40.0</v>
      </c>
      <c r="F2" s="6"/>
      <c r="H2" s="3" t="s">
        <v>3</v>
      </c>
      <c r="I2" s="5">
        <v>40.0</v>
      </c>
      <c r="J2" s="6"/>
    </row>
    <row r="3">
      <c r="A3" s="2" t="s">
        <v>5</v>
      </c>
      <c r="B3" s="2"/>
      <c r="C3" s="4"/>
      <c r="D3" s="3" t="s">
        <v>5</v>
      </c>
      <c r="E3" s="5">
        <v>0.5</v>
      </c>
      <c r="F3" s="5" t="s">
        <v>6</v>
      </c>
      <c r="H3" s="3" t="s">
        <v>5</v>
      </c>
      <c r="I3" s="5">
        <v>0.5</v>
      </c>
      <c r="J3" s="5" t="s">
        <v>6</v>
      </c>
    </row>
    <row r="4">
      <c r="A4" s="2" t="s">
        <v>7</v>
      </c>
      <c r="B4" s="4"/>
      <c r="C4" s="4"/>
      <c r="D4" s="3" t="s">
        <v>7</v>
      </c>
      <c r="E4" s="5">
        <v>0.312</v>
      </c>
      <c r="F4" s="5" t="s">
        <v>6</v>
      </c>
      <c r="H4" s="3" t="s">
        <v>7</v>
      </c>
      <c r="I4" s="5">
        <v>0.312</v>
      </c>
      <c r="J4" s="5" t="s">
        <v>6</v>
      </c>
    </row>
    <row r="5">
      <c r="A5" s="2" t="s">
        <v>8</v>
      </c>
      <c r="B5" s="4"/>
      <c r="C5" s="4"/>
      <c r="D5" s="3" t="s">
        <v>8</v>
      </c>
      <c r="E5" s="5">
        <v>32.0</v>
      </c>
      <c r="F5" s="6"/>
      <c r="H5" s="3" t="s">
        <v>8</v>
      </c>
      <c r="I5" s="5">
        <v>11.0</v>
      </c>
      <c r="J5" s="6"/>
    </row>
    <row r="6">
      <c r="A6" s="2" t="s">
        <v>9</v>
      </c>
      <c r="B6" s="4"/>
      <c r="C6" s="4"/>
      <c r="D6" s="3" t="s">
        <v>9</v>
      </c>
      <c r="E6" s="9" t="s">
        <v>10</v>
      </c>
      <c r="H6" s="3" t="s">
        <v>9</v>
      </c>
      <c r="I6" s="9" t="s">
        <v>12</v>
      </c>
    </row>
    <row r="8">
      <c r="A8" s="3" t="s">
        <v>16</v>
      </c>
      <c r="B8" s="13">
        <f>E5/I5</f>
        <v>2.909090909</v>
      </c>
      <c r="E8" s="3" t="s">
        <v>20</v>
      </c>
      <c r="F8" s="13">
        <f>(32/17)^1.5</f>
        <v>2.582566929</v>
      </c>
    </row>
    <row r="9">
      <c r="A9" s="3" t="s">
        <v>23</v>
      </c>
      <c r="B9" s="13">
        <f>'Minimum Reduction Check'!B12</f>
        <v>2.624671916</v>
      </c>
      <c r="E9" s="3" t="s">
        <v>27</v>
      </c>
      <c r="F9" s="3">
        <v>1.0</v>
      </c>
      <c r="I9" s="13">
        <f>I5*I3</f>
        <v>5.5</v>
      </c>
    </row>
    <row r="10">
      <c r="E10" s="3" t="s">
        <v>28</v>
      </c>
      <c r="F10" s="3">
        <v>1.5</v>
      </c>
    </row>
    <row r="11">
      <c r="A11" s="1" t="s">
        <v>29</v>
      </c>
      <c r="E11" s="3" t="s">
        <v>30</v>
      </c>
      <c r="F11" s="3">
        <v>1.3</v>
      </c>
    </row>
    <row r="12">
      <c r="A12" s="3" t="s">
        <v>3</v>
      </c>
      <c r="B12" s="3">
        <v>40.0</v>
      </c>
    </row>
    <row r="13">
      <c r="A13" s="3" t="s">
        <v>7</v>
      </c>
      <c r="B13" s="13">
        <f>E4</f>
        <v>0.312</v>
      </c>
      <c r="C13" s="3" t="s">
        <v>6</v>
      </c>
    </row>
    <row r="14">
      <c r="A14" s="3" t="s">
        <v>5</v>
      </c>
      <c r="B14" s="3">
        <f>E3</f>
        <v>0.5</v>
      </c>
      <c r="C14" s="3" t="s">
        <v>6</v>
      </c>
      <c r="E14" s="3" t="s">
        <v>31</v>
      </c>
      <c r="F14" s="13">
        <f>(F11*F10*0.65)/(F9*F8)</f>
        <v>0.4907907654</v>
      </c>
    </row>
    <row r="15">
      <c r="A15" s="3" t="s">
        <v>33</v>
      </c>
      <c r="B15" s="3">
        <v>16.5</v>
      </c>
      <c r="C15" s="3" t="s">
        <v>6</v>
      </c>
    </row>
    <row r="16">
      <c r="A16" s="3" t="s">
        <v>34</v>
      </c>
      <c r="B16" s="13">
        <f>E5</f>
        <v>32</v>
      </c>
      <c r="C16" s="3" t="s">
        <v>36</v>
      </c>
    </row>
    <row r="17">
      <c r="A17" s="3" t="s">
        <v>38</v>
      </c>
      <c r="B17" s="13">
        <f>I5</f>
        <v>11</v>
      </c>
      <c r="C17" s="3" t="s">
        <v>36</v>
      </c>
    </row>
    <row r="18">
      <c r="E18" s="3" t="s">
        <v>39</v>
      </c>
      <c r="F18" s="3">
        <f>15000/(0.65/(1000*17*((32/100)^1.5)*(B14^0.8)*((44/100)^0.4)))^(1/0.4)</f>
        <v>2544692294596</v>
      </c>
    </row>
    <row r="19">
      <c r="A19" s="3" t="s">
        <v>42</v>
      </c>
      <c r="B19" s="20">
        <f>B14*((2*B15/B14)+((B16+B17)/2)+(((B17-B16)^2)/(4*pi()*pi()*B15/B14)))</f>
        <v>43.91925243</v>
      </c>
      <c r="C19" s="3" t="s">
        <v>6</v>
      </c>
      <c r="E19" s="3" t="s">
        <v>45</v>
      </c>
      <c r="F19" s="13">
        <f>F18/24</f>
        <v>106028845608</v>
      </c>
    </row>
    <row r="20">
      <c r="A20" s="3" t="s">
        <v>42</v>
      </c>
      <c r="B20" s="21">
        <f>B19/12</f>
        <v>3.659937703</v>
      </c>
      <c r="C20" s="3" t="s">
        <v>52</v>
      </c>
      <c r="E20" s="3" t="s">
        <v>54</v>
      </c>
      <c r="F20" s="13">
        <f>F19/365</f>
        <v>290489988</v>
      </c>
    </row>
    <row r="21">
      <c r="A21" s="3" t="s">
        <v>9</v>
      </c>
      <c r="B21" s="9" t="s">
        <v>55</v>
      </c>
    </row>
  </sheetData>
  <mergeCells count="4">
    <mergeCell ref="A1:C1"/>
    <mergeCell ref="H1:J1"/>
    <mergeCell ref="D1:F1"/>
    <mergeCell ref="A11:C11"/>
  </mergeCells>
  <hyperlinks>
    <hyperlink r:id="rId1" ref="E6"/>
    <hyperlink r:id="rId2" ref="I6"/>
    <hyperlink r:id="rId3" ref="B21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71"/>
    <col customWidth="1" min="5" max="5" width="20.29"/>
  </cols>
  <sheetData>
    <row r="2">
      <c r="A2" s="3" t="s">
        <v>4</v>
      </c>
      <c r="F2" s="7" t="str">
        <f>HYPERLINK("https://www.mcmaster.com/5172t54","Gear 1 ")</f>
        <v>Gear 1 </v>
      </c>
      <c r="G2" s="8" t="str">
        <f>HYPERLINK("https://www.mcmaster.com/5172t43","Gear 2")</f>
        <v>Gear 2</v>
      </c>
    </row>
    <row r="3">
      <c r="A3" s="10" t="s">
        <v>11</v>
      </c>
      <c r="B3" s="11">
        <v>0.381</v>
      </c>
      <c r="C3" s="10" t="s">
        <v>13</v>
      </c>
      <c r="E3" s="3" t="s">
        <v>14</v>
      </c>
      <c r="F3" s="3">
        <v>40.0</v>
      </c>
      <c r="G3" s="3">
        <v>20.0</v>
      </c>
    </row>
    <row r="4">
      <c r="A4" s="10" t="s">
        <v>15</v>
      </c>
      <c r="B4" s="12">
        <v>1.0</v>
      </c>
      <c r="C4" s="10" t="s">
        <v>17</v>
      </c>
      <c r="E4" s="3" t="s">
        <v>18</v>
      </c>
      <c r="F4" s="3">
        <v>4.0</v>
      </c>
      <c r="G4" s="3">
        <v>2.75</v>
      </c>
      <c r="H4" s="3" t="s">
        <v>6</v>
      </c>
    </row>
    <row r="5">
      <c r="A5" s="3" t="s">
        <v>19</v>
      </c>
      <c r="B5" s="13">
        <f>B4/(B3/2)</f>
        <v>5.249343832</v>
      </c>
      <c r="C5" s="3" t="s">
        <v>21</v>
      </c>
      <c r="E5" s="3" t="s">
        <v>22</v>
      </c>
      <c r="F5" s="3">
        <v>1.0</v>
      </c>
      <c r="G5" s="3">
        <v>1.0</v>
      </c>
      <c r="H5" s="3" t="s">
        <v>6</v>
      </c>
    </row>
    <row r="6">
      <c r="A6" s="3" t="s">
        <v>19</v>
      </c>
      <c r="B6" s="13">
        <f>B5/2/PI()</f>
        <v>0.8354590189</v>
      </c>
      <c r="C6" s="3" t="s">
        <v>24</v>
      </c>
      <c r="E6" s="3" t="s">
        <v>25</v>
      </c>
      <c r="F6" s="3">
        <v>2.95</v>
      </c>
      <c r="G6" s="3">
        <v>2.06</v>
      </c>
      <c r="H6" s="3" t="s">
        <v>6</v>
      </c>
    </row>
    <row r="7">
      <c r="A7" s="14" t="s">
        <v>26</v>
      </c>
      <c r="B7" s="15">
        <v>1.0</v>
      </c>
      <c r="C7" s="16" t="s">
        <v>17</v>
      </c>
      <c r="E7" s="3" t="s">
        <v>7</v>
      </c>
      <c r="F7" s="3">
        <v>1.25</v>
      </c>
      <c r="G7" s="3">
        <v>1.5</v>
      </c>
      <c r="H7" s="3" t="s">
        <v>6</v>
      </c>
    </row>
    <row r="8">
      <c r="A8" s="17" t="s">
        <v>32</v>
      </c>
      <c r="B8" s="18">
        <v>0.5</v>
      </c>
      <c r="C8" s="19" t="s">
        <v>13</v>
      </c>
      <c r="E8" s="3" t="s">
        <v>35</v>
      </c>
      <c r="F8" s="3">
        <v>0.88</v>
      </c>
      <c r="G8" s="3">
        <v>0.88</v>
      </c>
      <c r="H8" s="3" t="s">
        <v>6</v>
      </c>
    </row>
    <row r="9">
      <c r="A9" s="3" t="s">
        <v>37</v>
      </c>
      <c r="B9" s="13">
        <f>B7/B8</f>
        <v>2</v>
      </c>
      <c r="C9" s="3" t="s">
        <v>21</v>
      </c>
      <c r="E9" s="3" t="s">
        <v>40</v>
      </c>
      <c r="F9" s="13">
        <f t="shared" ref="F9:G9" si="1">(F4-F5)*PI()*F7+(F6-F5)*PI()*F8</f>
        <v>17.17194544</v>
      </c>
      <c r="G9" s="13">
        <f t="shared" si="1"/>
        <v>11.17715834</v>
      </c>
      <c r="H9" s="3" t="s">
        <v>41</v>
      </c>
    </row>
    <row r="10">
      <c r="A10" s="3" t="s">
        <v>37</v>
      </c>
      <c r="B10" s="13">
        <f>B9/2/PI()</f>
        <v>0.3183098862</v>
      </c>
      <c r="C10" s="3" t="s">
        <v>24</v>
      </c>
      <c r="E10" s="3" t="s">
        <v>43</v>
      </c>
      <c r="F10" s="3">
        <v>0.284</v>
      </c>
      <c r="G10" s="3">
        <v>0.284</v>
      </c>
      <c r="H10" s="3" t="s">
        <v>44</v>
      </c>
    </row>
    <row r="11">
      <c r="B11" s="13">
        <f>B9*B3/2</f>
        <v>0.381</v>
      </c>
      <c r="E11" s="3" t="s">
        <v>46</v>
      </c>
      <c r="F11" s="13">
        <f t="shared" ref="F11:G11" si="2">F9*F10</f>
        <v>4.876832506</v>
      </c>
      <c r="G11" s="13">
        <f t="shared" si="2"/>
        <v>3.174312969</v>
      </c>
      <c r="H11" s="3" t="s">
        <v>47</v>
      </c>
    </row>
    <row r="12">
      <c r="A12" s="3" t="s">
        <v>48</v>
      </c>
      <c r="B12" s="13">
        <f>B6/B10</f>
        <v>2.624671916</v>
      </c>
      <c r="E12" s="3" t="s">
        <v>46</v>
      </c>
      <c r="F12" s="13">
        <f t="shared" ref="F12:G12" si="3">F11/2.2</f>
        <v>2.216742048</v>
      </c>
      <c r="G12" s="13">
        <f t="shared" si="3"/>
        <v>1.442869532</v>
      </c>
      <c r="H12" s="3" t="s">
        <v>49</v>
      </c>
    </row>
    <row r="13">
      <c r="E13" s="3" t="s">
        <v>50</v>
      </c>
      <c r="F13" s="3">
        <v>109.35</v>
      </c>
      <c r="G13" s="3">
        <v>72.57</v>
      </c>
      <c r="H13" s="3" t="s">
        <v>51</v>
      </c>
    </row>
    <row r="14">
      <c r="E14" s="3" t="s">
        <v>53</v>
      </c>
      <c r="F14" s="13">
        <f>F3/G3</f>
        <v>2</v>
      </c>
    </row>
  </sheetData>
  <drawing r:id="rId1"/>
</worksheet>
</file>