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20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GlobNames!$A$1:$I$2209</definedName>
    <definedName name="_xlnm._FilterDatabase" localSheetId="14" hidden="1">GlobTemp!$A$2:$B$437</definedName>
    <definedName name="_xlnm._FilterDatabase" localSheetId="17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GlobTblMedOpdr!$A$1:$A$942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0" i="88" l="1"/>
  <c r="B71" i="88"/>
  <c r="B72" i="88"/>
  <c r="B73" i="88"/>
  <c r="B74" i="88"/>
  <c r="I13" i="11" l="1"/>
  <c r="I12" i="1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4" i="49"/>
  <c r="D8" i="49"/>
  <c r="D25" i="49"/>
  <c r="D23" i="49"/>
  <c r="D9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15" i="11"/>
  <c r="U5" i="11"/>
  <c r="U31" i="11"/>
  <c r="U32" i="11"/>
  <c r="U11" i="11"/>
  <c r="U33" i="11"/>
  <c r="U27" i="11"/>
  <c r="U19" i="11"/>
  <c r="U25" i="11"/>
  <c r="U23" i="11"/>
  <c r="U6" i="11"/>
  <c r="U30" i="11"/>
  <c r="U7" i="11"/>
  <c r="U35" i="11"/>
  <c r="U21" i="11"/>
  <c r="U22" i="11"/>
  <c r="U28" i="11"/>
  <c r="U14" i="11"/>
  <c r="U17" i="11"/>
  <c r="U16" i="11"/>
  <c r="U9" i="11"/>
  <c r="U34" i="11"/>
  <c r="U8" i="11"/>
  <c r="U20" i="11"/>
  <c r="U29" i="11"/>
  <c r="U26" i="11"/>
  <c r="U24" i="11"/>
  <c r="U12" i="11"/>
  <c r="U13" i="11"/>
  <c r="U10" i="11"/>
  <c r="U18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B115" i="9"/>
  <c r="AH28" i="45"/>
  <c r="AH24" i="45"/>
  <c r="AH25" i="45"/>
  <c r="AH26" i="45"/>
  <c r="AH27" i="45"/>
  <c r="AH23" i="45"/>
  <c r="AH31" i="45"/>
  <c r="AH29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AN5" i="12" s="1"/>
  <c r="T48" i="9" s="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B114" i="9"/>
  <c r="F48" i="9" l="1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60" i="5" l="1"/>
  <c r="T126" i="9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T25" i="11"/>
  <c r="S25" i="11"/>
  <c r="T24" i="11"/>
  <c r="S24" i="11"/>
  <c r="T23" i="11"/>
  <c r="S23" i="11"/>
  <c r="T22" i="11"/>
  <c r="I14" i="12" s="1"/>
  <c r="Y14" i="12" s="1"/>
  <c r="S22" i="1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AG19" i="12"/>
  <c r="H62" i="9" s="1"/>
  <c r="I6" i="12"/>
  <c r="Y6" i="12" s="1"/>
  <c r="I19" i="12"/>
  <c r="Y19" i="12" s="1"/>
  <c r="I11" i="12"/>
  <c r="Y11" i="12" s="1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X5" i="12" s="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64" i="9"/>
  <c r="B62" i="9"/>
  <c r="B65" i="9"/>
  <c r="B58" i="9"/>
  <c r="B66" i="9"/>
  <c r="B60" i="9"/>
  <c r="B59" i="9"/>
  <c r="B67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6" i="9"/>
  <c r="B134" i="9"/>
  <c r="B131" i="9"/>
  <c r="B130" i="9"/>
  <c r="B128" i="9"/>
  <c r="B129" i="9"/>
  <c r="B133" i="9"/>
  <c r="B127" i="9"/>
  <c r="B132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0" i="9"/>
  <c r="B122" i="9"/>
  <c r="B119" i="9"/>
  <c r="B123" i="9"/>
  <c r="B124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M56" i="45"/>
  <c r="AW56" i="45"/>
  <c r="AV56" i="45"/>
  <c r="AS56" i="45"/>
  <c r="AO56" i="45"/>
  <c r="AU56" i="45"/>
  <c r="AP56" i="45"/>
  <c r="AX56" i="45"/>
  <c r="AQ56" i="45"/>
  <c r="AT56" i="45"/>
  <c r="AR56" i="45"/>
  <c r="AN56" i="45"/>
  <c r="B116" i="9"/>
  <c r="B121" i="9"/>
  <c r="B117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S57" i="45"/>
  <c r="AL58" i="45"/>
  <c r="AW57" i="45"/>
  <c r="AT57" i="45"/>
  <c r="AO57" i="45"/>
  <c r="AV57" i="45"/>
  <c r="AM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P58" i="45"/>
  <c r="AQ58" i="45"/>
  <c r="AV58" i="45"/>
  <c r="AX57" i="45"/>
  <c r="AQ57" i="45"/>
  <c r="AN57" i="45"/>
  <c r="AO58" i="45"/>
  <c r="AP57" i="45"/>
  <c r="AR58" i="45"/>
  <c r="AU57" i="45"/>
  <c r="AU58" i="45"/>
  <c r="AR57" i="45"/>
  <c r="AT58" i="45"/>
  <c r="AN58" i="45"/>
  <c r="AS58" i="45"/>
  <c r="AW58" i="45"/>
  <c r="AX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0" i="9"/>
  <c r="B52" i="9"/>
  <c r="B49" i="9"/>
  <c r="B53" i="9"/>
  <c r="B54" i="9"/>
  <c r="B51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S4" i="14" s="1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4" i="14" l="1"/>
  <c r="BA4" i="14" s="1"/>
  <c r="AP4" i="14"/>
  <c r="R11" i="13" s="1"/>
  <c r="BD3" i="14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6" i="84" l="1"/>
  <c r="F6" i="16"/>
  <c r="F5" i="84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BK4" i="14" l="1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7" i="14"/>
  <c r="AE6" i="14"/>
  <c r="AE9" i="14"/>
  <c r="AE8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2" i="24"/>
  <c r="L10" i="24"/>
  <c r="L11" i="24"/>
  <c r="L9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1" i="24"/>
  <c r="L14" i="24"/>
  <c r="L13" i="24"/>
  <c r="M12" i="24"/>
  <c r="L6" i="24"/>
  <c r="L15" i="24"/>
  <c r="M10" i="24"/>
  <c r="L7" i="24"/>
  <c r="M7" i="24"/>
  <c r="M9" i="24"/>
  <c r="L8" i="24"/>
  <c r="L3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6" i="24"/>
  <c r="M13" i="24"/>
  <c r="M14" i="24"/>
  <c r="M15" i="24"/>
  <c r="M3" i="24"/>
  <c r="M5" i="24"/>
  <c r="M8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<sst xmlns="http://schemas.openxmlformats.org/spreadsheetml/2006/main" count="12094" uniqueCount="7081">
  <si>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</si>
  <si>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</si>
  <si>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</si>
  <si>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</si>
  <si>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</si>
  <si>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</si>
  <si>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</si>
  <si>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</si>
  <si>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</si>
  <si>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</si>
  <si>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</si>
  <si>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</si>
  <si>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</si>
  <si>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</si>
  <si>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</si>
  <si>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</si>
  <si>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</si>
  <si>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</si>
  <si>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</si>
  <si>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</si>
  <si>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</si>
  <si>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</si>
  <si>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</si>
  <si>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</si>
  <si>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</si>
  <si>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</si>
  <si>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</si>
  <si>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</si>
  <si>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</si>
  <si>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</si>
  <si>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</si>
  <si>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</si>
  <si>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</si>
  <si>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</si>
  <si>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</si>
  <si>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</si>
  <si>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</si>
  <si>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</si>
  <si>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</si>
  <si>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</si>
  <si>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</si>
  <si>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</si>
  <si>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</si>
  <si>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</si>
  <si>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</si>
  <si>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</si>
  <si>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</si>
  <si>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</si>
  <si>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</si>
  <si>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</si>
  <si>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</si>
  <si>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</si>
  <si>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</si>
  <si>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</si>
  <si>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</si>
  <si>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</si>
  <si>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</si>
  <si>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</si>
  <si>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</si>
  <si>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</si>
  <si>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</si>
  <si>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</si>
  <si>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</si>
  <si>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</si>
  <si>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</si>
  <si>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</si>
  <si>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</si>
  <si>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</si>
  <si>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</si>
  <si>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</si>
  <si>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</si>
  <si>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</si>
  <si>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</si>
  <si>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</si>
  <si>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</si>
  <si>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</si>
  <si>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</si>
  <si>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</si>
  <si>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</si>
  <si>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</si>
  <si>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</si>
  <si>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</si>
  <si>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</si>
  <si>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</si>
  <si>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</si>
  <si>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</si>
  <si>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</si>
  <si>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</si>
  <si>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</si>
  <si>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</si>
  <si>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</si>
  <si>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</si>
  <si>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</si>
  <si>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</si>
  <si>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</si>
  <si>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</si>
  <si>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</si>
  <si>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</si>
  <si>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</si>
  <si>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</si>
  <si>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</si>
  <si>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</si>
  <si>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</si>
  <si>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</si>
  <si>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</si>
  <si>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</si>
  <si>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</si>
  <si>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</si>
  <si>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</si>
  <si>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</si>
  <si>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</si>
  <si>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</si>
  <si>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</si>
  <si>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</si>
  <si>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</si>
  <si>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</si>
  <si>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</si>
  <si>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</si>
  <si>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</si>
  <si>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</si>
  <si>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</si>
  <si>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</si>
  <si>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</si>
  <si>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</si>
  <si>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</si>
  <si>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</si>
  <si>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</si>
  <si>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</si>
  <si>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</si>
  <si>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</si>
  <si>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</si>
  <si>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</si>
  <si>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</si>
  <si>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</si>
  <si>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</si>
  <si>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</si>
  <si>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</si>
  <si>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</si>
  <si>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</si>
  <si>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</si>
  <si>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</si>
  <si>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</si>
  <si>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</si>
  <si>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</si>
  <si>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</si>
  <si>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</si>
  <si>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</si>
  <si>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</si>
  <si>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</si>
  <si>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</si>
  <si>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</si>
  <si>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</si>
  <si>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</si>
  <si>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</si>
  <si>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</si>
  <si>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</si>
  <si>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</si>
  <si>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</si>
  <si>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</si>
  <si>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</si>
  <si>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</si>
  <si>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</si>
  <si>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</si>
  <si>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</si>
  <si>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</si>
  <si>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</si>
  <si>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</si>
  <si>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</si>
  <si>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</si>
  <si>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</si>
  <si>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</si>
  <si>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</si>
  <si>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</si>
  <si>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</si>
  <si>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</si>
  <si>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</si>
  <si>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</si>
  <si>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</si>
  <si>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</si>
  <si>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</si>
  <si>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</si>
  <si>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</si>
  <si>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</si>
  <si>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</si>
  <si>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</si>
  <si>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</si>
  <si>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</si>
  <si>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</si>
  <si>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</si>
  <si>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</si>
  <si>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</si>
  <si>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</si>
  <si>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</si>
  <si>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</si>
  <si>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</si>
  <si>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</si>
  <si>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</si>
  <si>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</si>
  <si>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</si>
  <si>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</si>
  <si>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</si>
  <si>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</si>
  <si>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</si>
  <si>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</si>
  <si>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</si>
  <si>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</si>
  <si>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</si>
  <si>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</si>
  <si>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</si>
  <si>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</si>
  <si>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</si>
  <si>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</si>
  <si>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</si>
  <si>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</si>
  <si>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</si>
  <si>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</si>
  <si>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</si>
  <si>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</si>
  <si>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</si>
  <si>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</si>
  <si>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</si>
  <si>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</si>
  <si>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</si>
  <si>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</si>
  <si>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</si>
  <si>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</si>
  <si>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</si>
  <si>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</si>
  <si>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</si>
  <si>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</si>
  <si>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</si>
  <si>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</si>
  <si>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</si>
  <si>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</si>
  <si>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</si>
  <si>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</si>
  <si>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</si>
  <si>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</si>
  <si>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</si>
  <si>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</si>
  <si>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</si>
  <si>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</si>
  <si>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</si>
  <si>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</si>
  <si>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</si>
  <si>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</si>
  <si>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</si>
  <si>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</si>
  <si>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</si>
  <si>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</si>
  <si>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</si>
  <si>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</si>
  <si>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</si>
  <si>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</si>
  <si>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</si>
  <si>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</si>
  <si>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</si>
  <si>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</si>
  <si>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</si>
  <si>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</si>
  <si>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</si>
  <si>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</si>
  <si>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</si>
  <si>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</si>
  <si>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</si>
  <si>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</si>
  <si>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</si>
  <si>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</si>
  <si>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</si>
  <si>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</si>
  <si>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</si>
  <si>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</si>
  <si>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</si>
  <si>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</si>
  <si>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</si>
  <si>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</si>
  <si>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</si>
  <si>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</si>
  <si>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</si>
  <si>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</si>
  <si>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</si>
  <si>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</si>
  <si>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</si>
  <si>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</si>
  <si>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</si>
  <si>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</si>
  <si>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</si>
  <si>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</si>
  <si>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</si>
  <si>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</si>
  <si>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</si>
  <si>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</si>
  <si>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</si>
  <si>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</si>
  <si>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</si>
  <si>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</si>
  <si>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</si>
  <si>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</si>
  <si>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</si>
  <si>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</si>
  <si>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</si>
  <si>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</si>
  <si>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</si>
  <si>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</si>
  <si>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</si>
  <si>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</si>
  <si>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</si>
  <si>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</si>
  <si>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</si>
  <si>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</si>
  <si>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</si>
  <si>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</si>
  <si>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</si>
  <si>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</si>
  <si>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</si>
  <si>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</si>
  <si>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</si>
  <si>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</si>
  <si>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</si>
  <si>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</si>
  <si>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</si>
  <si>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</si>
  <si>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</si>
  <si>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</si>
  <si>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</si>
  <si>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</si>
  <si>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</si>
  <si>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</si>
  <si>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</si>
  <si>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</si>
  <si>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</si>
  <si>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</si>
  <si>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</si>
  <si>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</si>
  <si>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</si>
  <si>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</si>
  <si>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</si>
  <si>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</si>
  <si>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</si>
  <si>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</si>
  <si>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</si>
  <si>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</si>
  <si>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</si>
  <si>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</si>
  <si>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</si>
  <si>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</si>
  <si>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</si>
  <si>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</si>
  <si>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</si>
  <si>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</si>
  <si>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</si>
  <si>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</si>
  <si>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</si>
  <si>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</si>
  <si>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</si>
  <si>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</si>
  <si>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</si>
  <si>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</si>
  <si>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</si>
  <si>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</si>
  <si>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</si>
  <si>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</si>
  <si>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</si>
  <si>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</si>
  <si>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</si>
  <si>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</si>
  <si>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</si>
  <si>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</si>
  <si>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</si>
  <si>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</si>
  <si>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</si>
  <si>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</si>
  <si>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</si>
  <si>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</si>
  <si>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</si>
  <si>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</si>
  <si>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</si>
  <si>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</si>
  <si>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</si>
  <si>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</si>
  <si>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</si>
  <si>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</si>
  <si>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</si>
  <si>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</si>
  <si>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</si>
  <si>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</si>
  <si>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</si>
  <si>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</si>
  <si>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</si>
  <si>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</si>
  <si>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</si>
  <si>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</si>
  <si>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</si>
  <si>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</si>
  <si>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</si>
  <si>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</si>
  <si>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</si>
  <si>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</si>
  <si>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</si>
  <si>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</si>
  <si>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</si>
  <si>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</si>
  <si>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</si>
  <si>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</si>
  <si>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</si>
  <si>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</si>
  <si>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</si>
  <si>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</si>
  <si>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</si>
  <si>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</si>
  <si>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</si>
  <si>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</si>
  <si>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</si>
  <si>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</si>
  <si>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</si>
  <si>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</si>
  <si>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</si>
  <si>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</si>
  <si>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</si>
  <si>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</si>
  <si>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</si>
  <si>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</si>
  <si>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</si>
  <si>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</si>
  <si>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</si>
  <si>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</si>
  <si>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</si>
  <si>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</si>
  <si>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</si>
  <si>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</si>
  <si>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</si>
  <si>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</si>
  <si>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</si>
  <si>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</si>
  <si>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</si>
  <si>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</si>
  <si>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</si>
  <si>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</si>
  <si>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</si>
  <si>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</si>
  <si>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</si>
  <si>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</si>
  <si>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</si>
  <si>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</si>
  <si>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</si>
  <si>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</si>
  <si>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</si>
  <si>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</si>
  <si>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</si>
  <si>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</si>
  <si>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</si>
  <si>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</si>
  <si>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</si>
  <si>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</si>
  <si>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</si>
  <si>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</si>
  <si>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</si>
  <si>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</si>
  <si>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</si>
  <si>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</si>
  <si>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</si>
  <si>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</si>
  <si>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</si>
  <si>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</si>
  <si>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</si>
  <si>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</si>
  <si>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</si>
  <si>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</si>
  <si>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</si>
  <si>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</si>
  <si>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</si>
  <si>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</si>
  <si>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</si>
  <si>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</si>
  <si>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</si>
  <si>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</si>
  <si>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</si>
  <si>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</si>
  <si>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</si>
  <si>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</si>
  <si>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</si>
  <si>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</si>
  <si>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</si>
  <si>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</si>
  <si>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</si>
  <si>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</si>
  <si>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</si>
  <si>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</si>
  <si>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</si>
  <si>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</si>
  <si>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</si>
  <si>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</si>
  <si>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</si>
  <si>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</si>
  <si>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</si>
  <si>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</si>
  <si>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</si>
  <si>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</si>
  <si>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</si>
  <si>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</si>
  <si>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</si>
  <si>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</si>
  <si>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</si>
  <si>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</si>
  <si>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</si>
  <si>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</si>
  <si>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</si>
  <si>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</si>
  <si>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</si>
  <si>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</si>
  <si>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</si>
  <si>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</si>
  <si>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</si>
  <si>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</si>
  <si>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</si>
  <si>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</si>
  <si>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</si>
  <si>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</si>
  <si>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</si>
  <si>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</si>
  <si>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</si>
  <si>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</si>
  <si>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</si>
  <si>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</si>
  <si>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</si>
  <si>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</si>
  <si>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</si>
  <si>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</si>
  <si>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</si>
  <si>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</si>
  <si>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</si>
  <si>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</si>
  <si>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</si>
  <si>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</si>
  <si>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</si>
  <si>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</si>
  <si>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</si>
  <si>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</si>
  <si>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</si>
  <si>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</si>
  <si>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</si>
  <si>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</si>
  <si>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</si>
  <si>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</si>
  <si>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</si>
  <si>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</si>
  <si>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</si>
  <si>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</si>
  <si>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</si>
  <si>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</si>
  <si>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</si>
  <si>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</si>
  <si>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</si>
  <si>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</si>
  <si>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</si>
  <si>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</si>
  <si>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</si>
  <si>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</si>
  <si>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</si>
  <si>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</si>
  <si>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</si>
  <si>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</si>
  <si>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</si>
  <si>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</si>
  <si>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</si>
  <si>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</si>
  <si>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</si>
  <si>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</si>
  <si>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</si>
  <si>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</si>
  <si>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</si>
  <si>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</si>
  <si>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</si>
  <si>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</si>
  <si>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</si>
  <si>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</si>
  <si>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</si>
  <si>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</si>
  <si>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</si>
  <si>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</si>
  <si>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</si>
  <si>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</si>
  <si>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</si>
  <si>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</si>
  <si>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</si>
  <si>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</si>
  <si>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</si>
  <si>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</si>
  <si>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</si>
  <si>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</si>
  <si>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</si>
  <si>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</si>
  <si>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</si>
  <si>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</si>
  <si>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</si>
  <si>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</si>
  <si>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</si>
  <si>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</si>
  <si>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</si>
  <si>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</si>
  <si>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</si>
  <si>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</si>
  <si>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</si>
  <si>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</si>
  <si>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</si>
  <si>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</si>
  <si>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</si>
  <si>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</si>
  <si>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</si>
  <si>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</si>
  <si>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</si>
  <si>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</si>
  <si>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</si>
  <si>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</si>
  <si>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</si>
  <si>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</si>
  <si>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</si>
  <si>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</si>
  <si>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</si>
  <si>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</si>
  <si>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</si>
  <si>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</si>
  <si>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</si>
  <si>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</si>
  <si>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</si>
  <si>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</si>
  <si>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</si>
  <si>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</si>
  <si>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</si>
  <si>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</si>
  <si>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</si>
  <si>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</si>
  <si>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</si>
  <si>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</si>
  <si>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</si>
  <si>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</si>
  <si>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</si>
  <si>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</si>
  <si>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</si>
  <si>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</si>
  <si>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</si>
  <si>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</si>
  <si>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</si>
  <si>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</si>
  <si>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</si>
  <si>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</si>
  <si>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</si>
  <si>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</si>
  <si>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</si>
  <si>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</si>
  <si>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</si>
  <si>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</si>
  <si>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</si>
  <si>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</si>
  <si>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</si>
  <si>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</si>
  <si>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</si>
  <si>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</si>
  <si>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</si>
  <si>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</si>
  <si>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</si>
  <si>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</si>
  <si>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</si>
  <si>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</si>
  <si>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</si>
  <si>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</si>
  <si>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</si>
  <si>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</si>
  <si>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</si>
  <si>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</si>
  <si>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</si>
  <si>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</si>
  <si>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</si>
  <si>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</si>
  <si>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</si>
  <si>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</si>
  <si>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</si>
  <si>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</si>
  <si>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</si>
  <si>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</si>
  <si>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</si>
  <si>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</si>
  <si>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</si>
  <si>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</si>
  <si>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</si>
  <si>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</si>
  <si>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</si>
  <si>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</si>
  <si>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</si>
  <si>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</si>
  <si>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</si>
  <si>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</si>
  <si>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</si>
  <si>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</si>
  <si>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</si>
  <si>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</si>
  <si>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</si>
  <si>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</si>
  <si>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</si>
  <si>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</si>
  <si>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</si>
  <si>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</si>
  <si>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</si>
  <si>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</si>
  <si>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</si>
  <si>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</si>
  <si>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</si>
  <si>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</si>
  <si>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</si>
  <si>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</si>
  <si>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</si>
  <si>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</si>
  <si>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</si>
  <si>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</si>
  <si>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</si>
  <si>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</si>
  <si>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</si>
  <si>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</si>
  <si>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</si>
  <si>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</si>
  <si>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</si>
  <si>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</si>
  <si>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</si>
  <si>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</si>
  <si>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</si>
  <si>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</si>
  <si>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</si>
  <si>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</si>
  <si>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</si>
  <si>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</si>
  <si>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</si>
  <si>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</si>
  <si>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</si>
  <si>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</si>
  <si>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</si>
  <si>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</si>
  <si>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</si>
  <si>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</si>
  <si>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</si>
  <si>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</si>
  <si>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</si>
  <si>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</si>
  <si>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</si>
  <si>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</si>
  <si>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</si>
  <si>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</si>
  <si>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</si>
  <si>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</si>
  <si>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</si>
  <si>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</si>
  <si>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</si>
  <si>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</si>
  <si>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</si>
  <si>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</si>
  <si>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</si>
  <si>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</si>
  <si>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</si>
  <si>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</si>
  <si>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</si>
  <si>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</si>
  <si>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</si>
  <si>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</si>
  <si>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</si>
  <si>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</si>
  <si>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</si>
  <si>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</si>
  <si>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</si>
  <si>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</si>
  <si>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</si>
  <si>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</si>
  <si>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</si>
  <si>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</si>
  <si>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</si>
  <si>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</si>
  <si>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</si>
  <si>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</si>
  <si>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</si>
  <si>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</si>
  <si>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</si>
  <si>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</si>
  <si>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</si>
  <si>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</si>
  <si>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</si>
  <si>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</si>
  <si>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</si>
  <si>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</si>
  <si>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</si>
  <si>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</si>
  <si>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</si>
  <si>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</si>
  <si>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</si>
  <si>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</si>
  <si>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</si>
  <si>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</si>
  <si>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</si>
  <si>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</si>
  <si>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</si>
  <si>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</si>
  <si>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</si>
  <si>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</si>
  <si>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</si>
  <si>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</si>
  <si>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</si>
  <si>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</si>
  <si>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</si>
  <si>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</si>
  <si>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</si>
  <si>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</si>
  <si>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</si>
  <si>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</si>
  <si>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</si>
  <si>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</si>
  <si>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</si>
  <si>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</si>
  <si>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</si>
  <si>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</si>
  <si>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</si>
  <si>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</si>
  <si>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</si>
  <si>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</si>
  <si>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</si>
  <si>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</si>
  <si>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</si>
  <si>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</si>
  <si>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</si>
  <si>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</si>
  <si>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</si>
  <si>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</si>
  <si>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</si>
  <si>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</si>
  <si>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</si>
  <si>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</si>
  <si>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</si>
  <si>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</si>
  <si>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</si>
  <si>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</si>
  <si>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</si>
  <si>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</si>
  <si>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</si>
  <si>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</si>
  <si>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</si>
  <si>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</si>
  <si>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</si>
  <si>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</si>
  <si>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</si>
  <si>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</si>
  <si>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</si>
  <si>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</si>
  <si>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</si>
  <si>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</si>
  <si>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</si>
  <si>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</si>
  <si>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</si>
  <si>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</si>
  <si>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</si>
  <si>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</si>
  <si>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</si>
  <si>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</si>
  <si>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</si>
  <si>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</si>
  <si>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</si>
  <si>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</si>
  <si>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</si>
  <si>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</si>
  <si>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</si>
  <si>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</si>
  <si>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</si>
  <si>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</si>
  <si>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</si>
  <si>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</si>
  <si>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</si>
  <si>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</si>
  <si>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</si>
  <si>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</si>
  <si>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</si>
  <si>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</si>
  <si>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</si>
  <si>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</si>
  <si>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</si>
  <si>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</si>
  <si>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</si>
  <si>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</si>
  <si>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</si>
  <si>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</si>
  <si>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</si>
  <si>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</si>
  <si>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</si>
  <si>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</si>
  <si>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</si>
  <si>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</si>
  <si>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</si>
  <si>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</si>
  <si>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</si>
  <si>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</si>
  <si>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</si>
  <si>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</si>
  <si>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</si>
  <si>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</si>
  <si>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</si>
  <si>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</si>
  <si>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</si>
  <si>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</si>
  <si>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</si>
  <si>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</si>
  <si>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</si>
  <si>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</si>
  <si>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</si>
  <si>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</si>
  <si>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</si>
  <si>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</si>
  <si>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</si>
  <si>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</si>
  <si>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</si>
  <si>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</si>
  <si>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</si>
  <si>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</si>
  <si>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</si>
  <si>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</si>
  <si>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</si>
  <si>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</si>
  <si>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</si>
  <si>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</si>
  <si>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</si>
  <si>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</si>
  <si>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</si>
  <si>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</si>
  <si>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</si>
  <si>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</si>
  <si>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</si>
  <si>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</si>
  <si>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</si>
  <si>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</si>
  <si>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</si>
  <si>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</si>
  <si>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</si>
  <si>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</si>
  <si>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</si>
  <si>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</si>
  <si>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</si>
  <si>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</si>
  <si>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</si>
  <si>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</si>
  <si>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</si>
  <si>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</si>
  <si>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</si>
  <si>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</si>
  <si>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</si>
  <si>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</si>
  <si>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</si>
  <si>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</si>
  <si>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</si>
  <si>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</si>
  <si>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</si>
  <si>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</si>
  <si>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</si>
  <si>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</si>
  <si>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</si>
  <si>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</si>
  <si>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</si>
  <si>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</si>
  <si>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</si>
  <si>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</si>
  <si>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</si>
  <si>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</si>
  <si>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</si>
  <si>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</si>
  <si>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</si>
  <si>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</si>
  <si>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</si>
  <si>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</si>
  <si>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</si>
  <si>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</si>
  <si>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</si>
  <si>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</si>
  <si>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</si>
  <si>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</si>
  <si>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</si>
  <si>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</si>
  <si>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</si>
  <si>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</si>
  <si>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</si>
  <si>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</si>
  <si>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</si>
  <si>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</si>
  <si>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</si>
  <si>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</si>
  <si>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</si>
  <si>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</si>
  <si>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</si>
  <si>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</si>
  <si>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</si>
  <si>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</si>
  <si>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</si>
  <si>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</si>
  <si>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</si>
  <si>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</si>
  <si>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</si>
  <si>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</si>
  <si>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</si>
  <si>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</si>
  <si>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</si>
  <si>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</si>
  <si>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</si>
  <si>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</si>
  <si>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</si>
  <si>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</si>
  <si>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</si>
  <si>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</si>
  <si>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</si>
  <si>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</si>
  <si>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</si>
  <si>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</si>
  <si>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</si>
  <si>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</si>
  <si>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</si>
  <si>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</si>
  <si>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</si>
  <si>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</si>
  <si>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</si>
  <si>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</si>
  <si>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</si>
  <si>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</si>
  <si>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</si>
  <si>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</si>
  <si>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</si>
  <si>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</si>
  <si>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</si>
  <si>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</si>
  <si>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</si>
  <si>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</si>
  <si>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</si>
  <si>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</si>
  <si>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</si>
  <si>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</si>
  <si>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</si>
  <si>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</si>
  <si>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</si>
  <si>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</si>
  <si>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</si>
  <si>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</si>
  <si>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</si>
  <si>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</si>
  <si>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</si>
  <si>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</si>
  <si>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</si>
  <si>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</si>
  <si>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</si>
  <si>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</si>
  <si>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</si>
  <si>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</si>
  <si>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</si>
  <si>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</si>
  <si>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</si>
  <si>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</si>
  <si>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</si>
  <si>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</si>
  <si>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</si>
  <si>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</si>
  <si>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</si>
  <si>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</si>
  <si>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</si>
  <si>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</si>
  <si>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</si>
  <si>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</si>
  <si>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</si>
  <si>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</si>
  <si>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</si>
  <si>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</si>
  <si>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</si>
  <si>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</si>
  <si>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</si>
  <si>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</si>
  <si>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</si>
  <si>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</si>
  <si>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</si>
  <si>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</si>
  <si>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</si>
  <si>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</si>
  <si>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</si>
  <si>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</si>
  <si>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</si>
  <si>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</si>
  <si>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</si>
  <si>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</si>
  <si>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</si>
  <si>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</si>
  <si>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</si>
  <si>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</si>
  <si>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</si>
  <si>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</si>
  <si>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</si>
  <si>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</si>
  <si>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</si>
  <si>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</si>
  <si>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</si>
  <si>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</si>
  <si>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</si>
  <si>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</si>
  <si>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</si>
  <si>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</si>
  <si>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</si>
  <si>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</si>
  <si>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</si>
  <si>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</si>
  <si>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</si>
  <si>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</si>
  <si>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</si>
  <si>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</si>
  <si>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</si>
  <si>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</si>
  <si>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</si>
  <si>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</si>
  <si>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</si>
  <si>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</si>
  <si>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</si>
  <si>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</si>
  <si>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</si>
  <si>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</si>
  <si>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</si>
  <si>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</si>
  <si>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</si>
  <si>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</si>
  <si>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</si>
  <si>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</si>
  <si>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</si>
  <si>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</si>
  <si>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</si>
  <si>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</si>
  <si>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</si>
  <si>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</si>
  <si>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</si>
  <si>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</si>
  <si>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</si>
  <si>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</si>
  <si>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</si>
  <si>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</si>
  <si>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</si>
  <si>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</si>
  <si>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</si>
  <si>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</si>
  <si>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</si>
  <si>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</si>
  <si>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</si>
  <si>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</si>
  <si>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</si>
  <si>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</si>
  <si>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</si>
  <si>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</si>
  <si>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</si>
  <si>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</si>
  <si>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</si>
  <si>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</si>
  <si>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</si>
  <si>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</si>
  <si>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</si>
  <si>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</si>
  <si>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</si>
  <si>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</si>
  <si>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</si>
  <si>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</si>
  <si>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</si>
  <si>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</si>
  <si>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</si>
  <si>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</si>
  <si>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</si>
  <si>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</si>
  <si>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</si>
  <si>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</si>
  <si>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</si>
  <si>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</si>
  <si>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</si>
  <si>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</si>
  <si>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</si>
  <si>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</si>
  <si>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</si>
  <si>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</si>
  <si>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</si>
  <si>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</si>
  <si>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</si>
  <si>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</si>
  <si>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</si>
  <si>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</si>
  <si>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</si>
  <si>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</si>
  <si>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</si>
  <si>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</si>
  <si>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</si>
  <si>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</si>
  <si>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</si>
  <si>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</si>
  <si>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</si>
  <si>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</si>
  <si>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</si>
  <si>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</si>
  <si>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</si>
  <si>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</si>
  <si>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</si>
  <si>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</si>
  <si>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</si>
  <si>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</si>
  <si>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</si>
  <si>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</si>
  <si>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</si>
  <si>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</si>
  <si>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</si>
  <si>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</si>
  <si>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</si>
  <si>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</si>
  <si>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</si>
  <si>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</si>
  <si>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</si>
  <si>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</si>
  <si>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</si>
  <si>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</si>
  <si>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</si>
  <si>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</si>
  <si>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</si>
  <si>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</si>
  <si>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</si>
  <si>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</si>
  <si>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</si>
  <si>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</si>
  <si>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</si>
  <si>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</si>
  <si>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</si>
  <si>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</si>
  <si>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</si>
  <si>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</si>
  <si>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</si>
  <si>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</si>
  <si>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</si>
  <si>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</si>
  <si>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</si>
  <si>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</si>
  <si>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</si>
  <si>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</si>
  <si>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</si>
  <si>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</si>
  <si>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</si>
  <si>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</si>
  <si>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</si>
  <si>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</si>
  <si>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</si>
  <si>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</si>
  <si>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</si>
  <si>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</si>
  <si>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</si>
  <si>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</si>
  <si>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</si>
  <si>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</si>
  <si>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</si>
  <si>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</si>
  <si>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</si>
  <si>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</si>
  <si>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</si>
  <si>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</si>
  <si>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</si>
  <si>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</si>
  <si>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</si>
  <si>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</si>
  <si>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</si>
  <si>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</si>
  <si>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</si>
  <si>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</si>
  <si>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</si>
  <si>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</si>
  <si>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</si>
  <si>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</si>
  <si>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</si>
  <si>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</si>
  <si>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</si>
  <si>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</si>
  <si>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</si>
  <si>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</si>
  <si>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</si>
  <si>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</si>
  <si>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</si>
  <si>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</si>
  <si>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</si>
  <si>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</si>
  <si>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</si>
  <si>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</si>
  <si>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</si>
  <si>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</si>
  <si>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</si>
  <si>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</si>
  <si>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</si>
  <si>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</si>
  <si>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</si>
  <si>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</si>
  <si>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</si>
  <si>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</si>
  <si>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</si>
  <si>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</si>
  <si>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</si>
  <si>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</si>
  <si>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</si>
  <si>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</si>
  <si>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</si>
  <si>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</si>
  <si>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</si>
  <si>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</si>
  <si>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</si>
  <si>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</si>
  <si>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</si>
  <si>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</si>
  <si>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</si>
  <si>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</si>
  <si>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</si>
  <si>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</si>
  <si>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</si>
  <si>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</si>
  <si>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</si>
  <si>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</si>
  <si>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</si>
  <si>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</si>
  <si>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</si>
  <si>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</si>
  <si>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</si>
  <si>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</si>
  <si>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</si>
  <si>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</si>
  <si>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</si>
  <si>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</si>
  <si>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</si>
  <si>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</si>
  <si>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</si>
  <si>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</si>
  <si>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</si>
  <si>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</si>
  <si>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</si>
  <si>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</si>
  <si>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</si>
  <si>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</si>
  <si>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</si>
  <si>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</si>
  <si>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</si>
  <si>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</si>
  <si>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</si>
  <si>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</si>
  <si>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</si>
  <si>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</si>
  <si>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</si>
  <si>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</si>
  <si>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</si>
  <si>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</si>
  <si>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</si>
  <si>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</si>
  <si>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</si>
  <si>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</si>
  <si>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</si>
  <si>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</si>
  <si>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</si>
  <si>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</si>
  <si>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</si>
  <si>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</si>
  <si>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</si>
  <si>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</si>
  <si>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</si>
  <si>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</si>
  <si>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</si>
  <si>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</si>
  <si>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</si>
  <si>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</si>
  <si>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</si>
  <si>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</si>
  <si>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</si>
  <si>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</si>
  <si>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</si>
  <si>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</si>
  <si>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</si>
  <si>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</si>
  <si>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</si>
  <si>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</si>
  <si>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</si>
  <si>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</si>
  <si>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</si>
  <si>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</si>
  <si>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</si>
  <si>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</si>
  <si>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</si>
  <si>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</si>
  <si>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</si>
  <si>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</si>
  <si>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</si>
  <si>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</si>
  <si>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</si>
  <si>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</si>
  <si>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</si>
  <si>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</si>
  <si>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</si>
  <si>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</si>
  <si>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</si>
  <si>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</si>
  <si>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</si>
  <si>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</si>
  <si>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</si>
  <si>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</si>
  <si>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</si>
  <si>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</si>
  <si>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</si>
  <si>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</si>
  <si>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</si>
  <si>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</si>
  <si>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</si>
  <si>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</si>
  <si>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</si>
  <si>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</si>
  <si>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</si>
  <si>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</si>
  <si>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</si>
  <si>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</si>
  <si>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</si>
  <si>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</si>
  <si>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</si>
  <si>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</si>
  <si>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</si>
  <si>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</si>
  <si>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</si>
  <si>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</si>
  <si>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</si>
  <si>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</si>
  <si>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</si>
  <si>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</si>
  <si>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</si>
  <si>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</si>
  <si>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</si>
  <si>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</si>
  <si>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</si>
  <si>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</si>
  <si>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</si>
  <si>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</si>
  <si>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</si>
  <si>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</si>
  <si>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</si>
  <si>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</si>
  <si>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</si>
  <si>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</si>
  <si>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</si>
  <si>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</si>
  <si>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</si>
  <si>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</si>
  <si>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</si>
  <si>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</si>
  <si>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</si>
  <si>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</si>
  <si>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</si>
  <si>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</si>
  <si>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</si>
  <si>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</si>
  <si>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</si>
  <si>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</si>
  <si>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</si>
  <si>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</si>
  <si>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</si>
  <si>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</si>
  <si>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</si>
  <si>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</si>
  <si>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</si>
  <si>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</si>
  <si>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</si>
  <si>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</si>
  <si>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</si>
  <si>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</si>
  <si>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</si>
  <si>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</si>
  <si>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</si>
  <si>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</si>
  <si>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</si>
  <si>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</si>
  <si>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</si>
  <si>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</si>
  <si>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</si>
  <si>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</si>
  <si>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</si>
  <si>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</si>
  <si>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</si>
  <si>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</si>
  <si>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</si>
  <si>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</si>
  <si>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</si>
  <si>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</si>
  <si>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</si>
  <si>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</si>
  <si>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</si>
  <si>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</si>
  <si>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</si>
  <si>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</si>
  <si>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</si>
  <si>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</si>
  <si>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</si>
  <si>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</si>
  <si>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</si>
  <si>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</si>
  <si>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</si>
  <si>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</si>
  <si>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</si>
  <si>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</si>
  <si>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</si>
  <si>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</si>
  <si>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</si>
  <si>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</si>
  <si>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</si>
  <si>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</si>
  <si>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</si>
  <si>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</si>
  <si>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</si>
  <si>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</si>
  <si>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</si>
  <si>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</si>
  <si>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</si>
  <si>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</si>
  <si>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</si>
  <si>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</si>
  <si>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</si>
  <si>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</si>
  <si>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</si>
  <si>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</si>
  <si>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</si>
  <si>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</si>
  <si>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</si>
  <si>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</si>
  <si>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</si>
  <si>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</si>
  <si>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</si>
  <si>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</si>
  <si>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</si>
  <si>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</si>
  <si>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</si>
  <si>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</si>
  <si>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</si>
  <si>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</si>
  <si>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</si>
  <si>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</si>
  <si>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</si>
  <si>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</si>
  <si>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</si>
  <si>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</si>
  <si>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</si>
  <si>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</si>
  <si>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</si>
  <si>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</si>
  <si>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</si>
  <si>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</si>
  <si>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</si>
  <si>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</si>
  <si>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</si>
  <si>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</si>
  <si>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</si>
  <si>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</si>
  <si>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</si>
  <si>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</si>
  <si>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</si>
  <si>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</si>
  <si>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</si>
  <si>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</si>
  <si>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</si>
  <si>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</si>
  <si>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</si>
  <si>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</si>
  <si>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</si>
  <si>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</si>
  <si>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</si>
  <si>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</si>
  <si>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</si>
  <si>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</si>
  <si>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</si>
  <si>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</si>
  <si>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</si>
  <si>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</si>
  <si>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</si>
  <si>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</si>
  <si>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</si>
  <si>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</si>
  <si>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</si>
  <si>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</si>
  <si>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</si>
  <si>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</si>
  <si>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</si>
  <si>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</si>
  <si>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</si>
  <si>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</si>
  <si>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</si>
  <si>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</si>
  <si>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</si>
  <si>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</si>
  <si>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</si>
  <si>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</si>
  <si>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</si>
  <si>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</si>
  <si>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</si>
  <si>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</si>
  <si>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</si>
  <si>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</si>
  <si>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</si>
  <si>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</si>
  <si>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</si>
  <si>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</si>
  <si>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</si>
  <si>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</si>
  <si>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</si>
  <si>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</si>
  <si>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</si>
  <si>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</si>
  <si>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</si>
  <si>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</si>
  <si>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</si>
  <si>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</si>
  <si>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</si>
  <si>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</si>
  <si>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</si>
  <si>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</si>
  <si>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</si>
  <si>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</si>
  <si>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</si>
  <si>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</si>
  <si>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</si>
  <si>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</si>
  <si>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</si>
  <si>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</si>
  <si>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</si>
  <si>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</si>
  <si>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</si>
  <si>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</si>
  <si>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</si>
  <si>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</si>
  <si>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</si>
  <si>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</si>
  <si>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</si>
  <si>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</si>
  <si>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</si>
  <si>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</si>
  <si>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</si>
  <si>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</si>
  <si>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</si>
  <si>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</si>
  <si>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</si>
  <si>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</si>
  <si>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</si>
  <si>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</si>
  <si>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</si>
  <si>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</si>
  <si>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</si>
  <si>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</si>
  <si>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</si>
  <si>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</si>
  <si>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</si>
  <si>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</si>
  <si>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</si>
  <si>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</si>
  <si>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</si>
  <si>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</si>
  <si>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</si>
  <si>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</si>
  <si>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</si>
  <si>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</si>
  <si>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</si>
  <si>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</si>
  <si>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</si>
  <si>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</si>
  <si>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</si>
  <si>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</si>
  <si>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</si>
  <si>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</si>
  <si>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</si>
  <si>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</si>
  <si>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</si>
  <si>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</si>
  <si>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</si>
  <si>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</si>
  <si>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</si>
  <si>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</si>
  <si>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</si>
  <si>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</si>
  <si>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</si>
  <si>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</si>
  <si>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</si>
  <si>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</si>
  <si>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</si>
  <si>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</si>
  <si>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</si>
  <si>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</si>
  <si>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</si>
  <si>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</si>
  <si>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</si>
  <si>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</si>
  <si>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</si>
  <si>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</si>
  <si>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</si>
  <si>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</si>
  <si>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</si>
  <si>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</si>
  <si>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</si>
  <si>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</si>
  <si>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</si>
  <si>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</si>
  <si>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</si>
  <si>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</si>
  <si>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</si>
  <si>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</si>
  <si>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</si>
  <si>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</si>
  <si>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</si>
  <si>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</si>
  <si>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</si>
  <si>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</si>
  <si>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</si>
  <si>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</si>
  <si>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</si>
  <si>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</si>
  <si>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</si>
  <si>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</si>
  <si>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</si>
  <si>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</si>
  <si>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</si>
  <si>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</si>
  <si>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</si>
  <si>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</si>
  <si>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</si>
  <si>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</si>
  <si>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</si>
  <si>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</si>
  <si>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</si>
  <si>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</si>
  <si>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</si>
  <si>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</si>
  <si>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</si>
  <si>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</si>
  <si>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</si>
  <si>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</si>
  <si>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</si>
  <si>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</si>
  <si>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</si>
  <si>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</si>
  <si>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</si>
  <si>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</si>
  <si>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</si>
  <si>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</si>
  <si>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</si>
  <si>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</si>
  <si>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</si>
  <si>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</si>
  <si>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</si>
  <si>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</si>
  <si>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</si>
  <si>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</si>
  <si>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</si>
  <si>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</si>
  <si>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</si>
  <si>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</si>
  <si>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</si>
  <si>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</si>
  <si>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</si>
  <si>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</si>
  <si>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</si>
  <si>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</si>
  <si>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</si>
  <si>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</si>
  <si>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</si>
  <si>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</si>
  <si>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</si>
  <si>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</si>
  <si>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</si>
  <si>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</si>
  <si>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</si>
  <si>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</si>
  <si>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</si>
  <si>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</si>
  <si>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</si>
  <si>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</si>
  <si>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</si>
  <si>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</si>
  <si>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</si>
  <si>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</si>
  <si>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</si>
  <si>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</si>
  <si>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</si>
  <si>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</si>
  <si>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</si>
  <si>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</si>
  <si>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</si>
  <si>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</si>
  <si>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</si>
  <si>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</si>
  <si>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</si>
  <si>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</si>
  <si>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</si>
  <si>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</si>
  <si>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</si>
  <si>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</si>
  <si>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</si>
  <si>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</si>
  <si>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</si>
  <si>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</si>
  <si>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</si>
  <si>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</si>
  <si>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</si>
  <si>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</si>
  <si>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</si>
  <si>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</si>
  <si>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</si>
  <si>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</si>
  <si>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</si>
  <si>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</si>
  <si>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</si>
  <si>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</si>
  <si>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</si>
  <si>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</si>
  <si>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</si>
  <si>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</si>
  <si>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</si>
  <si>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</si>
  <si>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</si>
  <si>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</si>
  <si>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</si>
  <si>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</si>
  <si>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</si>
  <si>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</si>
  <si>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</si>
  <si>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</si>
  <si>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</si>
  <si>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</si>
  <si>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</si>
  <si>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</si>
  <si>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</si>
  <si>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</si>
  <si>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</si>
  <si>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</si>
  <si>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</si>
  <si>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</si>
  <si>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</si>
  <si>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</si>
  <si>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</si>
  <si>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</si>
  <si>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</si>
  <si>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</si>
  <si>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</si>
  <si>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</si>
  <si>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</si>
  <si>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</si>
  <si>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</si>
  <si>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</si>
  <si>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</si>
  <si>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</si>
  <si>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</si>
  <si>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</si>
  <si>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</si>
  <si>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</si>
  <si>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</si>
  <si>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</si>
  <si>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</si>
  <si>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</si>
  <si>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</si>
  <si>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</si>
  <si>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</si>
  <si>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</si>
  <si>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</si>
  <si>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</si>
  <si>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</si>
  <si>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</si>
  <si>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</si>
  <si>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</si>
  <si>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</si>
  <si>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</si>
  <si>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</si>
  <si>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</si>
  <si>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</si>
  <si>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</si>
  <si>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</si>
  <si>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</si>
  <si>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</si>
  <si>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</si>
  <si>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</si>
  <si>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</si>
  <si>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</si>
  <si>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</si>
  <si>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</si>
  <si>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</si>
  <si>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</si>
  <si>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</si>
  <si>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</si>
  <si>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</si>
  <si>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</si>
  <si>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</si>
  <si>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</si>
  <si>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</si>
  <si>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</si>
  <si>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</si>
  <si>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</si>
  <si>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</si>
  <si>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</si>
  <si>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</si>
  <si>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</si>
  <si>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</si>
  <si>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</si>
  <si>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</si>
  <si>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</si>
  <si>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</si>
  <si>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</si>
  <si>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</si>
  <si>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</si>
  <si>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</si>
  <si>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</si>
  <si>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</si>
  <si>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</si>
  <si>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</si>
  <si>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</si>
  <si>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</si>
  <si>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</si>
  <si>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</si>
  <si>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</si>
  <si>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</si>
  <si>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</si>
  <si>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</si>
  <si>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</si>
  <si>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</si>
  <si>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</si>
  <si>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</si>
  <si>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</si>
  <si>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</si>
  <si>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</si>
  <si>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</si>
  <si>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</si>
  <si>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</si>
  <si>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</si>
  <si>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</si>
  <si>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</si>
  <si>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</si>
  <si>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</si>
  <si>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</si>
  <si>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</si>
  <si>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</si>
  <si>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</si>
  <si>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</si>
  <si>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</si>
  <si>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</si>
  <si>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</si>
  <si>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</si>
  <si>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</si>
  <si>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</si>
  <si>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</si>
  <si>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</si>
  <si>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</si>
  <si>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</si>
  <si>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</si>
  <si>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</si>
  <si>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</si>
  <si>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</si>
  <si>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</si>
  <si>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</si>
  <si>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</si>
  <si>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</si>
  <si>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</si>
  <si>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</si>
  <si>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</si>
  <si>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</si>
  <si>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</si>
  <si>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</si>
  <si>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</si>
  <si>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</si>
  <si>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</si>
  <si>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</si>
  <si>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</si>
  <si>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</si>
  <si>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</si>
  <si>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</si>
  <si>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</si>
  <si>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</si>
  <si>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</si>
  <si>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</si>
  <si>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</si>
  <si>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</si>
  <si>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</si>
  <si>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</si>
  <si>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</si>
  <si>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</si>
  <si>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</si>
  <si>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</si>
  <si>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</si>
  <si>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</si>
  <si>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</si>
  <si>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</si>
  <si>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</si>
  <si>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</si>
  <si>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</si>
  <si>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</si>
  <si>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</si>
  <si>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</si>
  <si>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</si>
  <si>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</si>
  <si>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</si>
  <si>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</si>
  <si>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</si>
  <si>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</si>
  <si>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</si>
  <si>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</si>
  <si>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</si>
  <si>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</si>
  <si>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</si>
  <si>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</si>
  <si>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</si>
  <si>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</si>
  <si>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</si>
  <si>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</si>
  <si>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</si>
  <si>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</si>
  <si>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</si>
  <si>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</si>
  <si>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</si>
  <si>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</si>
  <si>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</si>
  <si>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</si>
  <si>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</si>
  <si>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</si>
  <si>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</si>
  <si>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</si>
  <si>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</si>
  <si>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</si>
  <si>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</si>
  <si>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</si>
  <si>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</si>
  <si>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</si>
  <si>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</si>
  <si>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</si>
  <si>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</si>
  <si>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</si>
  <si>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</si>
  <si>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</si>
  <si>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</si>
  <si>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</si>
  <si>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</si>
  <si>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</si>
  <si>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</si>
  <si>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</si>
  <si>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</si>
  <si>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</si>
  <si>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</si>
  <si>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</si>
  <si>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</si>
  <si>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</si>
  <si>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</si>
  <si>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</si>
  <si>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</si>
  <si>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</si>
  <si>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</si>
  <si>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</si>
  <si>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</si>
  <si>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</si>
  <si>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</si>
  <si>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</si>
  <si>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</si>
  <si>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</si>
  <si>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</si>
  <si>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</si>
  <si>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</si>
  <si>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</si>
  <si>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</si>
  <si>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</si>
  <si>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</si>
  <si>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</si>
  <si>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</si>
  <si>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</si>
  <si>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</si>
  <si>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</si>
  <si>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</si>
  <si>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</si>
  <si>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</si>
  <si>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</si>
  <si>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</si>
  <si>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</si>
  <si>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</si>
  <si>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</si>
  <si>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</si>
  <si>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</si>
  <si>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</si>
  <si>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</si>
  <si>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</si>
  <si>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</si>
  <si>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</si>
  <si>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</si>
  <si>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</si>
  <si>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</si>
  <si>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</si>
  <si>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</si>
  <si>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</si>
  <si>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</si>
  <si>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</si>
  <si>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</si>
  <si>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</si>
  <si>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</si>
  <si>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</si>
  <si>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</si>
  <si>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</si>
  <si>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</si>
  <si>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</si>
  <si>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</si>
  <si>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</si>
  <si>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</si>
  <si>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</si>
  <si>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</si>
  <si>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</si>
  <si>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</si>
  <si>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</si>
  <si>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</si>
  <si>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</si>
  <si>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</si>
  <si>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</si>
  <si>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</si>
  <si>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</si>
  <si>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</si>
  <si>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</si>
  <si>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</si>
  <si>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</si>
  <si>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</si>
  <si>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</si>
  <si>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</si>
  <si>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</si>
  <si>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</si>
  <si>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</si>
  <si>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</si>
  <si>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</si>
  <si>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</si>
  <si>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</si>
  <si>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</si>
  <si>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</si>
  <si>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</si>
  <si>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</si>
  <si>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</si>
  <si>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</si>
  <si>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</si>
  <si>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</si>
  <si>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</si>
  <si>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</si>
  <si>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</si>
  <si>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</si>
  <si>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</si>
  <si>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</si>
  <si>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</si>
  <si>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</si>
  <si>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</si>
  <si>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</si>
  <si>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</si>
  <si>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</si>
  <si>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</si>
  <si>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</si>
  <si>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</si>
  <si>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</si>
  <si>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</si>
  <si>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</si>
  <si>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</si>
  <si>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</si>
  <si>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</si>
  <si>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</si>
  <si>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</si>
  <si>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</si>
  <si>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</si>
  <si>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</si>
  <si>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</si>
  <si>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</si>
  <si>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</si>
  <si>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</si>
  <si>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</si>
  <si>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</si>
  <si>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</si>
  <si>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</si>
  <si>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</si>
  <si>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</si>
  <si>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</si>
  <si>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</si>
  <si>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</si>
  <si>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</si>
  <si>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</si>
  <si>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</si>
  <si>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</si>
  <si>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</si>
  <si>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</si>
  <si>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</si>
  <si>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</si>
  <si>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</si>
  <si>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</si>
  <si>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</si>
  <si>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</si>
  <si>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</si>
  <si>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</si>
  <si>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</si>
  <si>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</si>
  <si>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</si>
  <si>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</si>
  <si>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</si>
  <si>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</si>
  <si>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</si>
  <si>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</si>
  <si>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</si>
  <si>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</si>
  <si>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</si>
  <si>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</si>
  <si>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</si>
  <si>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</si>
  <si>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</si>
  <si>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</si>
  <si>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</si>
  <si>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</si>
  <si>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</si>
  <si>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</si>
  <si>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</si>
  <si>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</si>
  <si>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</si>
  <si>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</si>
  <si>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</si>
  <si>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</si>
  <si>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</si>
  <si>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</si>
  <si>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</si>
  <si>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</si>
  <si>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</si>
  <si>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</si>
  <si>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</si>
  <si>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</si>
  <si>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</si>
  <si>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</si>
  <si>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</si>
  <si>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</si>
  <si>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</si>
  <si>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</si>
  <si>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</si>
  <si>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</si>
  <si>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</si>
  <si>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</si>
  <si>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</si>
  <si>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</si>
  <si>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</si>
  <si>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</si>
  <si>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</si>
  <si>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</si>
  <si>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</si>
  <si>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</si>
  <si>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</si>
  <si>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</si>
  <si>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</si>
  <si>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</si>
  <si>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</si>
  <si>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</si>
  <si>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</si>
  <si>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</si>
  <si>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</si>
  <si>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</si>
  <si>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</si>
  <si>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</si>
  <si>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</si>
  <si>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</si>
  <si>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</si>
  <si>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</si>
  <si>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</si>
  <si>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</si>
  <si>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</si>
  <si>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</si>
  <si>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</si>
  <si>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</si>
  <si>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</si>
  <si>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</si>
  <si>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</si>
  <si>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</si>
  <si>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</si>
  <si>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</si>
  <si>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</si>
  <si>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</si>
  <si>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</si>
  <si>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</si>
  <si>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</si>
  <si>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</si>
  <si>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</si>
  <si>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</si>
  <si>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</si>
  <si>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</si>
  <si>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</si>
  <si>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</si>
  <si>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</si>
  <si>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</si>
  <si>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</si>
  <si>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</si>
  <si>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</si>
  <si>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</si>
  <si>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</si>
  <si>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</si>
  <si>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</si>
  <si>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</si>
  <si>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</si>
  <si>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</si>
  <si>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</si>
  <si>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</si>
  <si>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</si>
  <si>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</si>
  <si>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</si>
  <si>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</si>
  <si>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</si>
  <si>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</si>
  <si>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</si>
  <si>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</si>
  <si>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</si>
  <si>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</si>
  <si>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</si>
  <si>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</si>
  <si>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</si>
  <si>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</si>
  <si>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</si>
  <si>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</si>
  <si>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</si>
  <si>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</si>
  <si>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</si>
  <si>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</si>
  <si>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</si>
  <si>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</si>
  <si>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</si>
  <si>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</si>
  <si>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</si>
  <si>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</si>
  <si>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</si>
  <si>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</si>
  <si>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</si>
  <si>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</si>
  <si>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</si>
  <si>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</si>
  <si>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</si>
  <si>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</si>
  <si>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</si>
  <si>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</si>
  <si>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</si>
  <si>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</si>
  <si>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</si>
  <si>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</si>
  <si>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</si>
  <si>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</si>
  <si>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</si>
  <si>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</si>
  <si>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</si>
  <si>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</si>
  <si>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</si>
  <si>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</si>
  <si>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</si>
  <si>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</si>
  <si>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</si>
  <si>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</si>
  <si>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</si>
  <si>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</si>
  <si>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</si>
  <si>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</si>
  <si>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</si>
  <si>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</si>
  <si>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</si>
  <si>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</si>
  <si>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</si>
  <si>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</si>
  <si>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</si>
  <si>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</si>
  <si>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</si>
  <si>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</si>
  <si>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</si>
  <si>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</si>
  <si>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</si>
  <si>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</si>
  <si>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</si>
  <si>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</si>
  <si>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</si>
  <si>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</si>
  <si>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</si>
  <si>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</si>
  <si>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</si>
  <si>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</si>
  <si>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</si>
  <si>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</si>
  <si>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</si>
  <si>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</si>
  <si>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</si>
  <si>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</si>
  <si>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</si>
  <si>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</si>
  <si>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</si>
  <si>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</si>
  <si>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</si>
  <si>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</si>
  <si>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</si>
  <si>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</si>
  <si>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</si>
  <si>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</si>
  <si>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</si>
  <si>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</si>
  <si>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</si>
  <si>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</si>
  <si>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</si>
  <si>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</si>
  <si>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</si>
  <si>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</si>
  <si>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</si>
  <si>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</si>
  <si>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</si>
  <si>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</si>
  <si>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</si>
  <si>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</si>
  <si>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</si>
  <si>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</si>
  <si>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</si>
  <si>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</si>
  <si>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</si>
  <si>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</si>
  <si>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</si>
  <si>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</si>
  <si>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</si>
  <si>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</si>
  <si>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</si>
  <si>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</si>
  <si>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</si>
  <si>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</si>
  <si>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</si>
  <si>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</si>
  <si>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</si>
  <si>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</si>
  <si>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</si>
  <si>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</si>
  <si>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</si>
  <si>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</si>
  <si>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</si>
  <si>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</si>
  <si>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</si>
  <si>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</si>
  <si>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</si>
  <si>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</si>
  <si>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</si>
  <si>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</si>
  <si>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</si>
  <si>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</si>
  <si>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</si>
  <si>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</si>
  <si>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</si>
  <si>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</si>
  <si>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</si>
  <si>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</si>
  <si>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</si>
  <si>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</si>
  <si>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</si>
  <si>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</si>
  <si>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</si>
  <si>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</si>
  <si>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</si>
  <si>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</si>
  <si>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</si>
  <si>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</si>
  <si>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</si>
  <si>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</si>
  <si>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</si>
  <si>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</si>
  <si>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</si>
  <si>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</si>
  <si>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</si>
  <si>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</si>
  <si>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</si>
  <si>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</si>
  <si>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</si>
  <si>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</si>
  <si>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</si>
  <si>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</si>
  <si>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</si>
  <si>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</si>
  <si>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</si>
  <si>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</si>
  <si>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</si>
  <si>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</si>
  <si>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</si>
  <si>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</si>
  <si>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</si>
  <si>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</si>
  <si>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</si>
  <si>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</si>
  <si>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</si>
  <si>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</si>
  <si>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</si>
  <si>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</si>
  <si>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</si>
  <si>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</si>
  <si>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</si>
  <si>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</si>
  <si>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</si>
  <si>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</si>
  <si>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</si>
  <si>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</si>
  <si>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</si>
  <si>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</si>
  <si>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</si>
  <si>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</si>
  <si>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</si>
  <si>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</si>
  <si>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</si>
  <si>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</si>
  <si>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</si>
  <si>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</si>
  <si>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</si>
  <si>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</si>
  <si>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</si>
  <si>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</si>
  <si>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</si>
  <si>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</si>
  <si>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</si>
  <si>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</si>
  <si>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</si>
  <si>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</si>
  <si>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</si>
  <si>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</si>
  <si>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</si>
  <si>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</si>
  <si>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</si>
  <si>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</si>
  <si>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</si>
  <si>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</si>
  <si>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</si>
  <si>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</si>
  <si>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</si>
  <si>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</si>
  <si>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</si>
  <si>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</si>
  <si>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</si>
  <si>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</si>
  <si>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</si>
  <si>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</si>
  <si>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</si>
  <si>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</si>
  <si>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</si>
  <si>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</si>
  <si>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</si>
  <si>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</si>
  <si>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</si>
  <si>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</si>
  <si>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</si>
  <si>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</si>
  <si>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</si>
  <si>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</si>
  <si>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</si>
  <si>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</si>
  <si>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</si>
  <si>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</si>
  <si>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</si>
  <si>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</si>
  <si>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</si>
  <si>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</si>
  <si>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</si>
  <si>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</si>
  <si>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</si>
  <si>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</si>
  <si>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</si>
  <si>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</si>
  <si>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</si>
  <si>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</si>
  <si>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</si>
  <si>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</si>
  <si>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</si>
  <si>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</si>
  <si>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</si>
  <si>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</si>
  <si>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</si>
  <si>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</si>
  <si>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</si>
  <si>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</si>
  <si>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</si>
  <si>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</si>
  <si>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</si>
  <si>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</si>
  <si>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</si>
  <si>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</si>
  <si>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</si>
  <si>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</si>
  <si>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</si>
  <si>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</si>
  <si>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</si>
  <si>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</si>
  <si>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</si>
  <si>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</si>
  <si>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</si>
  <si>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</si>
  <si>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</si>
  <si>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</si>
  <si>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</si>
  <si>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</si>
  <si>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</si>
  <si>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</si>
  <si>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</si>
  <si>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</si>
  <si>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</si>
  <si>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</si>
  <si>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</si>
  <si>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</si>
  <si>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</si>
  <si>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</si>
  <si>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</si>
  <si>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</si>
  <si>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</si>
  <si>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</si>
  <si>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</si>
  <si>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</si>
  <si>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</si>
  <si>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</si>
  <si>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</si>
  <si>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</si>
  <si>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</si>
  <si>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</si>
  <si>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</si>
  <si>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</si>
  <si>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</si>
  <si>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</si>
  <si>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</si>
  <si>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</si>
  <si>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</si>
  <si>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</si>
  <si>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</si>
  <si>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</si>
  <si>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</si>
  <si>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</si>
  <si>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</si>
  <si>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</si>
  <si>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</si>
  <si>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</si>
  <si>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</si>
  <si>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</si>
  <si>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</si>
  <si>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</si>
  <si>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</si>
  <si>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</si>
  <si>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</si>
  <si>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</si>
  <si>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</si>
  <si>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</si>
  <si>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</si>
  <si>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</si>
  <si>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</si>
  <si>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</si>
  <si>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</si>
  <si>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</si>
  <si>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</si>
  <si>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</si>
  <si>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</si>
  <si>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</si>
  <si>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</si>
  <si>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</si>
  <si>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</si>
  <si>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</si>
  <si>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</si>
  <si>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</si>
  <si>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</si>
  <si>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</si>
  <si>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</si>
  <si>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</si>
  <si>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</si>
  <si>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</si>
  <si>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</si>
  <si>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</si>
  <si>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</si>
  <si>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</si>
  <si>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</si>
  <si>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</si>
  <si>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</si>
  <si>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</si>
  <si>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</si>
  <si>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</si>
  <si>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</si>
  <si>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</si>
  <si>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</si>
  <si>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</si>
  <si>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</si>
  <si>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</si>
  <si>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</si>
  <si>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</si>
  <si>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</si>
  <si>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</si>
  <si>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</si>
  <si>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</si>
  <si>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</si>
  <si>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</si>
  <si>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</si>
  <si>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</si>
  <si>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</si>
  <si>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</si>
  <si>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</si>
  <si>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</si>
  <si>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</si>
  <si>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</si>
  <si>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</si>
  <si>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</si>
  <si>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</si>
  <si>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</si>
  <si>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</si>
  <si>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</si>
  <si>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</si>
  <si>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</si>
  <si>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</si>
  <si>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</si>
  <si>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</si>
  <si>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</si>
  <si>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</si>
  <si>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</si>
  <si>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</si>
  <si>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</si>
  <si>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</si>
  <si>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</si>
  <si>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</si>
  <si>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</si>
  <si>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</si>
  <si>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</si>
  <si>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</si>
  <si>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</si>
  <si>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</si>
  <si>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</si>
  <si>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</si>
  <si>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</si>
  <si>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</si>
  <si>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</si>
  <si>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</si>
  <si>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</si>
  <si>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</si>
  <si>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</si>
  <si>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</si>
  <si>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</si>
  <si>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</si>
  <si>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</si>
  <si>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</si>
  <si>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</si>
  <si>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</si>
  <si>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</si>
  <si>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</si>
  <si>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</si>
  <si>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</si>
  <si>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</si>
  <si>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</si>
  <si>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</si>
  <si>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</si>
  <si>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</si>
  <si>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</si>
  <si>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</si>
  <si>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</si>
  <si>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</si>
  <si>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</si>
  <si>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</si>
  <si>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</si>
  <si>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</si>
  <si>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</si>
  <si>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</si>
  <si>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</si>
  <si>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</si>
  <si>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</si>
  <si>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</si>
  <si>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</si>
  <si>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</si>
  <si>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</si>
  <si>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</si>
  <si>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</si>
  <si>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</si>
  <si>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</si>
  <si>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</si>
  <si>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</si>
  <si>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</si>
  <si>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</si>
  <si>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</si>
  <si>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</si>
  <si>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</si>
  <si>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</si>
  <si>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</si>
  <si>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</si>
  <si>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</si>
  <si>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</si>
  <si>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</si>
  <si>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</si>
  <si>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</si>
  <si>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</si>
  <si>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</si>
  <si>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</si>
  <si>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</si>
  <si>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</si>
  <si>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</si>
  <si>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</si>
  <si>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</si>
  <si>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</si>
  <si>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</si>
  <si>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</si>
  <si>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</si>
  <si>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</si>
  <si>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</si>
  <si>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</si>
  <si>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</si>
  <si>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</si>
  <si>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</si>
  <si>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</si>
  <si>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</si>
  <si>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</si>
  <si>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</si>
  <si>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</si>
  <si>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</si>
  <si>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</si>
  <si>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</si>
  <si>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</si>
  <si>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</si>
  <si>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</si>
  <si>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</si>
  <si>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</si>
  <si>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</si>
  <si>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</si>
  <si>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</si>
  <si>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</si>
  <si>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</si>
  <si>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</si>
  <si>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</si>
  <si>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</si>
  <si>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</si>
  <si>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</si>
  <si>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</si>
  <si>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</si>
  <si>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</si>
  <si>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</si>
  <si>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</si>
  <si>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</si>
  <si>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</si>
  <si>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</si>
  <si>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</si>
  <si>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</si>
  <si>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</si>
  <si>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</si>
  <si>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</si>
  <si>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</si>
  <si>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</si>
  <si>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</si>
  <si>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</si>
  <si>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</si>
  <si>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</si>
  <si>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</si>
  <si>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</si>
  <si>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</si>
  <si>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</si>
  <si>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</si>
  <si>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</si>
  <si>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</si>
  <si>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</si>
  <si>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</si>
  <si>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</si>
  <si>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</si>
  <si>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</si>
  <si>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</si>
  <si>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</si>
  <si>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</si>
  <si>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</si>
  <si>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</si>
  <si>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</si>
  <si>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</si>
  <si>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</si>
  <si>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</si>
  <si>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</si>
  <si>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</si>
  <si>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</si>
  <si>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</si>
  <si>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</si>
  <si>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</si>
  <si>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</si>
  <si>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</si>
  <si>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</si>
  <si>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</si>
  <si>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</si>
  <si>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</si>
  <si>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</si>
  <si>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</si>
  <si>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</si>
  <si>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</si>
  <si>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</si>
  <si>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</si>
  <si>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</si>
  <si>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</si>
  <si>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</si>
  <si>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</si>
  <si>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</si>
  <si>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</si>
  <si>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</si>
  <si>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</si>
  <si>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</si>
  <si>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</si>
  <si>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</si>
  <si>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</si>
  <si>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</si>
  <si>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</si>
  <si>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</si>
  <si>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</si>
  <si>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</si>
  <si>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</si>
  <si>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</si>
  <si>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</si>
  <si>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</si>
  <si>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</si>
  <si>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</si>
  <si>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</si>
  <si>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</si>
  <si>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</si>
  <si>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</si>
  <si>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</si>
  <si>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</si>
  <si>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</si>
  <si>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</si>
  <si>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</si>
  <si>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</si>
  <si>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</si>
  <si>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</si>
  <si>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</si>
  <si>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</si>
  <si>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</si>
  <si>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</si>
  <si>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</si>
  <si>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</si>
  <si>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</si>
  <si>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</si>
  <si>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</si>
  <si>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</si>
  <si>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</si>
  <si>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</si>
  <si>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</si>
  <si>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</si>
  <si>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</si>
  <si>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</si>
  <si>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</si>
  <si>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</si>
  <si>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</si>
  <si>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</si>
  <si>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</si>
  <si>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</si>
  <si>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</si>
  <si>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</si>
  <si>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</si>
  <si>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</si>
  <si>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</si>
  <si>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</si>
  <si>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</si>
  <si>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</si>
  <si>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</si>
  <si>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</si>
  <si>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</si>
  <si>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</si>
  <si>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</si>
  <si>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</si>
  <si>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</si>
  <si>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</si>
  <si>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</si>
  <si>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</si>
  <si>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</si>
  <si>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</si>
  <si>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</si>
  <si>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</si>
  <si>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</si>
  <si>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</si>
  <si>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</si>
  <si>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</si>
  <si>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</si>
  <si>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</si>
  <si>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</si>
  <si>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</si>
  <si>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</si>
  <si>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</si>
  <si>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</si>
  <si>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</si>
  <si>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</si>
  <si>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</si>
  <si>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</si>
  <si>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</si>
  <si>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</si>
  <si>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</si>
  <si>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</si>
  <si>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</si>
  <si>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</si>
  <si>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</si>
  <si>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</si>
  <si>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</si>
  <si>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</si>
  <si>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</si>
  <si>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</si>
  <si>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</si>
  <si>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</si>
  <si>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</si>
  <si>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</si>
  <si>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</si>
  <si>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</si>
  <si>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</si>
  <si>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</si>
  <si>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</si>
  <si>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</si>
  <si>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</si>
  <si>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</si>
  <si>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</si>
  <si>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</si>
  <si>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</si>
  <si>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</si>
  <si>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</si>
  <si>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</si>
  <si>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</si>
  <si>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</si>
  <si>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</si>
  <si>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</si>
  <si>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</si>
  <si>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</si>
  <si>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</si>
  <si>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</si>
  <si>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</si>
  <si>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</si>
  <si>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</si>
  <si>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</si>
  <si>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</si>
  <si>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</si>
  <si>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</si>
  <si>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</si>
  <si>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</si>
  <si>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</si>
  <si>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</si>
  <si>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</si>
  <si>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</si>
  <si>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</si>
  <si>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</si>
  <si>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</si>
  <si>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</si>
  <si>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</si>
  <si>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</si>
  <si>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</si>
  <si>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</si>
  <si>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</si>
  <si>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</si>
  <si>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</si>
  <si>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</si>
  <si>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</si>
  <si>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</si>
  <si>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</si>
  <si>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</si>
  <si>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</si>
  <si>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</si>
  <si>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</si>
  <si>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</si>
  <si>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</si>
  <si>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</si>
  <si>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</si>
  <si>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</si>
  <si>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</si>
  <si>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</si>
  <si>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</si>
  <si>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</si>
  <si>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</si>
  <si>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</si>
  <si>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</si>
  <si>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</si>
  <si>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</si>
  <si>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</si>
  <si>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</si>
  <si>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</si>
  <si>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</si>
  <si>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</si>
  <si>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</si>
  <si>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</si>
  <si>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</si>
  <si>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</si>
  <si>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</si>
  <si>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</si>
  <si>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</si>
  <si>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</si>
  <si>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</si>
  <si>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</si>
  <si>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</si>
  <si>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</si>
  <si>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</si>
  <si>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</si>
  <si>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</si>
  <si>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</si>
  <si>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</si>
  <si>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</si>
  <si>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</si>
  <si>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</si>
  <si>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</si>
  <si>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</si>
  <si>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</si>
  <si>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</si>
  <si>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</si>
  <si>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</si>
  <si>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</si>
  <si>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</si>
  <si>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</si>
  <si>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</si>
  <si>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</si>
  <si>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</si>
  <si>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</si>
  <si>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</si>
  <si>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</si>
  <si>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</si>
  <si>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</si>
  <si>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</si>
  <si>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</si>
  <si>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</si>
  <si>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</si>
  <si>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</si>
  <si>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</si>
  <si>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</si>
  <si>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</si>
  <si>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</si>
  <si>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</si>
  <si>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</si>
  <si>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</si>
  <si>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</si>
  <si>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</si>
  <si>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</si>
  <si>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</si>
  <si>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</si>
  <si>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</si>
  <si>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</si>
  <si>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</si>
  <si>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</si>
  <si>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</si>
  <si>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</si>
  <si>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</si>
  <si>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</si>
  <si>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</si>
  <si>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</si>
  <si>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</si>
  <si>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</si>
  <si>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</si>
  <si>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</si>
  <si>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</si>
  <si>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</si>
  <si>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</si>
  <si>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</si>
  <si>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</si>
  <si>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</si>
  <si>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</si>
  <si>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</si>
  <si>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</si>
  <si>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</si>
  <si>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</si>
  <si>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</si>
  <si>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</si>
  <si>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</si>
  <si>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</si>
  <si>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</si>
  <si>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</si>
  <si>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</si>
  <si>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</si>
  <si>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</si>
  <si>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</si>
  <si>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</si>
  <si>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</si>
  <si>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</si>
  <si>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</si>
  <si>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</si>
  <si>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</si>
  <si>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</si>
  <si>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</si>
  <si>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</si>
  <si>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</si>
  <si>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</si>
  <si>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</si>
  <si>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</si>
  <si>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</si>
  <si>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</si>
  <si>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</si>
  <si>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</si>
  <si>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</si>
  <si>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</si>
  <si>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</si>
  <si>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</si>
  <si>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</si>
  <si>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</si>
  <si>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</si>
  <si>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</si>
  <si>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</si>
  <si>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</si>
  <si>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</si>
  <si>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</si>
  <si>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</si>
  <si>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</si>
  <si>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</si>
  <si>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</si>
  <si>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</si>
  <si>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</si>
  <si>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</si>
  <si>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</si>
  <si>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</si>
  <si>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</si>
  <si>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</si>
  <si>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</si>
  <si>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</si>
  <si>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</si>
  <si>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</si>
  <si>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</si>
  <si>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</si>
  <si>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</si>
  <si>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</si>
  <si>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</si>
  <si>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</si>
  <si>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</si>
  <si>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</si>
  <si>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</si>
  <si>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</si>
  <si>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</si>
  <si>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</si>
  <si>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</si>
  <si>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</si>
  <si>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</si>
  <si>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</si>
  <si>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</si>
  <si>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</si>
  <si>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</si>
  <si>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</si>
  <si>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</si>
  <si>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</si>
  <si>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</si>
  <si>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</si>
  <si>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</si>
  <si>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</si>
  <si>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</si>
  <si>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</si>
  <si>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</si>
  <si>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</si>
  <si>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</si>
  <si>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</si>
  <si>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</si>
  <si>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</si>
  <si>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</si>
  <si>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</si>
  <si>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</si>
  <si>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</si>
  <si>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</si>
  <si>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</si>
  <si>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</si>
  <si>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</si>
  <si>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</si>
  <si>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</si>
  <si>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</si>
  <si>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</si>
  <si>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</si>
  <si>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</si>
  <si>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</si>
  <si>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</si>
  <si>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</si>
  <si>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</si>
  <si>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</si>
  <si>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</si>
  <si>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</si>
  <si>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</si>
  <si>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</si>
  <si>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</si>
  <si>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</si>
  <si>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</si>
  <si>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</si>
  <si>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</si>
  <si>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</si>
  <si>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</si>
  <si>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</si>
  <si>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</si>
  <si>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</si>
  <si>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</si>
  <si>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</si>
  <si>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</si>
  <si>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</si>
  <si>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</si>
  <si>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</si>
  <si>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</si>
  <si>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</si>
  <si>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</si>
  <si>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</si>
  <si>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</si>
  <si>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</si>
  <si>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</si>
  <si>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</si>
  <si>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</si>
  <si>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</si>
  <si>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</si>
  <si>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</si>
  <si>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</si>
  <si>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</si>
  <si>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</si>
  <si>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</si>
  <si>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</si>
  <si>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</si>
  <si>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</si>
  <si>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</si>
  <si>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</si>
  <si>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</si>
  <si>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</si>
  <si>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</si>
  <si>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</si>
  <si>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</si>
  <si>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</si>
  <si>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</si>
  <si>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</si>
  <si>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</si>
  <si>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</si>
  <si>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</si>
  <si>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</si>
  <si>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</si>
  <si>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</si>
  <si>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</si>
  <si>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</si>
  <si>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</si>
  <si>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</si>
  <si>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</si>
  <si>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</si>
  <si>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</si>
  <si>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</si>
  <si>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</si>
  <si>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</si>
  <si>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</si>
  <si>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</si>
  <si>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</si>
  <si>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</si>
  <si>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</si>
  <si>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</si>
  <si>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</si>
  <si>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</si>
  <si>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</si>
  <si>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</si>
  <si>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</si>
  <si>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</si>
  <si>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</si>
  <si>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</si>
  <si>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</si>
  <si>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</si>
  <si>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</si>
  <si>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</si>
  <si>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</si>
  <si>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</si>
  <si>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</si>
  <si>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</si>
  <si>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</si>
  <si>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</si>
  <si>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</si>
  <si>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</si>
  <si>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</si>
  <si>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</si>
  <si>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</si>
  <si>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</si>
  <si>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</si>
  <si>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</si>
  <si>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</si>
  <si>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</si>
  <si>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</si>
  <si>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</si>
  <si>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</si>
  <si>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</si>
  <si>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</si>
  <si>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</si>
  <si>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</si>
  <si>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</si>
  <si>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</si>
  <si>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</si>
  <si>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</si>
  <si>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</si>
  <si>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</si>
  <si>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</si>
  <si>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</si>
  <si>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</si>
  <si>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</si>
  <si>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</si>
  <si>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</si>
  <si>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</si>
  <si>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</si>
  <si>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</si>
  <si>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</si>
  <si>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</si>
  <si>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</si>
  <si>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</si>
  <si>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</si>
  <si>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</si>
  <si>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</si>
  <si>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</si>
  <si>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</si>
  <si>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</si>
  <si>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</si>
  <si>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</si>
  <si>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</si>
  <si>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</si>
  <si>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</si>
  <si>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</si>
  <si>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</si>
  <si>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</si>
  <si>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</si>
  <si>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</si>
  <si>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</si>
  <si>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</si>
  <si>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</si>
  <si>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</si>
  <si>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</si>
  <si>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</si>
  <si>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</si>
  <si>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</si>
  <si>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</si>
  <si>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</si>
  <si>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</si>
  <si>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</si>
  <si>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</si>
  <si>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</si>
  <si>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</si>
  <si>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</si>
  <si>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</si>
  <si>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</si>
  <si>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</si>
  <si>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</si>
  <si>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</si>
  <si>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</si>
  <si>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</si>
  <si>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</si>
  <si>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</si>
  <si>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</si>
  <si>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</si>
  <si>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</si>
  <si>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</si>
  <si>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</si>
  <si>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</si>
  <si>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</si>
  <si>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</si>
  <si>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</si>
  <si>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</si>
  <si>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</si>
  <si>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</si>
  <si>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</si>
  <si>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</si>
  <si>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</si>
  <si>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</si>
  <si>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</si>
  <si>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</si>
  <si>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</si>
  <si>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</si>
  <si>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</si>
  <si>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</si>
  <si>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</si>
  <si>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</si>
  <si>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</si>
  <si>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</si>
  <si>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</si>
  <si>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</si>
  <si>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</si>
  <si>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</si>
  <si>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</si>
  <si>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</si>
  <si>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</si>
  <si>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</si>
  <si>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</si>
  <si>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</si>
  <si>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</si>
  <si>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</si>
  <si>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</si>
  <si>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</si>
  <si>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</si>
  <si>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</si>
  <si>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</si>
  <si>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</si>
  <si>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</si>
  <si>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</si>
  <si>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</si>
  <si>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</si>
  <si>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</si>
  <si>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</si>
  <si>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</si>
  <si>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</si>
  <si>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</si>
  <si>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</si>
  <si>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</si>
  <si>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</si>
  <si>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</si>
  <si>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</si>
  <si>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</si>
  <si>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</si>
  <si>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</si>
  <si>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</si>
  <si>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</si>
  <si>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</si>
  <si>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</si>
  <si>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</si>
  <si>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</si>
  <si>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</si>
  <si>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</si>
  <si>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</si>
  <si>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</si>
  <si>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</si>
  <si>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</si>
  <si>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</si>
  <si>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</si>
  <si>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</si>
  <si>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</si>
  <si>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</si>
  <si>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</si>
  <si>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</si>
  <si>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</si>
  <si>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</si>
  <si>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</si>
  <si>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</si>
  <si>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</si>
  <si>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</si>
  <si>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</si>
  <si>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</si>
  <si>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</si>
  <si>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</si>
  <si>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</si>
  <si>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</si>
  <si>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</si>
  <si>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</si>
  <si>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</si>
  <si>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</si>
  <si>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</si>
  <si>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</si>
  <si>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</si>
  <si>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</si>
  <si>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</si>
  <si>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</si>
  <si>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</si>
  <si>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</si>
  <si>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</si>
  <si>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</si>
  <si>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</si>
  <si>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</si>
  <si>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</si>
  <si>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</si>
  <si>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</si>
  <si>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</si>
  <si>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</si>
  <si>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</si>
  <si>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</si>
  <si>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</si>
  <si>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</si>
  <si>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</si>
  <si>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</si>
  <si>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</si>
  <si>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</si>
  <si>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</si>
  <si>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</si>
  <si>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</si>
  <si>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</si>
  <si>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</si>
  <si>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</si>
  <si>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</si>
  <si>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</si>
  <si>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</si>
  <si>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</si>
  <si>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</si>
  <si>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</si>
  <si>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</si>
  <si>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</si>
  <si>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</si>
  <si>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</si>
  <si>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</si>
  <si>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</si>
  <si>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</si>
  <si>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</si>
  <si>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</si>
  <si>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</si>
  <si>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</si>
  <si>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</si>
  <si>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</si>
  <si>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</si>
  <si>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</si>
  <si>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</si>
  <si>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</si>
  <si>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</si>
  <si>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</si>
  <si>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</si>
  <si>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</si>
  <si>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</si>
  <si>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</si>
  <si>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</si>
  <si>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</si>
  <si>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</si>
  <si>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</si>
  <si>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</si>
  <si>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</si>
  <si>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</si>
  <si>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</si>
  <si>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</si>
  <si>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</si>
  <si>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</si>
  <si>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</si>
  <si>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</si>
  <si>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</si>
  <si>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</si>
  <si>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</si>
  <si>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</si>
  <si>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</si>
  <si>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</si>
  <si>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</si>
  <si>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</si>
  <si>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</si>
  <si>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</si>
  <si>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</si>
  <si>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</si>
  <si>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</si>
  <si>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</si>
  <si>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</si>
  <si>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</si>
  <si>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</si>
  <si>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</si>
  <si>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</si>
  <si>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</si>
  <si>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</si>
  <si>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</si>
  <si>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</si>
  <si>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</si>
  <si>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</si>
  <si>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</si>
  <si>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</si>
  <si>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</si>
  <si>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</si>
  <si>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</si>
  <si>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</si>
  <si>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</si>
  <si>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</si>
  <si>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</si>
  <si>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</si>
  <si>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</si>
  <si>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</si>
  <si>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</si>
  <si>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</si>
  <si>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</si>
  <si>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</si>
  <si>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</si>
  <si>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</si>
  <si>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</si>
  <si>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</si>
  <si>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</si>
  <si>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</si>
  <si>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</si>
  <si>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</si>
  <si>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</si>
  <si>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</si>
  <si>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</si>
  <si>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</si>
  <si>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</si>
  <si>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</si>
  <si>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</si>
  <si>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</si>
  <si>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</si>
  <si>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</si>
  <si>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</si>
  <si>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</si>
  <si>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</si>
  <si>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</si>
  <si>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</si>
  <si>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</si>
  <si>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</si>
  <si>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</si>
  <si>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</si>
  <si>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</si>
  <si>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</si>
  <si>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</si>
  <si>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</si>
  <si>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</si>
  <si>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</si>
  <si>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</si>
  <si>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</si>
  <si>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</si>
  <si>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</si>
  <si>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</si>
  <si>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</si>
  <si>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</si>
  <si>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</si>
  <si>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</si>
  <si>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</si>
  <si>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</si>
  <si>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</si>
  <si>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</si>
  <si>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</si>
  <si>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</si>
  <si>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</si>
  <si>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</si>
  <si>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</si>
  <si>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</si>
  <si>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</si>
  <si>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</si>
  <si>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</si>
  <si>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</si>
  <si>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</si>
  <si>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</si>
  <si>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</si>
  <si>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</si>
  <si>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</si>
  <si>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</si>
  <si>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</si>
  <si>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</si>
  <si>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</si>
  <si>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</si>
  <si>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</si>
  <si>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</si>
  <si>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</si>
  <si>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</si>
  <si>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</si>
  <si>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</si>
  <si>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</si>
  <si>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</si>
  <si>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</si>
  <si>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</si>
  <si>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</si>
  <si>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</si>
  <si>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</si>
  <si>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</si>
  <si>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</si>
  <si>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</si>
  <si>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</si>
  <si>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</si>
  <si>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</si>
  <si>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</si>
  <si>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</si>
  <si>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</si>
  <si>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</si>
  <si>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</si>
  <si>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</si>
  <si>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</si>
  <si>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</si>
  <si>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</si>
  <si>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</si>
  <si>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</si>
  <si>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</si>
  <si>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</si>
  <si>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</si>
  <si>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</si>
  <si>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</si>
  <si>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</si>
  <si>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</si>
  <si>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</si>
  <si>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</si>
  <si>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</si>
  <si>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</si>
  <si>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</si>
  <si>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</si>
  <si>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</si>
  <si>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</si>
  <si>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</si>
  <si>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</si>
  <si>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</si>
  <si>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</si>
  <si>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</si>
  <si>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</si>
  <si>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</si>
  <si>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</si>
  <si>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</si>
  <si>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</si>
  <si>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</si>
  <si>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</si>
  <si>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</si>
  <si>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</si>
  <si>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</si>
  <si>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</si>
  <si>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</si>
  <si>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</si>
  <si>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</si>
  <si>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</si>
  <si>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</si>
  <si>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</si>
  <si>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</si>
  <si>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</si>
  <si>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</si>
  <si>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</si>
  <si>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</si>
  <si>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</si>
  <si>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</si>
  <si>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</si>
  <si>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</si>
  <si>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</si>
  <si>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</si>
  <si>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</si>
  <si>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</si>
  <si>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</si>
  <si>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</si>
  <si>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</si>
  <si>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</si>
  <si>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</si>
  <si>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</si>
  <si>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</si>
  <si>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</si>
  <si>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</si>
  <si>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</si>
  <si>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</si>
  <si>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</si>
  <si>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</si>
  <si>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</si>
  <si>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</si>
  <si>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</si>
  <si>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</si>
  <si>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</si>
  <si>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</si>
  <si>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</si>
  <si>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</si>
  <si>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</si>
  <si>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</si>
  <si>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</si>
  <si>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</si>
  <si>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</si>
  <si>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</si>
  <si>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</si>
  <si>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</si>
  <si>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</si>
  <si>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</si>
  <si>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</si>
  <si>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</si>
  <si>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</si>
  <si>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</si>
  <si>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</si>
  <si>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</si>
  <si>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</si>
  <si>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</si>
  <si>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</si>
  <si>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</si>
  <si>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</si>
  <si>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</si>
  <si>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</si>
  <si>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</si>
  <si>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</si>
  <si>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</si>
  <si>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</si>
  <si>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</si>
  <si>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</si>
  <si>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</si>
  <si>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</si>
  <si>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</si>
  <si>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</si>
  <si>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</si>
  <si>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</si>
  <si>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</si>
  <si>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</si>
  <si>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</si>
  <si>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</si>
  <si>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</si>
  <si>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</si>
  <si>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</si>
  <si>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</si>
  <si>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</si>
  <si>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</si>
  <si>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</si>
  <si>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</si>
  <si>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</si>
  <si>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</si>
  <si>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</si>
  <si>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</si>
  <si>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</si>
  <si>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</si>
  <si>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</si>
  <si>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</si>
  <si>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</si>
  <si>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</si>
  <si>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</si>
  <si>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</si>
  <si>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</si>
  <si>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</si>
  <si>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</si>
  <si>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</si>
  <si>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</si>
  <si>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</si>
  <si>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</si>
  <si>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</si>
  <si>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</si>
  <si>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</si>
  <si>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</si>
  <si>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</si>
  <si>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</si>
  <si>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</si>
  <si>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</si>
  <si>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</si>
  <si>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</si>
  <si>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</si>
  <si>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</si>
  <si>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</si>
  <si>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</si>
  <si>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</si>
  <si>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</si>
  <si>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</si>
  <si>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</si>
  <si>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</si>
  <si>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</si>
  <si>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</si>
  <si>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</si>
  <si>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</si>
  <si>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</si>
  <si>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</si>
  <si>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</si>
  <si>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</si>
  <si>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</si>
  <si>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</si>
  <si>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</si>
  <si>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</si>
  <si>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</si>
  <si>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</si>
  <si>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</si>
  <si>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</si>
  <si>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</si>
  <si>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</si>
  <si>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</si>
  <si>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</si>
  <si>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</si>
  <si>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</si>
  <si>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</si>
  <si>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</si>
  <si>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</si>
  <si>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</si>
  <si>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</si>
  <si>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</si>
  <si>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</si>
  <si>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</si>
  <si>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</si>
  <si>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</si>
  <si>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</si>
  <si>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</si>
  <si>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</si>
  <si>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</si>
  <si>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</si>
  <si>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</si>
  <si>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</si>
  <si>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</si>
  <si>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</si>
  <si>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</si>
  <si>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</si>
  <si>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</si>
  <si>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</si>
  <si>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</si>
  <si>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</si>
  <si>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</si>
  <si>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</si>
  <si>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</si>
  <si>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</si>
  <si>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</si>
  <si>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</si>
  <si>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</si>
  <si>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</si>
  <si>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</si>
  <si>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</si>
  <si>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</si>
  <si>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</si>
  <si>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</si>
  <si>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</si>
  <si>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</si>
  <si>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</si>
  <si>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</si>
  <si>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</si>
  <si>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</si>
  <si>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</si>
  <si>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</si>
  <si>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</si>
  <si>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</si>
  <si>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</si>
  <si>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</si>
  <si>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</si>
  <si>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</si>
  <si>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</si>
  <si>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</si>
  <si>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</si>
  <si>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</si>
  <si>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</si>
  <si>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</si>
  <si>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</si>
  <si>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</si>
  <si>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</si>
  <si>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</si>
  <si>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</si>
  <si>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</si>
  <si>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</si>
  <si>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</si>
  <si>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</si>
  <si>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</si>
  <si>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</si>
  <si>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</si>
  <si>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</si>
  <si>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</si>
  <si>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</si>
  <si>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</si>
  <si>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</si>
  <si>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</si>
  <si>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</si>
  <si>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</si>
  <si>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</si>
  <si>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</si>
  <si>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</si>
  <si>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</si>
  <si>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</si>
  <si>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</si>
  <si>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</si>
  <si>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</si>
  <si>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</si>
  <si>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</si>
  <si>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</si>
  <si>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</si>
  <si>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</si>
  <si>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</si>
  <si>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</si>
  <si>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</si>
  <si>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</si>
  <si>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</si>
  <si>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</si>
  <si>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</si>
  <si>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</si>
  <si>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</si>
  <si>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</si>
  <si>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</si>
  <si>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</si>
  <si>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</si>
  <si>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</si>
  <si>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</si>
  <si>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</si>
  <si>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</si>
  <si>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</si>
  <si>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</si>
  <si>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</si>
  <si>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</si>
  <si>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</si>
  <si>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</si>
  <si>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</si>
  <si>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</si>
  <si>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</si>
  <si>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</si>
  <si>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</si>
  <si>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</si>
  <si>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</si>
  <si>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</si>
  <si>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</si>
  <si>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</si>
  <si>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</si>
  <si>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</si>
  <si>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</si>
  <si>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</si>
  <si>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</si>
  <si>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</si>
  <si>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</si>
  <si>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</si>
  <si>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</si>
  <si>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</si>
  <si>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</si>
  <si>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</si>
  <si>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</si>
  <si>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</si>
  <si>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</si>
  <si>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</si>
  <si>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</si>
  <si>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</si>
  <si>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</si>
  <si>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</si>
  <si>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</si>
  <si>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</si>
  <si>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</si>
  <si>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</si>
  <si>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</si>
  <si>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</si>
  <si>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</si>
  <si>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</si>
  <si>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</si>
  <si>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</si>
  <si>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</si>
  <si>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</si>
  <si>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</si>
  <si>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</si>
  <si>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</si>
  <si>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</si>
  <si>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</si>
  <si>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</si>
  <si>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</si>
  <si>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</si>
  <si>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</si>
  <si>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</si>
  <si>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</si>
  <si>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</si>
  <si>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</si>
  <si>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</si>
  <si>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</si>
  <si>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</si>
  <si>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</si>
  <si>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</si>
  <si>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</si>
  <si>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</si>
  <si>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</si>
  <si>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</si>
  <si>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</si>
  <si>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</si>
  <si>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</si>
  <si>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</si>
  <si>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</si>
  <si>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</si>
  <si>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</si>
  <si>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</si>
  <si>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</si>
  <si>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</si>
  <si>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</si>
  <si>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</si>
  <si>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</si>
  <si>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</si>
  <si>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</si>
  <si>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</si>
  <si>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</si>
  <si>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</si>
  <si>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</si>
  <si>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</si>
  <si>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</si>
  <si>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</si>
  <si>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</si>
  <si>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</si>
  <si>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</si>
  <si>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</si>
  <si>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</si>
  <si>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</si>
  <si>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</si>
  <si>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</si>
  <si>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</si>
  <si>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</si>
  <si>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</si>
  <si>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</si>
  <si>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</si>
  <si>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</si>
  <si>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</si>
  <si>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</si>
  <si>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</si>
  <si>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</si>
  <si>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</si>
  <si>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</si>
  <si>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</si>
  <si>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</si>
  <si>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</si>
  <si>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</si>
  <si>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</si>
  <si>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</si>
  <si>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</si>
  <si>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</si>
  <si>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</si>
  <si>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</si>
  <si>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</si>
  <si>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</si>
  <si>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</si>
  <si>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</si>
  <si>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</si>
  <si>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</si>
  <si>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</si>
  <si>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</si>
  <si>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</si>
  <si>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</si>
  <si>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</si>
  <si>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</si>
  <si>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</si>
  <si>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</si>
  <si>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</si>
  <si>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</si>
  <si>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</si>
  <si>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</si>
  <si>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</si>
  <si>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</si>
  <si>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</si>
  <si>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</si>
  <si>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</si>
  <si>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</si>
  <si>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</si>
  <si>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</si>
  <si>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</si>
  <si>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</si>
  <si>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</si>
  <si>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</si>
  <si>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</si>
  <si>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</si>
  <si>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</si>
  <si>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</si>
  <si>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</si>
  <si>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</si>
  <si>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</si>
  <si>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</si>
  <si>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</si>
  <si>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</si>
  <si>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</si>
  <si>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</si>
  <si>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</si>
  <si>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</si>
  <si>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</si>
  <si>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</si>
  <si>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</si>
  <si>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</si>
  <si>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</si>
  <si>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</si>
  <si>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</si>
  <si>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</si>
  <si>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</si>
  <si>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</si>
  <si>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</si>
  <si>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</si>
  <si>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</si>
  <si>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</si>
  <si>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</si>
  <si>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</si>
  <si>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</si>
  <si>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</si>
  <si>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</si>
  <si>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</si>
  <si>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</si>
  <si>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</si>
  <si>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</si>
  <si>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</si>
  <si>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</si>
  <si>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</si>
  <si>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</si>
  <si>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</si>
  <si>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</si>
  <si>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</si>
  <si>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</si>
  <si>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</si>
  <si>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</si>
  <si>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</si>
  <si>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</si>
  <si>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</si>
  <si>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</si>
  <si>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</si>
  <si>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</si>
  <si>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</si>
  <si>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</si>
  <si>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</si>
  <si>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</si>
  <si>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</si>
  <si>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</si>
  <si>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</si>
  <si>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</si>
  <si>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</si>
  <si>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</si>
  <si>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</si>
  <si>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</si>
  <si>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</si>
  <si>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</si>
  <si>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</si>
  <si>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</si>
  <si>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</si>
  <si>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</si>
  <si>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</si>
  <si>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</si>
  <si>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</si>
  <si>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</si>
  <si>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</si>
  <si>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</si>
  <si>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</si>
  <si>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</si>
  <si>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</si>
  <si>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</si>
  <si>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</si>
  <si>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</si>
  <si>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</si>
  <si>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</si>
  <si>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</si>
  <si>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</si>
  <si>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</si>
  <si>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</si>
  <si>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</si>
  <si>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</si>
  <si>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</si>
  <si>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</si>
  <si>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</si>
  <si>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</si>
  <si>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</si>
  <si>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</si>
  <si>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</si>
  <si>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</si>
  <si>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</si>
  <si>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</si>
  <si>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</si>
  <si>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</si>
  <si>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</si>
  <si>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</si>
  <si>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</si>
  <si>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</si>
  <si>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</si>
  <si>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</si>
  <si>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</si>
  <si>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</si>
  <si>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</si>
  <si>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</si>
  <si>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</si>
  <si>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</si>
  <si>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</si>
  <si>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</si>
  <si>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</si>
  <si>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</si>
  <si>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</si>
  <si>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</si>
  <si>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</si>
  <si>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</si>
  <si>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</si>
  <si>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</si>
  <si>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</si>
  <si>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</si>
  <si>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</si>
  <si>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</si>
  <si>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</si>
  <si>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</si>
  <si>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</si>
  <si>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</si>
  <si>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</si>
  <si>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</si>
  <si>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</si>
  <si>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</si>
  <si>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</si>
  <si>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</si>
  <si>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</si>
  <si>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</si>
  <si>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</si>
  <si>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</si>
  <si>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</si>
  <si>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</si>
  <si>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</si>
  <si>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</si>
  <si>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</si>
  <si>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</si>
  <si>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</si>
  <si>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</si>
  <si>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</si>
  <si>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</si>
  <si>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</si>
  <si>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</si>
  <si>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</si>
  <si>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</si>
  <si>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</si>
  <si>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</si>
  <si>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</si>
  <si>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</si>
  <si>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</si>
  <si>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</si>
  <si>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</si>
  <si>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</si>
  <si>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</si>
  <si>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</si>
  <si>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</si>
  <si>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</si>
  <si>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</si>
  <si>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</si>
  <si>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</si>
  <si>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</si>
  <si>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</si>
  <si>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</si>
  <si>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</si>
  <si>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</si>
  <si>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</si>
  <si>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</si>
  <si>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</si>
  <si>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</si>
  <si>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</si>
  <si>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</si>
  <si>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</si>
  <si>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</si>
  <si>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</si>
  <si>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</si>
  <si>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</si>
  <si>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</si>
  <si>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</si>
  <si>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</si>
  <si>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</si>
  <si>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</si>
  <si>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</si>
  <si>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</si>
  <si>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</si>
  <si>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</si>
  <si>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</si>
  <si>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</si>
  <si>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</si>
  <si>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</si>
  <si>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</si>
  <si>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</si>
  <si>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</si>
  <si>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</si>
  <si>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</si>
  <si>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</si>
  <si>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</si>
  <si>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</si>
  <si>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</si>
  <si>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</si>
  <si>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</si>
  <si>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</si>
  <si>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</si>
  <si>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</si>
  <si>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</si>
  <si>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</si>
  <si>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</si>
  <si>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</si>
  <si>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</si>
  <si>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</si>
  <si>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</si>
  <si>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</si>
  <si>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</si>
  <si>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</si>
  <si>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</si>
  <si>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</si>
  <si>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</si>
  <si>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</si>
  <si>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</si>
  <si>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</si>
  <si>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</si>
  <si>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</si>
  <si>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</si>
  <si>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</si>
  <si>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</si>
  <si>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</si>
  <si>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</si>
  <si>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</si>
  <si>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</si>
  <si>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</si>
  <si>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</si>
  <si>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</si>
  <si>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</si>
  <si>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</si>
  <si>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</si>
  <si>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</si>
  <si>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</si>
  <si>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</si>
  <si>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</si>
  <si>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</si>
  <si>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</si>
  <si>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</si>
  <si>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</si>
  <si>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</si>
  <si>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</si>
  <si>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</si>
  <si>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</si>
  <si>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</si>
  <si>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</si>
  <si>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</si>
  <si>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</si>
  <si>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</si>
  <si>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</si>
  <si>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</si>
  <si>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</si>
  <si>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</si>
  <si>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</si>
  <si>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</si>
  <si>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</si>
  <si>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</si>
  <si>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</si>
  <si>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</si>
  <si>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</si>
  <si>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</si>
  <si>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</si>
  <si>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</si>
  <si>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</si>
  <si>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</si>
  <si>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</si>
  <si>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</si>
  <si>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</si>
  <si>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</si>
  <si>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</si>
  <si>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</si>
  <si>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</si>
  <si>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</si>
  <si>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</si>
  <si>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</si>
  <si>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</si>
  <si>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</si>
  <si>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</si>
  <si>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</si>
  <si>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</si>
  <si>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</si>
  <si>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</si>
  <si>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</si>
  <si>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</si>
  <si>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</si>
  <si>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</si>
  <si>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</si>
  <si>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</si>
  <si>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</si>
  <si>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</si>
  <si>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</si>
  <si>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</si>
  <si>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</si>
  <si>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</si>
  <si>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</si>
  <si>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</si>
  <si>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</si>
  <si>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</si>
  <si>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</si>
  <si>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</si>
  <si>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</si>
  <si>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</si>
  <si>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</si>
  <si>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</si>
  <si>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</si>
  <si>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</si>
  <si>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</si>
  <si>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</si>
  <si>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</si>
  <si>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</si>
  <si>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</si>
  <si>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</si>
  <si>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</si>
  <si>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</si>
  <si>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</si>
  <si>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</si>
  <si>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</si>
  <si>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</si>
  <si>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</si>
  <si>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</si>
  <si>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</si>
  <si>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</si>
  <si>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</si>
  <si>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</si>
  <si>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</si>
  <si>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</si>
  <si>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</si>
  <si>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</si>
  <si>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</si>
  <si>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</si>
  <si>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</si>
  <si>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</si>
  <si>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</si>
  <si>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</si>
  <si>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</si>
  <si>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</si>
  <si>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</si>
  <si>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</si>
  <si>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</si>
  <si>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</si>
  <si>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</si>
  <si>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</si>
  <si>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</si>
  <si>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</si>
  <si>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</si>
  <si>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</si>
  <si>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</si>
  <si>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</si>
  <si>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</si>
  <si>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</si>
  <si>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</si>
  <si>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</si>
  <si>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</si>
  <si>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</si>
  <si>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</si>
  <si>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</si>
  <si>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</si>
  <si>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</si>
  <si>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</si>
  <si>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</si>
  <si>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</si>
  <si>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</si>
  <si>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</si>
  <si>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</si>
  <si>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</si>
  <si>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</si>
  <si>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</si>
  <si>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</si>
  <si>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</si>
  <si>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</si>
  <si>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</si>
  <si>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</si>
  <si>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</si>
  <si>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</si>
  <si>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</si>
  <si>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</si>
  <si>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</si>
  <si>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</si>
  <si>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</si>
  <si>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</si>
  <si>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</si>
  <si>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</si>
  <si>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</si>
  <si>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</si>
  <si>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</si>
  <si>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</si>
  <si>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</si>
  <si>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</si>
  <si>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</si>
  <si>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</si>
  <si>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</si>
  <si>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</si>
  <si>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</si>
  <si>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</si>
  <si>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</si>
  <si>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</si>
  <si>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</si>
  <si>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</si>
  <si>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</si>
  <si>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</si>
  <si>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</si>
  <si>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</si>
  <si>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</si>
  <si>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</si>
  <si>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</si>
  <si>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</si>
  <si>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</si>
  <si>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</si>
  <si>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</si>
  <si>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</si>
  <si>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</si>
  <si>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</si>
  <si>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</si>
  <si>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</si>
  <si>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</si>
  <si>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</si>
  <si>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</si>
  <si>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</si>
  <si>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</si>
  <si>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</si>
  <si>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</si>
  <si>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</si>
  <si>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</si>
  <si>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</si>
  <si>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</si>
  <si>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</si>
  <si>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</si>
  <si>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</si>
  <si>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</si>
  <si>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</si>
  <si>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</si>
  <si>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</si>
  <si>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</si>
  <si>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</si>
  <si>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</si>
  <si>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</si>
  <si>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</si>
  <si>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</si>
  <si>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</si>
  <si>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</si>
  <si>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</si>
  <si>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</si>
  <si>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</si>
  <si>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</si>
  <si>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</si>
  <si>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</si>
  <si>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</si>
  <si>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</si>
  <si>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</si>
  <si>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</si>
  <si>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</si>
  <si>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</si>
  <si>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</si>
  <si>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</si>
  <si>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</si>
  <si>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</si>
  <si>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</si>
  <si>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</si>
  <si>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</si>
  <si>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</si>
  <si>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</si>
  <si>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</si>
  <si>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</si>
  <si>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</si>
  <si>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</si>
  <si>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</si>
  <si>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</si>
  <si>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</si>
  <si>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</si>
  <si>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</si>
  <si>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</si>
  <si>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</si>
  <si>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</si>
  <si>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</si>
  <si>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</si>
  <si>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</si>
  <si>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</si>
  <si>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</si>
  <si>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</si>
  <si>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</si>
  <si>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</si>
  <si>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</si>
  <si>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</si>
  <si>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</si>
  <si>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</si>
  <si>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</si>
  <si>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</si>
  <si>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</si>
  <si>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</si>
  <si>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</si>
  <si>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</si>
  <si>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</si>
  <si>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</si>
  <si>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</si>
  <si>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</si>
  <si>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</si>
  <si>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</si>
  <si>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</si>
  <si>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</si>
  <si>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</si>
  <si>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</si>
  <si>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</si>
  <si>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</si>
  <si>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</si>
  <si>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</si>
  <si>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</si>
  <si>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</si>
  <si>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</si>
  <si>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</si>
  <si>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</si>
  <si>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</si>
  <si>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</si>
  <si>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</si>
  <si>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</si>
  <si>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</si>
  <si>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</si>
  <si>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</si>
  <si>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</si>
  <si>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</si>
  <si>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</si>
  <si>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</si>
  <si>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</si>
  <si>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</si>
  <si>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</si>
  <si>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</si>
  <si>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</si>
  <si>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</si>
  <si>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</si>
  <si>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</si>
  <si>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</si>
  <si>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</si>
  <si>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</si>
  <si>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</si>
  <si>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</si>
  <si>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</si>
  <si>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</si>
  <si>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</si>
  <si>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</si>
  <si>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</si>
  <si>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</si>
  <si>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</si>
  <si>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</si>
  <si>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</si>
  <si>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</si>
  <si>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</si>
  <si>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</si>
  <si>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</si>
  <si>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</si>
  <si>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</si>
  <si>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</si>
  <si>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</si>
  <si>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</si>
  <si>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</si>
  <si>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</si>
  <si>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</si>
  <si>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</si>
  <si>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</si>
  <si>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</si>
  <si>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</si>
  <si>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</si>
  <si>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</si>
  <si>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</si>
  <si>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</si>
  <si>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</si>
  <si>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</si>
  <si>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</si>
  <si>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</si>
  <si>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</si>
  <si>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</si>
  <si>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</si>
  <si>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</si>
  <si>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</si>
  <si>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</si>
  <si>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</si>
  <si>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</si>
  <si>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</si>
  <si>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</si>
  <si>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</si>
  <si>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</si>
  <si>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</si>
  <si>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</si>
  <si>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</si>
  <si>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</si>
  <si>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</si>
  <si>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</si>
  <si>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</si>
  <si>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</si>
  <si>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</si>
  <si>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</si>
  <si>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</si>
  <si>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</si>
  <si>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</si>
  <si>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</si>
  <si>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</si>
  <si>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</si>
  <si>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</si>
  <si>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</si>
  <si>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</si>
  <si>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</si>
  <si>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</si>
  <si>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</si>
  <si>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</si>
  <si>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</si>
  <si>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</si>
  <si>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</si>
  <si>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</si>
  <si>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</si>
  <si>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</si>
  <si>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</si>
  <si>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</si>
  <si>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</si>
  <si>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</si>
  <si>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</si>
  <si>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</si>
  <si>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</si>
  <si>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</si>
  <si>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</si>
  <si>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</si>
  <si>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</si>
  <si>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</si>
  <si>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</si>
  <si>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</si>
  <si>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</si>
  <si>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</si>
  <si>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</si>
  <si>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</si>
  <si>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</si>
  <si>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</si>
  <si>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</si>
  <si>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</si>
  <si>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</si>
  <si>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</si>
  <si>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</si>
  <si>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</si>
  <si>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</si>
  <si>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</si>
  <si>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</si>
  <si>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</si>
  <si>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</si>
  <si>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</si>
  <si>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</si>
  <si>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</si>
  <si>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</si>
  <si>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</si>
  <si>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</si>
  <si>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</si>
  <si>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</si>
  <si>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</si>
  <si>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</si>
  <si>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</si>
  <si>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</si>
  <si>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</si>
  <si>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</si>
  <si>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</si>
  <si>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</si>
  <si>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</si>
  <si>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</si>
  <si>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</si>
  <si>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</si>
  <si>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</si>
  <si>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</si>
  <si>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</si>
  <si>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</si>
  <si>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</si>
  <si>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</si>
  <si>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</si>
  <si>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</si>
  <si>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</si>
  <si>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</si>
  <si>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</si>
  <si>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</si>
  <si>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</si>
  <si>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</si>
  <si>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</si>
  <si>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</si>
  <si>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</si>
  <si>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</si>
  <si>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</si>
  <si>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</si>
  <si>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</si>
  <si>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</si>
  <si>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</si>
  <si>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</si>
  <si>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</si>
  <si>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</si>
  <si>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</si>
  <si>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</si>
  <si>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</si>
  <si>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</si>
  <si>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</si>
  <si>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</si>
  <si>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</si>
  <si>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</si>
  <si>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</si>
  <si>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</si>
  <si>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</si>
  <si>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</si>
  <si>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</si>
  <si>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</si>
  <si>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</si>
  <si>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</si>
  <si>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</si>
  <si>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</si>
  <si>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</si>
  <si>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</si>
  <si>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</si>
  <si>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</si>
  <si>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</si>
  <si>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</si>
  <si>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</si>
  <si>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</si>
  <si>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</si>
  <si>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</si>
  <si>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</si>
  <si>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</si>
  <si>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</si>
  <si>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</si>
  <si>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</si>
  <si>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</si>
  <si>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</si>
  <si>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</si>
  <si>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</si>
  <si>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</si>
  <si>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</si>
  <si>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</si>
  <si>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</si>
  <si>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</si>
  <si>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</si>
  <si>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</si>
  <si>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</si>
  <si>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</si>
  <si>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</si>
  <si>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</si>
  <si>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</si>
  <si>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</si>
  <si>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</si>
  <si>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</si>
  <si>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</si>
  <si>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</si>
  <si>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</si>
  <si>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</si>
  <si>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</si>
  <si>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</si>
  <si>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</si>
  <si>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</si>
  <si>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</si>
  <si>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</si>
  <si>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</si>
  <si>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</si>
  <si>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</si>
  <si>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</si>
  <si>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</si>
  <si>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</si>
  <si>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</si>
  <si>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</si>
  <si>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</si>
  <si>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</si>
  <si>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</si>
  <si>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</si>
  <si>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</si>
  <si>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</si>
  <si>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</si>
  <si>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</si>
  <si>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</si>
  <si>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</si>
  <si>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</si>
  <si>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</si>
  <si>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</si>
  <si>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</si>
  <si>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</si>
  <si>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</si>
  <si>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</si>
  <si>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</si>
  <si>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</si>
  <si>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</si>
  <si>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</si>
  <si>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</si>
  <si>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</si>
  <si>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</si>
  <si>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</si>
  <si>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</si>
  <si>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</si>
  <si>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</si>
  <si>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</si>
  <si>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</si>
  <si>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</si>
  <si>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</si>
  <si>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</si>
  <si>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</si>
  <si>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</si>
  <si>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</si>
  <si>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</si>
  <si>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</si>
  <si>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</si>
  <si>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</si>
  <si>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</si>
  <si>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</si>
  <si>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</si>
  <si>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</si>
  <si>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</si>
  <si>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</si>
  <si>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</si>
  <si>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</si>
  <si>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</si>
  <si>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</si>
  <si>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</si>
  <si>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</si>
  <si>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</si>
  <si>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</si>
  <si>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</si>
  <si>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</si>
  <si>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</si>
  <si>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</si>
  <si>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</si>
  <si>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</si>
  <si>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</si>
  <si>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</si>
  <si>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</si>
  <si>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</si>
  <si>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</si>
  <si>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</si>
  <si>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</si>
  <si>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</si>
  <si>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</si>
  <si>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</si>
  <si>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</si>
  <si>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</si>
  <si>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</si>
  <si>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</si>
  <si>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</si>
  <si>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</si>
  <si>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</si>
  <si>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</si>
  <si>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</si>
  <si>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</si>
  <si>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</si>
  <si>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</si>
  <si>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</si>
  <si>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</si>
  <si>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</si>
  <si>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</si>
  <si>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</si>
  <si>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</si>
  <si>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</si>
  <si>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</si>
  <si>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</si>
  <si>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</si>
  <si>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</si>
  <si>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</si>
  <si>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</si>
  <si>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</si>
  <si>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</si>
  <si>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</si>
  <si>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</si>
  <si>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</si>
  <si>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</si>
  <si>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</si>
  <si>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</si>
  <si>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</si>
  <si>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</si>
  <si>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</si>
  <si>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</si>
  <si>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</si>
  <si>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</si>
  <si>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</si>
  <si>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</si>
  <si>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</si>
  <si>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</si>
  <si>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</si>
  <si>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</si>
  <si>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</si>
  <si>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</si>
  <si>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</si>
  <si>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</si>
  <si>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</si>
  <si>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</si>
  <si>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</si>
  <si>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</si>
  <si>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</si>
  <si>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</si>
  <si>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</si>
  <si>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</si>
  <si>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</si>
  <si>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</si>
  <si>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</si>
  <si>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</si>
  <si>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</si>
  <si>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</si>
  <si>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</si>
  <si>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</si>
  <si>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</si>
  <si>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</si>
  <si>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</si>
  <si>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</si>
  <si>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</si>
  <si>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</si>
  <si>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</si>
  <si>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</si>
  <si>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</si>
  <si>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</si>
  <si>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</si>
  <si>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</si>
  <si>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</si>
  <si>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</si>
  <si>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</si>
  <si>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</si>
  <si>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</si>
  <si>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</si>
  <si>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</si>
  <si>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</si>
  <si>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</si>
  <si>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</si>
  <si>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</si>
  <si>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</si>
  <si>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</si>
  <si>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</si>
  <si>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</si>
  <si>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</si>
  <si>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</si>
  <si>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</si>
  <si>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</si>
  <si>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</si>
  <si>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</si>
  <si>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</si>
  <si>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</si>
  <si>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</si>
  <si>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</si>
  <si>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</si>
  <si>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</si>
  <si>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</si>
  <si>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</si>
  <si>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</si>
  <si>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</si>
  <si>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</si>
  <si>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</si>
  <si>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</si>
  <si>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</si>
  <si>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</si>
  <si>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</si>
  <si>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</si>
  <si>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</si>
  <si>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</si>
  <si>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</si>
  <si>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</si>
  <si>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</si>
  <si>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</si>
  <si>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</si>
  <si>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</si>
  <si>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</si>
  <si>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</si>
  <si>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</si>
  <si>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</si>
  <si>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</si>
  <si>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</si>
  <si>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</si>
  <si>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</si>
  <si>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</si>
  <si>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</si>
  <si>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</si>
  <si>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</si>
  <si>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</si>
  <si>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</si>
  <si>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</si>
  <si>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</si>
  <si>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</si>
  <si>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</si>
  <si>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</si>
  <si>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</si>
  <si>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</si>
  <si>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</si>
  <si>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</si>
  <si>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</si>
  <si>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</si>
  <si>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</si>
  <si>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</si>
  <si>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</si>
  <si>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</si>
  <si>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</si>
  <si>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</si>
  <si>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</si>
  <si>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</si>
  <si>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</si>
  <si>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</si>
  <si>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</si>
  <si>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</si>
  <si>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</si>
  <si>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</si>
  <si>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</si>
  <si>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</si>
  <si>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</si>
  <si>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</si>
  <si>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</si>
  <si>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</si>
  <si>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</si>
  <si>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</si>
  <si>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</si>
  <si>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</si>
  <si>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</si>
  <si>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</si>
  <si>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</si>
  <si>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</si>
  <si>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</si>
  <si>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</si>
  <si>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</si>
  <si>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</si>
  <si>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</si>
  <si>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</si>
  <si>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</si>
  <si>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</si>
  <si>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</si>
  <si>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</si>
  <si>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</si>
  <si>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</si>
  <si>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</si>
  <si>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</si>
  <si>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</si>
  <si>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</si>
  <si>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</si>
  <si>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</si>
  <si>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</si>
  <si>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</si>
  <si>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</si>
  <si>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</si>
  <si>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</si>
  <si>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</si>
  <si>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</si>
  <si>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</si>
  <si>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</si>
  <si>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</si>
  <si>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</si>
  <si>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</si>
  <si>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</si>
  <si>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</si>
  <si>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</si>
  <si>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</si>
  <si>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</si>
  <si>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</si>
  <si>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</si>
  <si>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</si>
  <si>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</si>
  <si>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</si>
  <si>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</si>
  <si>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</si>
  <si>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</si>
  <si>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</si>
  <si>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</si>
  <si>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</si>
  <si>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</si>
  <si>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</si>
  <si>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</si>
  <si>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</si>
  <si>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</si>
  <si>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</si>
  <si>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</si>
  <si>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</si>
  <si>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</si>
  <si>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</si>
  <si>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</si>
  <si>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</si>
  <si>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</si>
  <si>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</si>
  <si>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</si>
  <si>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</si>
  <si>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</si>
  <si>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</si>
  <si>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</si>
  <si>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</si>
  <si>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</si>
  <si>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</si>
  <si>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</si>
  <si>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</si>
  <si>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</si>
  <si>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</si>
  <si>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</si>
  <si>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</si>
  <si>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</si>
  <si>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</si>
  <si>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</si>
  <si>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</si>
  <si>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</si>
  <si>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</si>
  <si>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</si>
  <si>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</si>
  <si>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</si>
  <si>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</si>
  <si>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</si>
  <si>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</si>
  <si>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</si>
  <si>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</si>
  <si>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</si>
  <si>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</si>
  <si>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</si>
  <si>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</si>
  <si>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</si>
  <si>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</si>
  <si>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</si>
  <si>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</si>
  <si>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</si>
  <si>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</si>
  <si>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</si>
  <si>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</si>
  <si>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</si>
  <si>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</si>
  <si>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</si>
  <si>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</si>
  <si>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</si>
  <si>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</si>
  <si>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</si>
  <si>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</si>
  <si>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</si>
  <si>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</si>
  <si>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</si>
  <si>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</si>
  <si>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</si>
  <si>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</si>
  <si>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</si>
  <si>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</si>
  <si>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</si>
  <si>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</si>
  <si>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</si>
  <si>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</si>
  <si>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</si>
  <si>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</si>
  <si>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</si>
  <si>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</si>
  <si>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</si>
  <si>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</si>
  <si>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</si>
  <si>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</si>
  <si>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</si>
  <si>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</si>
  <si>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</si>
  <si>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</si>
  <si>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</si>
  <si>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</si>
  <si>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</si>
  <si>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</si>
  <si>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</si>
  <si>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</si>
  <si>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</si>
  <si>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</si>
  <si>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</si>
  <si>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</si>
  <si>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</si>
  <si>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</si>
  <si>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</si>
  <si>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</si>
  <si>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</si>
  <si>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</si>
  <si>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</si>
  <si>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</si>
  <si>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</si>
  <si>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</si>
  <si>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</si>
  <si>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</si>
  <si>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</si>
  <si>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</si>
  <si>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</si>
  <si>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</si>
  <si>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</si>
  <si>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</si>
  <si>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</si>
  <si>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</si>
  <si>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</si>
  <si>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</si>
  <si>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</si>
  <si>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</si>
  <si>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</si>
  <si>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</si>
  <si>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</si>
  <si>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</si>
  <si>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</si>
  <si>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</si>
  <si>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</si>
  <si>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</si>
  <si>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</si>
  <si>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</si>
  <si>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</si>
  <si>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</si>
  <si>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</si>
  <si>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</si>
  <si>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</si>
  <si>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</si>
  <si>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</si>
  <si>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</si>
  <si>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</si>
  <si>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</si>
  <si>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</si>
  <si>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</si>
  <si>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</si>
  <si>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</si>
  <si>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</si>
  <si>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</si>
  <si>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</si>
  <si>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</si>
  <si>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</si>
  <si>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</si>
  <si>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</si>
  <si>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</si>
  <si>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</si>
  <si>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</si>
  <si>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</si>
  <si>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</si>
  <si>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</si>
  <si>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</si>
  <si>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</si>
  <si>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</si>
  <si>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</si>
  <si>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</si>
  <si>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</si>
  <si>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</si>
  <si>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</si>
  <si>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</si>
  <si>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</si>
  <si>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</si>
  <si>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</si>
  <si>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</si>
  <si>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</si>
  <si>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</si>
  <si>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</si>
  <si>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</si>
  <si>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</si>
  <si>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</si>
  <si>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</si>
  <si>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</si>
  <si>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</si>
  <si>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</si>
  <si>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</si>
  <si>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</si>
  <si>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</si>
  <si>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</si>
  <si>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</si>
  <si>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</si>
  <si>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</si>
  <si>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</si>
  <si>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</si>
  <si>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</si>
  <si>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</si>
  <si>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</si>
  <si>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</si>
  <si>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</si>
  <si>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</si>
  <si>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</si>
  <si>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</si>
  <si>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</si>
  <si>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</si>
  <si>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</si>
  <si>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</si>
  <si>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</si>
  <si>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</si>
  <si>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</si>
  <si>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</si>
  <si>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</si>
  <si>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</si>
  <si>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</si>
  <si>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</si>
  <si>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</si>
  <si>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</si>
  <si>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</si>
  <si>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</si>
  <si>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</si>
  <si>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</si>
  <si>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</si>
  <si>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</si>
  <si>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</si>
  <si>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</si>
  <si>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</si>
  <si>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</si>
  <si>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</si>
  <si>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</si>
  <si>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</si>
  <si>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</si>
  <si>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</si>
  <si>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</si>
  <si>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</si>
  <si>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</si>
  <si>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</si>
  <si>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</si>
  <si>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</si>
  <si>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</si>
  <si>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</si>
  <si>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</si>
  <si>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</si>
  <si>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</si>
  <si>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</si>
  <si>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</si>
  <si>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</si>
  <si>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</si>
  <si>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</si>
  <si>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</si>
  <si>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</si>
  <si>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</si>
  <si>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</si>
  <si>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</si>
  <si>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</si>
  <si>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</si>
  <si>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</si>
  <si>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</si>
  <si>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</si>
  <si>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</si>
  <si>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</si>
  <si>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</si>
  <si>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</si>
  <si>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</si>
  <si>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</si>
  <si>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</si>
  <si>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</si>
  <si>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</si>
  <si>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</si>
  <si>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</si>
  <si>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</si>
  <si>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</si>
  <si>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</si>
  <si>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</si>
  <si>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</si>
  <si>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</si>
  <si>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</si>
  <si>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</si>
  <si>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</si>
  <si>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</si>
  <si>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</si>
  <si>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</si>
  <si>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</si>
  <si>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</si>
  <si>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</si>
  <si>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</si>
  <si>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</si>
  <si>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</si>
  <si>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</si>
  <si>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</si>
  <si>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</si>
  <si>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</si>
  <si>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</si>
  <si>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</si>
  <si>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</si>
  <si>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</si>
  <si>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</si>
  <si>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</si>
  <si>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</si>
  <si>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</si>
  <si>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</si>
  <si>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</si>
  <si>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</si>
  <si>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</si>
  <si>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</si>
  <si>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</si>
  <si>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</si>
  <si>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</si>
  <si>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</si>
  <si>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</si>
  <si>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</si>
  <si>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</si>
  <si>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</si>
  <si>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</si>
  <si>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</si>
  <si>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</si>
  <si>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</si>
  <si>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</si>
  <si>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</si>
  <si>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</si>
  <si>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</si>
  <si>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</si>
  <si>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</si>
  <si>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</si>
  <si>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</si>
  <si>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</si>
  <si>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</si>
  <si>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</si>
  <si>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</si>
  <si>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</si>
  <si>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</si>
  <si>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</si>
  <si>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</si>
  <si>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</si>
  <si>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</si>
  <si>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</si>
  <si>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</si>
  <si>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</si>
  <si>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</si>
  <si>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</si>
  <si>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</si>
  <si>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</si>
  <si>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</si>
  <si>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</si>
  <si>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</si>
  <si>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</si>
  <si>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</si>
  <si>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</si>
  <si>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</si>
  <si>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</si>
  <si>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</si>
  <si>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</si>
  <si>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</si>
  <si>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</si>
  <si>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</si>
  <si>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</si>
  <si>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</si>
  <si>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</si>
  <si>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</si>
  <si>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</si>
  <si>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</si>
  <si>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</si>
  <si>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</si>
  <si>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</si>
  <si>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</si>
  <si>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</si>
  <si>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</si>
  <si>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</si>
  <si>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</si>
  <si>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</si>
  <si>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</si>
  <si>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</si>
  <si>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</si>
  <si>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</si>
  <si>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</si>
  <si>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</si>
  <si>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</si>
  <si>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</si>
  <si>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</si>
  <si>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</si>
  <si>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</si>
  <si>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</si>
  <si>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</si>
  <si>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</si>
  <si>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</si>
  <si>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</si>
  <si>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</si>
  <si>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</si>
  <si>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</si>
  <si>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</si>
  <si>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</si>
  <si>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</si>
  <si>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</si>
  <si>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</si>
  <si>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</si>
  <si>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</si>
  <si>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</si>
  <si>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</si>
  <si>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</si>
  <si>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</si>
  <si>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</si>
  <si>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</si>
  <si>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</si>
  <si>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</si>
  <si>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</si>
  <si>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</si>
  <si>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</si>
  <si>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</si>
  <si>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</si>
  <si>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</si>
  <si>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</si>
  <si>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</si>
  <si>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</si>
  <si>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</si>
  <si>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</si>
  <si>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</si>
  <si>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</si>
  <si>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</si>
  <si>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</si>
  <si>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</si>
  <si>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</si>
  <si>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</si>
  <si>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</si>
  <si>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</si>
  <si>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</si>
  <si>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</si>
  <si>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</si>
  <si>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</si>
  <si>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</si>
  <si>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</si>
  <si>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</si>
  <si>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</si>
  <si>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</si>
  <si>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</si>
  <si>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</si>
  <si>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</si>
  <si>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</si>
  <si>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</si>
  <si>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</si>
  <si>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</si>
  <si>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</si>
  <si>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</si>
  <si>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</si>
  <si>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</si>
  <si>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</si>
  <si>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</si>
  <si>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</si>
  <si>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</si>
  <si>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</si>
  <si>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</si>
  <si>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</si>
  <si>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</si>
  <si>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</si>
  <si>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</si>
  <si>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</si>
  <si>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</si>
  <si>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</si>
  <si>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</si>
  <si>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</si>
  <si>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</si>
  <si>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</si>
  <si>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</si>
  <si>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</si>
  <si>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</si>
  <si>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</si>
  <si>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</si>
  <si>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</si>
  <si>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</si>
  <si>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</si>
  <si>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</si>
  <si>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</si>
  <si>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</si>
  <si>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</si>
  <si>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</si>
  <si>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</si>
  <si>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</si>
  <si>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</si>
  <si>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</si>
  <si>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</si>
  <si>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</si>
  <si>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</si>
  <si>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</si>
  <si>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</si>
  <si>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</si>
  <si>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</si>
  <si>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</si>
  <si>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</si>
  <si>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</si>
  <si>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</si>
  <si>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</si>
  <si>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</si>
  <si>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</si>
  <si>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</si>
  <si>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</si>
  <si>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</si>
  <si>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</si>
  <si>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</si>
  <si>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</si>
  <si>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</si>
  <si>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</si>
  <si>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</si>
  <si>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</si>
  <si>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</si>
  <si>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</si>
  <si>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</si>
  <si>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</si>
  <si>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</si>
  <si>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</si>
  <si>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</si>
  <si>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</si>
  <si>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</si>
  <si>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</si>
  <si>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</si>
  <si>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</si>
  <si>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</si>
  <si>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</si>
  <si>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</si>
  <si>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</si>
  <si>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</si>
  <si>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</si>
  <si>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</si>
  <si>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</si>
  <si>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</si>
  <si>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</si>
  <si>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</si>
  <si>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</si>
  <si>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</si>
  <si>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</si>
  <si>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</si>
  <si>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</si>
  <si>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</si>
  <si>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</si>
  <si>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</si>
  <si>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</si>
  <si>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</si>
  <si>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</si>
  <si>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</si>
  <si>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</si>
  <si>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</si>
  <si>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</si>
  <si>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</si>
  <si>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</si>
  <si>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</si>
  <si>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</si>
  <si>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</si>
  <si>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</si>
  <si>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</si>
  <si>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</si>
  <si>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</si>
  <si>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</si>
  <si>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</si>
  <si>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</si>
  <si>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</si>
  <si>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</si>
  <si>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</si>
  <si>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</si>
  <si>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</si>
  <si>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</si>
  <si>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</si>
  <si>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</si>
  <si>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</si>
  <si>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</si>
  <si>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</si>
  <si>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</si>
  <si>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</si>
  <si>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</si>
  <si>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</si>
  <si>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</si>
  <si>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</si>
  <si>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</si>
  <si>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</si>
  <si>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</si>
  <si>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</si>
  <si>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</si>
  <si>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</si>
  <si>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</si>
  <si>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</si>
  <si>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</si>
  <si>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</si>
  <si>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</si>
  <si>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</si>
  <si>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</si>
  <si>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</si>
  <si>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</si>
  <si>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</si>
  <si>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</si>
  <si>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</si>
  <si>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</si>
  <si>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</si>
  <si>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</si>
  <si>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</si>
  <si>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</si>
  <si>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</si>
  <si>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</si>
  <si>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</si>
  <si>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</si>
  <si>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</si>
  <si>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</si>
  <si>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</si>
  <si>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</si>
  <si>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</si>
  <si>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</si>
  <si>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</si>
  <si>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</si>
  <si>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</si>
  <si>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</si>
  <si>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</si>
  <si>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</si>
  <si>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</si>
  <si>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</si>
  <si>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</si>
  <si>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</si>
  <si>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</si>
  <si>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</si>
  <si>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</si>
  <si>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</si>
  <si>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</si>
  <si>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</si>
  <si>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</si>
  <si>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</si>
  <si>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</si>
  <si>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</si>
  <si>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</si>
  <si>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</si>
  <si>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</si>
  <si>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</si>
  <si>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</si>
  <si>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</si>
  <si>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</si>
  <si>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</si>
  <si>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</si>
  <si>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</si>
  <si>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</si>
  <si>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</si>
  <si>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</si>
  <si>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</si>
  <si>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</si>
  <si>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</si>
  <si>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</si>
  <si>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</si>
  <si>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</si>
  <si>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</si>
  <si>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</si>
  <si>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</si>
  <si>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</si>
  <si>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</si>
  <si>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</si>
  <si>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</si>
  <si>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</si>
  <si>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</si>
  <si>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</si>
  <si>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</si>
  <si>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</si>
  <si>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</si>
  <si>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</si>
  <si>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</si>
  <si>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</si>
  <si>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</si>
  <si>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</si>
  <si>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</si>
  <si>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</si>
  <si>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</si>
  <si>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</si>
  <si>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</si>
  <si>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</si>
  <si>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</si>
  <si>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</si>
  <si>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</si>
  <si>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</si>
  <si>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</si>
  <si>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</si>
  <si>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</si>
  <si>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</si>
  <si>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</si>
  <si>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</si>
  <si>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</si>
  <si>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</si>
  <si>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</si>
  <si>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</si>
  <si>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</si>
  <si>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</si>
  <si>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</si>
  <si>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</si>
  <si>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</si>
  <si>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</si>
  <si>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</si>
  <si>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</si>
  <si>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</si>
  <si>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</si>
  <si>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</si>
  <si>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</si>
  <si>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</si>
  <si>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</si>
  <si>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</si>
  <si>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</si>
  <si>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</si>
  <si>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</si>
  <si>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</si>
  <si>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</si>
  <si>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</si>
  <si>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</si>
  <si>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</si>
  <si>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</si>
  <si>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</si>
  <si>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</si>
  <si>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</si>
  <si>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</si>
  <si>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</si>
  <si>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</si>
  <si>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</si>
  <si>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</si>
  <si>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</si>
  <si>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</si>
  <si>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</si>
  <si>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</si>
  <si>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</si>
  <si>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</si>
  <si>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</si>
  <si>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</si>
  <si>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</si>
  <si>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</si>
  <si>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</si>
  <si>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</si>
  <si>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</si>
  <si>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</si>
  <si>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</si>
  <si>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</si>
  <si>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</si>
  <si>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</si>
  <si>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</si>
  <si>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</si>
  <si>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</si>
  <si>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</si>
  <si>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</si>
  <si>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</si>
  <si>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</si>
  <si>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</si>
  <si>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</si>
  <si>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</si>
  <si>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</si>
  <si>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</si>
  <si>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</si>
  <si>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</si>
  <si>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</si>
  <si>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</si>
  <si>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</si>
  <si>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</si>
  <si>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</si>
  <si>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</si>
  <si>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</si>
  <si>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</si>
  <si>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</si>
  <si>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</si>
  <si>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</si>
  <si>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</si>
  <si>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</si>
  <si>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</si>
  <si>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</si>
  <si>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</si>
  <si>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</si>
  <si>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</si>
  <si>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</si>
  <si>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</si>
  <si>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</si>
  <si>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</si>
  <si>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</si>
  <si>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</si>
  <si>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</si>
  <si>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</si>
  <si>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</si>
  <si>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</si>
  <si>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</si>
  <si>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</si>
  <si>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</si>
  <si>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</si>
  <si>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</si>
  <si>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</si>
  <si>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</si>
  <si>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</si>
  <si>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</si>
  <si>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</si>
  <si>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</si>
  <si>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</si>
  <si>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</si>
  <si>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</si>
  <si>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</si>
  <si>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</si>
  <si>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</si>
  <si>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</si>
  <si>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</si>
  <si>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</si>
  <si>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</si>
  <si>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</si>
  <si>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</si>
  <si>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</si>
  <si>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</si>
  <si>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</si>
  <si>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</si>
  <si>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</si>
  <si>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</si>
  <si>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</si>
  <si>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</si>
  <si>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</si>
  <si>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</si>
  <si>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</si>
  <si>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</si>
  <si>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</si>
  <si>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</si>
  <si>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</si>
  <si>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</si>
  <si>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</si>
  <si>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</si>
  <si>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</si>
  <si>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</si>
  <si>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</si>
  <si>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</si>
  <si>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</si>
  <si>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</si>
  <si>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</si>
  <si>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</si>
  <si>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</si>
  <si>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</si>
  <si>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</si>
  <si>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</si>
  <si>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</si>
  <si>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</si>
  <si>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</si>
  <si>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</si>
  <si>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</si>
  <si>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</si>
  <si>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</si>
  <si>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</si>
  <si>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</si>
  <si>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</si>
  <si>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</si>
  <si>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</si>
  <si>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</si>
  <si>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</si>
  <si>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</si>
  <si>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</si>
  <si>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</si>
  <si>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</si>
  <si>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</si>
  <si>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</si>
  <si>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</si>
  <si>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</si>
  <si>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</si>
  <si>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</si>
  <si>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</si>
  <si>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</si>
  <si>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</si>
  <si>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</si>
  <si>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</si>
  <si>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</si>
  <si>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</si>
  <si>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</si>
  <si>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</si>
  <si>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</si>
  <si>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</si>
  <si>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</si>
  <si>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</si>
  <si>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</si>
  <si>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</si>
  <si>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</si>
  <si>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</si>
  <si>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</si>
  <si>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</si>
  <si>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</si>
  <si>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</si>
  <si>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</si>
  <si>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</si>
  <si>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</si>
  <si>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</si>
  <si>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</si>
  <si>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</si>
  <si>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</si>
  <si>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</si>
  <si>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</si>
  <si>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</si>
  <si>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</si>
  <si>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</si>
  <si>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</si>
  <si>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</si>
  <si>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</si>
  <si>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</si>
  <si>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</si>
  <si>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</si>
  <si>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</si>
  <si>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</si>
  <si>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</si>
  <si>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</si>
  <si>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</si>
  <si>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</si>
  <si>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</si>
  <si>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</si>
  <si>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</si>
  <si>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</si>
  <si>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</si>
  <si>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</si>
  <si>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</si>
  <si>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</si>
  <si>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</si>
  <si>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</si>
  <si>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</si>
  <si>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</si>
  <si>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</si>
  <si>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</si>
  <si>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</si>
  <si>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</si>
  <si>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</si>
  <si>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</si>
  <si>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</si>
  <si>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</si>
  <si>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</si>
  <si>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</si>
  <si>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</si>
  <si>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</si>
  <si>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</si>
  <si>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</si>
  <si>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</si>
  <si>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</si>
  <si>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</si>
  <si>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</si>
  <si>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</si>
  <si>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</si>
  <si>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</si>
  <si>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</si>
  <si>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</si>
  <si>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</si>
  <si>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</si>
  <si>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</si>
  <si>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</si>
  <si>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</si>
  <si>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</si>
  <si>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</si>
  <si>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</si>
  <si>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</si>
  <si>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</si>
  <si>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</si>
  <si>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</si>
  <si>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</si>
  <si>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</si>
  <si>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</si>
  <si>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</si>
  <si>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</si>
  <si>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</si>
  <si>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</si>
  <si>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</si>
  <si>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</si>
  <si>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</si>
  <si>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</si>
  <si>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</si>
  <si>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</si>
  <si>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</si>
  <si>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</si>
  <si>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</si>
  <si>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</si>
  <si>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</si>
  <si>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</si>
  <si>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</si>
  <si>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</si>
  <si>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</si>
  <si>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</si>
  <si>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</si>
  <si>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</si>
  <si>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</si>
  <si>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</si>
  <si>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</si>
  <si>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</si>
  <si>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</si>
  <si>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</si>
  <si>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</si>
  <si>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</si>
  <si>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</si>
  <si>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</si>
  <si>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</si>
  <si>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</si>
  <si>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</si>
  <si>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</si>
  <si>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</si>
  <si>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</si>
  <si>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</si>
  <si>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</si>
  <si>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</si>
  <si>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</si>
  <si>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</si>
  <si>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</si>
  <si>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</si>
  <si>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</si>
  <si>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</si>
  <si>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</si>
  <si>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</si>
  <si>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</si>
  <si>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</si>
  <si>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</si>
  <si>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</si>
  <si>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</si>
  <si>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</si>
  <si>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</si>
  <si>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</si>
  <si>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</si>
  <si>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</si>
  <si>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</si>
  <si>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</si>
  <si>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</si>
  <si>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</si>
  <si>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</si>
  <si>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</si>
  <si>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</si>
  <si>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</si>
  <si>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</si>
  <si>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</si>
  <si>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</si>
  <si>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</si>
  <si>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</si>
  <si>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</si>
  <si>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</si>
  <si>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</si>
  <si>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</si>
  <si>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</si>
  <si>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</si>
  <si>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</si>
  <si>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</si>
  <si>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</si>
  <si>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</si>
  <si>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</si>
  <si>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</si>
  <si>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</si>
  <si>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</si>
  <si>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</si>
  <si>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</si>
  <si>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</si>
  <si>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</si>
  <si>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</si>
  <si>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</si>
  <si>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</si>
  <si>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</si>
  <si>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</si>
  <si>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</si>
  <si>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</si>
  <si>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</si>
  <si>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</si>
  <si>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</si>
  <si>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</si>
  <si>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</si>
  <si>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</si>
  <si>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</si>
  <si>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</si>
  <si>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</si>
  <si>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</si>
  <si>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</si>
  <si>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</si>
  <si>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</si>
  <si>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</si>
  <si>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</si>
  <si>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</si>
  <si>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</si>
  <si>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</si>
  <si>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</si>
  <si>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</si>
  <si>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</si>
  <si>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</si>
  <si>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</si>
  <si>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</si>
  <si>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</si>
  <si>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</si>
  <si>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</si>
  <si>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</si>
  <si>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</si>
  <si>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</si>
  <si>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</si>
  <si>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</si>
  <si>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</si>
  <si>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</si>
  <si>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</si>
  <si>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</si>
  <si>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</si>
  <si>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</si>
  <si>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</si>
  <si>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</si>
  <si>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</si>
  <si>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</si>
  <si>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</si>
  <si>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</si>
  <si>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</si>
  <si>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</si>
  <si>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</si>
  <si>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</si>
  <si>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</si>
  <si>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</si>
  <si>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</si>
  <si>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</si>
  <si>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</si>
  <si>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</si>
  <si>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</si>
  <si>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</si>
  <si>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</si>
  <si>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</si>
  <si>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</si>
  <si>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</si>
  <si>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</si>
  <si>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</si>
  <si>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</si>
  <si>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</si>
  <si>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</si>
  <si>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</si>
  <si>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</si>
  <si>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</si>
  <si>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</si>
  <si>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</si>
  <si>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</si>
  <si>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</si>
  <si>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</si>
  <si>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</si>
  <si>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</si>
  <si>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</si>
  <si>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</si>
  <si>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</si>
  <si>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</si>
  <si>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</si>
  <si>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</si>
  <si>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</si>
  <si>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</si>
  <si>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</si>
  <si>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</si>
  <si>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</si>
  <si>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</si>
  <si>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</si>
  <si>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</si>
  <si>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</si>
  <si>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</si>
  <si>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</si>
  <si>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</si>
  <si>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</si>
  <si>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</si>
  <si>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</si>
  <si>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</si>
  <si>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</si>
  <si>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</si>
  <si>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</si>
  <si>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</si>
  <si>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</si>
  <si>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</si>
  <si>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</si>
  <si>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</si>
  <si>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</si>
  <si>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</si>
  <si>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</si>
  <si>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</si>
  <si>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</si>
  <si>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</si>
  <si>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</si>
  <si>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</si>
  <si>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</si>
  <si>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</si>
  <si>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</si>
  <si>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</si>
  <si>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</si>
  <si>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</si>
  <si>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</si>
  <si>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</si>
  <si>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</si>
  <si>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</si>
  <si>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</si>
  <si>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</si>
  <si>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</si>
  <si>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</si>
  <si>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</si>
  <si>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</si>
  <si>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</si>
  <si>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</si>
  <si>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</si>
  <si>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</si>
  <si>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</si>
  <si>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</si>
  <si>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</si>
  <si>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</si>
  <si>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</si>
  <si>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</si>
  <si>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</si>
  <si>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</si>
  <si>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</si>
  <si>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</si>
  <si>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</si>
  <si>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</si>
  <si>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</si>
  <si>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</si>
  <si>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</si>
  <si>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</si>
  <si>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</si>
  <si>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</si>
  <si>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</si>
  <si>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</si>
  <si>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</si>
  <si>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</si>
  <si>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</si>
  <si>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</si>
  <si>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</si>
  <si>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</si>
  <si>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</si>
  <si>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</si>
  <si>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</si>
  <si>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</si>
  <si>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</si>
  <si>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</si>
  <si>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</si>
  <si>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</si>
  <si>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</si>
  <si>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</si>
  <si>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</si>
  <si>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</si>
  <si>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</si>
  <si>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</si>
  <si>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</si>
  <si>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</si>
  <si>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</si>
  <si>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</si>
  <si>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</si>
  <si>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</si>
  <si>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</si>
  <si>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</si>
  <si>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</si>
  <si>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</si>
  <si>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</si>
  <si>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</si>
  <si>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</si>
  <si>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</si>
  <si>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</si>
  <si>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</si>
  <si>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</si>
  <si>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</si>
  <si>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</si>
  <si>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</si>
  <si>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</si>
  <si>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</si>
  <si>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</si>
  <si>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</si>
  <si>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</si>
  <si>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</si>
  <si>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</si>
  <si>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</si>
  <si>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</si>
  <si>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</si>
  <si>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</si>
  <si>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</si>
  <si>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</si>
  <si>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</si>
  <si>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</si>
  <si>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</si>
  <si>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</si>
  <si>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</si>
  <si>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</si>
  <si>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</si>
  <si>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</si>
  <si>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</si>
  <si>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</si>
  <si>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</si>
  <si>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</si>
  <si>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</si>
  <si>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</si>
  <si>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</si>
  <si>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</si>
  <si>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</si>
  <si>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</si>
  <si>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</si>
  <si>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</si>
  <si>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</si>
  <si>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</si>
  <si>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</si>
  <si>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</si>
  <si>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</si>
  <si>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</si>
  <si>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</si>
  <si>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</si>
  <si>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</si>
  <si>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</si>
  <si>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</si>
  <si>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</si>
  <si>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</si>
  <si>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</si>
  <si>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</si>
  <si>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</si>
  <si>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</si>
  <si>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</si>
  <si>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</si>
  <si>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</si>
  <si>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</si>
  <si>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</si>
  <si>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</si>
  <si>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</si>
  <si>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</si>
  <si>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</si>
  <si>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</si>
  <si>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</si>
  <si>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</si>
  <si>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</si>
  <si>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</si>
  <si>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</si>
  <si>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</si>
  <si>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</si>
  <si>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</si>
  <si>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</si>
  <si>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</si>
  <si>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</si>
  <si>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</si>
  <si>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</si>
  <si>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</si>
  <si>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</si>
  <si>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</si>
  <si>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</si>
  <si>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</si>
  <si>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</si>
  <si>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</si>
  <si>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</si>
  <si>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</si>
  <si>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</si>
  <si>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</si>
  <si>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</si>
  <si>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</si>
  <si>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</si>
  <si>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</si>
  <si>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</si>
  <si>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</si>
  <si>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</si>
  <si>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</si>
  <si>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</si>
  <si>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</si>
  <si>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</si>
  <si>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</si>
  <si>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</si>
  <si>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</si>
  <si>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</si>
  <si>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</si>
  <si>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</si>
  <si>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</si>
  <si>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</si>
  <si>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</si>
  <si>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</si>
  <si>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</si>
  <si>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</si>
  <si>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</si>
  <si>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</si>
  <si>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</si>
  <si>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</si>
  <si>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</si>
  <si>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</si>
  <si>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</si>
  <si>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</si>
  <si>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</si>
  <si>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</si>
  <si>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</si>
  <si>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</si>
  <si>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</si>
  <si>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</si>
  <si>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</si>
  <si>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</si>
  <si>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</si>
  <si>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</si>
  <si>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</si>
  <si>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</si>
  <si>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</si>
  <si>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</si>
  <si>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</si>
  <si>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</si>
  <si>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</si>
  <si>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</si>
  <si>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</si>
  <si>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</si>
  <si>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</si>
  <si>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</si>
  <si>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</si>
  <si>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</si>
  <si>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</si>
  <si>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</si>
  <si>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</si>
  <si>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</si>
  <si>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</si>
  <si>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</si>
  <si>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</si>
  <si>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</si>
  <si>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</si>
  <si>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</si>
  <si>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</si>
  <si>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</si>
  <si>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</si>
  <si>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</si>
  <si>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</si>
  <si>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</si>
  <si>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</si>
  <si>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</si>
  <si>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</si>
  <si>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</si>
  <si>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</si>
  <si>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</si>
  <si>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</si>
  <si>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</si>
  <si>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</si>
  <si>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</si>
  <si>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</si>
  <si>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</si>
  <si>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</si>
  <si>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</si>
  <si>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</si>
  <si>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</si>
  <si>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</si>
  <si>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</si>
  <si>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</si>
  <si>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</si>
  <si>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</si>
  <si>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</si>
  <si>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</si>
  <si>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</si>
  <si>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</si>
  <si>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</si>
  <si>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</si>
  <si>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</si>
  <si>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</si>
  <si>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</si>
  <si>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</si>
  <si>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</si>
  <si>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</si>
  <si>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</si>
  <si>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</si>
  <si>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</si>
  <si>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</si>
  <si>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</si>
  <si>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</si>
  <si>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</si>
  <si>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</si>
  <si>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</si>
  <si>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</si>
  <si>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</si>
  <si>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</si>
  <si>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</si>
  <si>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</si>
  <si>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</si>
  <si>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</si>
  <si>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</si>
  <si>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</si>
  <si>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</si>
  <si>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</si>
  <si>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</si>
  <si>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</si>
  <si>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</si>
  <si>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</si>
  <si>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</si>
  <si>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</si>
  <si>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</si>
  <si>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</si>
  <si>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</si>
  <si>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</si>
  <si>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</si>
  <si>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</si>
  <si>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</si>
  <si>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</si>
  <si>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</si>
  <si>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</si>
  <si>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</si>
  <si>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</si>
  <si>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</si>
  <si>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</si>
  <si>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</si>
  <si>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</si>
  <si>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</si>
  <si>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</si>
  <si>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</si>
  <si>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</si>
  <si>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</si>
  <si>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</si>
  <si>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</si>
  <si>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</si>
  <si>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</si>
  <si>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</si>
  <si>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</si>
  <si>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</si>
  <si>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</si>
  <si>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</si>
  <si>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</si>
  <si>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</si>
  <si>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</si>
  <si>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</si>
  <si>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</si>
  <si>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</si>
  <si>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</si>
  <si>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</si>
  <si>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</si>
  <si>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</si>
  <si>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</si>
  <si>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</si>
  <si>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</si>
  <si>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</si>
  <si>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</si>
  <si>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</si>
  <si>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</si>
  <si>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</si>
  <si>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</si>
  <si>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</si>
  <si>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</si>
  <si>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</si>
  <si>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</si>
  <si>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</si>
  <si>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</si>
  <si>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</si>
  <si>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</si>
  <si>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</si>
  <si>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</si>
  <si>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</si>
  <si>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</si>
  <si>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</si>
  <si>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</si>
  <si>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</si>
  <si>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</si>
  <si>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</si>
  <si>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</si>
  <si>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</si>
  <si>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</si>
  <si>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</si>
  <si>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</si>
  <si>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</si>
  <si>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</si>
  <si>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</si>
  <si>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</si>
  <si>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</si>
  <si>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</si>
  <si>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</si>
  <si>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</si>
  <si>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</si>
  <si>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</si>
  <si>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</si>
  <si>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</si>
  <si>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</si>
  <si>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</si>
  <si>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</si>
  <si>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</si>
  <si>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</si>
  <si>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</si>
  <si>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</si>
  <si>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</si>
  <si>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</si>
  <si>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</si>
  <si>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</si>
  <si>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</si>
  <si>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</si>
  <si>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</si>
  <si>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</si>
  <si>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</si>
  <si>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</si>
  <si>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</si>
  <si>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</si>
  <si>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</si>
  <si>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</si>
  <si>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</si>
  <si>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</si>
  <si>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</si>
  <si>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</si>
  <si>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</si>
  <si>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</si>
  <si>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</si>
  <si>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</si>
  <si>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</si>
  <si>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</si>
  <si>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</si>
  <si>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</si>
  <si>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</si>
  <si>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</si>
  <si>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</si>
  <si>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</si>
  <si>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</si>
  <si>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</si>
  <si>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</si>
  <si>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</si>
  <si>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</si>
  <si>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</si>
  <si>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</si>
  <si>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</si>
  <si>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</si>
  <si>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</si>
  <si>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</si>
  <si>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</si>
  <si>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</si>
  <si>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</si>
  <si>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</si>
  <si>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</si>
  <si>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</si>
  <si>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</si>
  <si>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</si>
  <si>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</si>
  <si>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</si>
  <si>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</si>
  <si>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</si>
  <si>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</si>
  <si>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</si>
  <si>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</si>
  <si>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</si>
  <si>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</si>
  <si>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</si>
  <si>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</si>
  <si>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</si>
  <si>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</si>
  <si>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</si>
  <si>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</si>
  <si>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</si>
  <si>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</si>
  <si>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</si>
  <si>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</si>
  <si>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</si>
  <si>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</si>
  <si>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</si>
  <si>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</si>
  <si>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</si>
  <si>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</si>
  <si>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</si>
  <si>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</si>
  <si>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</si>
  <si>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</si>
  <si>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</si>
  <si>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</si>
  <si>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</si>
  <si>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</si>
  <si>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</si>
  <si>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</si>
  <si>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</si>
  <si>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</si>
  <si>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</si>
  <si>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</si>
  <si>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</si>
  <si>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</si>
  <si>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</si>
  <si>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</si>
  <si>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</si>
  <si>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</si>
  <si>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</si>
  <si>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</si>
  <si>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</si>
  <si>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</si>
  <si>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</si>
  <si>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</si>
  <si>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</si>
  <si>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</si>
  <si>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</si>
  <si>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</si>
  <si>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</si>
  <si>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</si>
  <si>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</si>
  <si>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</si>
  <si>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</si>
  <si>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</si>
  <si>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</si>
  <si>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</si>
  <si>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</si>
  <si>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</si>
  <si>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</si>
  <si>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</si>
  <si>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</si>
  <si>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</si>
  <si>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</si>
  <si>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</si>
  <si>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</si>
  <si>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</si>
  <si>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</si>
  <si>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</si>
  <si>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</si>
  <si>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</si>
  <si>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</si>
  <si>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</si>
  <si>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</si>
  <si>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</si>
  <si>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</si>
  <si>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</si>
  <si>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</si>
  <si>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</si>
  <si>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</si>
  <si>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</si>
  <si>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</si>
  <si>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</si>
  <si>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</si>
  <si>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</si>
  <si>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</si>
  <si>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</si>
  <si>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</si>
  <si>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</si>
  <si>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</si>
  <si>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</si>
  <si>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</si>
  <si>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</si>
  <si>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</si>
  <si>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</si>
  <si>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</si>
  <si>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</si>
  <si>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</si>
  <si>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</si>
  <si>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</si>
  <si>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</si>
  <si>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</si>
  <si>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</si>
  <si>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</si>
  <si>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</si>
  <si>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</si>
  <si>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</si>
  <si>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</si>
  <si>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</si>
  <si>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</si>
  <si>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</si>
  <si>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</si>
  <si>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</si>
  <si>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</si>
  <si>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</si>
  <si>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</si>
  <si>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</si>
  <si>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</si>
  <si>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</si>
  <si>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</si>
  <si>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</si>
  <si>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</si>
  <si>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</si>
  <si>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</si>
  <si>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</si>
  <si>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</si>
  <si>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</si>
  <si>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</si>
  <si>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</si>
  <si>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</si>
  <si>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</si>
  <si>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</si>
  <si>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</si>
  <si>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</si>
  <si>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</si>
  <si>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</si>
  <si>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</si>
  <si>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</si>
  <si>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</si>
  <si>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</si>
  <si>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</si>
  <si>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</si>
  <si>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</si>
  <si>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</si>
  <si>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</si>
  <si>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</si>
  <si>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</si>
  <si>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</si>
  <si>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</si>
  <si>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</si>
  <si>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</si>
  <si>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</si>
  <si>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</si>
  <si>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</si>
  <si>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</si>
  <si>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</si>
  <si>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</si>
  <si>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</si>
  <si>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</si>
  <si>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</si>
  <si>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</si>
  <si>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</si>
  <si>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</si>
  <si>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</si>
  <si>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</si>
  <si>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</si>
  <si>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</si>
  <si>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</si>
  <si>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</si>
  <si>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</si>
  <si>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</si>
  <si>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</si>
  <si>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</si>
  <si>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</si>
  <si>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</si>
  <si>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</si>
  <si>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</si>
  <si>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</si>
  <si>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</si>
  <si>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</si>
  <si>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</si>
  <si>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</si>
  <si>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</si>
  <si>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</si>
  <si>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</si>
  <si>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</si>
  <si>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</si>
  <si>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</si>
  <si>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</si>
  <si>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</si>
  <si>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</si>
  <si>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</si>
  <si>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</si>
  <si>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</si>
  <si>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</si>
  <si>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</si>
  <si>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</si>
  <si>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</si>
  <si>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</si>
  <si>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</si>
  <si>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</si>
  <si>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</si>
  <si>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</si>
  <si>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</si>
  <si>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</si>
  <si>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</si>
  <si>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</si>
  <si>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</si>
  <si>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</si>
  <si>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</si>
  <si>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</si>
  <si>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</si>
  <si>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</si>
  <si>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</si>
  <si>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</si>
  <si>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</si>
  <si>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</si>
  <si>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</si>
  <si>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</si>
  <si>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</si>
  <si>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</si>
  <si>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</si>
  <si>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</si>
  <si>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</si>
  <si>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</si>
  <si>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</si>
  <si>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</si>
  <si>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</si>
  <si>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</si>
  <si>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</si>
  <si>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</si>
  <si>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</si>
  <si>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</si>
  <si>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</si>
  <si>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</si>
  <si>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</si>
  <si>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</si>
  <si>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</si>
  <si>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</si>
  <si>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</si>
  <si>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</si>
  <si>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</si>
  <si>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</si>
  <si>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</si>
  <si>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</si>
  <si>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</si>
  <si>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</si>
  <si>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</si>
  <si>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</si>
  <si>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</si>
  <si>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</si>
  <si>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</si>
  <si>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</si>
  <si>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</si>
  <si>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</si>
  <si>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</si>
  <si>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</si>
  <si>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</si>
  <si>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</si>
  <si>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</si>
  <si>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</si>
  <si>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</si>
  <si>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</si>
  <si>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</si>
  <si>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</si>
  <si>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</si>
  <si>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</si>
  <si>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</si>
  <si>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</si>
  <si>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</si>
  <si>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</si>
  <si>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</si>
  <si>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</si>
  <si>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</si>
  <si>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</si>
  <si>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</si>
  <si>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</si>
  <si>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</si>
  <si>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</si>
  <si>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</si>
  <si>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</si>
  <si>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</si>
  <si>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</si>
  <si>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</si>
  <si>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</si>
  <si>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</si>
  <si>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IsMO</t>
  </si>
  <si>
    <t>MO</t>
  </si>
  <si>
    <t>0.10.6-beta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</si>
</sst>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91"/>
              <a:ext cx="122400" cy="1476375"/>
              <a:chOff x="4495800" y="1119206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6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31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99"/>
              <a:ext cx="1362075" cy="695325"/>
              <a:chOff x="266700" y="428660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60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14" sqref="G14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4510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4509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3747</v>
      </c>
      <c r="F13" s="516"/>
      <c r="G13" s="546" t="s">
        <v>7080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W16" sqref="W1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19-sep-2017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>Bed:  Unit 1-4</v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3493</v>
      </c>
      <c r="G4" s="661" t="str">
        <f>Txt_Pat_PatNo</f>
        <v/>
      </c>
      <c r="H4" s="664"/>
      <c r="I4" s="666"/>
      <c r="J4" s="664"/>
      <c r="K4" s="664"/>
      <c r="L4" s="661" t="s">
        <v>5392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3492</v>
      </c>
      <c r="C7" s="708" t="s">
        <v>3324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3328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9" t="str">
        <f>GlobBerMedDisc!AR2</f>
        <v/>
      </c>
      <c r="G9" s="819"/>
      <c r="H9" s="819"/>
      <c r="I9" s="819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8" t="str">
        <f>GlobBerMedDisc!AR31</f>
        <v/>
      </c>
      <c r="G38" s="818"/>
      <c r="H38" s="818"/>
      <c r="I38" s="818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51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1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51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51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52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52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52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52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53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53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53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53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53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60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60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60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60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61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61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61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61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61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62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62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62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62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62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63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63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63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63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64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64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64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64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64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64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64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65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65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65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65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65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66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662" stopIfTrue="1" id="{00000000-0000-0000-0000-000000000000}">
            <xm:f>GlobBerMedDisc!BN3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GlobBerMedDisc!BN4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664" stopIfTrue="1" id="{00000000-0000-0000-0000-000000000000}">
            <xm:f>GlobBerMedDisc!BN5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GlobBerMedDisc!BN6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666" stopIfTrue="1" id="{00000000-0000-0000-0000-000000000000}">
            <xm:f>GlobBerMedDisc!BN7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GlobBerMedDisc!BN8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668" stopIfTrue="1" id="{00000000-0000-0000-0000-000000000000}">
            <xm:f>GlobBerMedDisc!BN9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GlobBerMedDisc!BN10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670" stopIfTrue="1" id="{00000000-0000-0000-0000-000000000000}">
            <xm:f>GlobBerMedDisc!BN11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GlobBerMedDisc!BN12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672" stopIfTrue="1" id="{00000000-0000-0000-0000-000000000000}">
            <xm:f>GlobBerMedDisc!BN13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GlobBerMedDisc!BN14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674" stopIfTrue="1" id="{00000000-0000-0000-0000-000000000000}">
            <xm:f>GlobBerMedDisc!BN15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GlobBerMedDisc!BN16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676" stopIfTrue="1" id="{00000000-0000-0000-0000-000000000000}">
            <xm:f>GlobBerMedDisc!BN17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GlobBerMedDisc!BN18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678" stopIfTrue="1" id="{00000000-0000-0000-0000-000000000000}">
            <xm:f>GlobBerMedDisc!BN19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F26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GlobBerMedDisc!BN20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680" stopIfTrue="1" id="{00000000-0000-0000-0000-000000000000}">
            <xm:f>GlobBerMedDisc!BN21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F28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GlobBerMedDisc!BN22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682" stopIfTrue="1" id="{00000000-0000-0000-0000-000000000000}">
            <xm:f>GlobBerMedDisc!BN23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GlobBerMedDisc!BN24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684" stopIfTrue="1" id="{00000000-0000-0000-0000-000000000000}">
            <xm:f>GlobBerMedDisc!BN25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F32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GlobBerMedDisc!BN26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686" stopIfTrue="1" id="{00000000-0000-0000-0000-000000000000}">
            <xm:f>GlobBerMedDisc!BN27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GlobBerMedDisc!BN28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F35</xm:sqref>
        </x14:conditionalFormatting>
        <x14:conditionalFormatting xmlns:xm="http://schemas.microsoft.com/office/excel/2006/main">
          <x14:cfRule type="expression" priority="688" stopIfTrue="1" id="{00000000-0000-0000-0000-000000000000}">
            <xm:f>GlobBerMedDisc!BN29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F36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GlobBerMedDisc!BN30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690" stopIfTrue="1" id="{00000000-0000-0000-0000-000000000000}">
            <xm:f>GlobBerMedDisc!BN31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O48"/>
  <sheetViews>
    <sheetView showZeros="0" showOutlineSymbols="0" zoomScaleNormal="100" workbookViewId="0">
      <pane xSplit="1" ySplit="1" topLeftCell="BB2" activePane="bottomRight" state="frozen"/>
      <selection pane="topRight" activeCell="B1" sqref="B1"/>
      <selection pane="bottomLeft" activeCell="A2" sqref="A2"/>
      <selection pane="bottomRight" activeCell="BN2" sqref="BN2:BN31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</cols>
  <sheetData>
    <row r="1" spans="1:67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  <c r="BN1" s="209" t="s">
        <v>7078</v>
      </c>
      <c r="BO1" s="209" t="s">
        <v>7079</v>
      </c>
    </row>
    <row r="2" spans="1:67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</row>
    <row r="3" spans="1:67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8">IF(_Pat_Gewicht&gt;0,IF(ROUND(10*K3/_Pat_Gewicht,1) = 0,ROUND(10*K3/_Pat_Gewicht,2),ROUND(10*K3/_Pat_Gewicht,1) ),0)</f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1">IF(D3="","",IF(V3=-1,C3,D3))</f>
        <v/>
      </c>
      <c r="X3" s="208" t="str">
        <f t="shared" si="6"/>
        <v/>
      </c>
      <c r="Y3" s="208" t="str">
        <f t="shared" ref="Y3:Y31" si="22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4">IF(AH3,"PRN","")</f>
        <v/>
      </c>
      <c r="AR3" s="208" t="str">
        <f t="shared" si="14"/>
        <v/>
      </c>
      <c r="AS3" s="208" t="str">
        <f t="shared" ref="AS3:AS31" si="25">IF(AH3,"PRN: "&amp;AI3&amp;" "&amp;AD3,IF(AD3="","",AD3))</f>
        <v/>
      </c>
      <c r="AV3" s="208" t="b">
        <f t="shared" ref="AV3:AV31" si="26">AND(AT3&lt;&gt;0,$M3&lt;AT3)</f>
        <v>0</v>
      </c>
      <c r="AW3" s="208" t="b">
        <f t="shared" ref="AW3:AW31" si="27">AND(AU3&lt;&gt;0,$M3&gt;AU3)</f>
        <v>0</v>
      </c>
      <c r="BA3" s="208" t="b">
        <f t="shared" ref="BA3:BA31" si="28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9">AND(AZ3&lt;&gt;"",AZ3&lt;&gt;0,R3&lt;AZ3)</f>
        <v>0</v>
      </c>
      <c r="BD3" s="208">
        <f t="shared" ref="BD3:BD31" si="30">IF(AND(C3&gt;1,P3&gt;1,O3&gt;0),ROUND(H3/O3,2),0)</f>
        <v>0</v>
      </c>
      <c r="BF3" s="208" t="b">
        <f t="shared" ref="BF3:BF31" si="31">AND(BE3&lt;&gt;"",BE3&lt;&gt;0,NOT(ContainsCaseInsensitive(BE3,X3)))</f>
        <v>0</v>
      </c>
      <c r="BH3" s="209" t="b">
        <f t="shared" ref="BH3:BH31" si="32">AND(OR(AT3=0,AT3=""),BG3&lt;&gt;0,BG3&lt;&gt;"",M3&lt;0.9*BG3)</f>
        <v>0</v>
      </c>
      <c r="BI3" s="209" t="b">
        <f t="shared" ref="BI3:BI31" si="33">AND(OR(AU3=0,AU3=""),BG3&lt;&gt;0,BG3&lt;&gt;"",M3&gt;(1.1*BG3))</f>
        <v>0</v>
      </c>
      <c r="BK3" s="208" t="b">
        <f t="shared" si="16"/>
        <v>0</v>
      </c>
      <c r="BL3" s="208" t="b">
        <f t="shared" ref="BL3:BL31" si="34">OR(BH3,BI3)</f>
        <v>0</v>
      </c>
      <c r="BM3" s="208" t="b">
        <f t="shared" ref="BM3:BM31" si="35">OR(AV3,AW3,BK3)</f>
        <v>0</v>
      </c>
      <c r="BN3" s="208" t="b">
        <f t="shared" si="17"/>
        <v>0</v>
      </c>
      <c r="BO3" s="208" t="str">
        <f t="shared" ref="BO3:BO31" si="36">UPPER( TRIM(D3&amp;" "&amp;L3))</f>
        <v/>
      </c>
    </row>
    <row r="4" spans="1:67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8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1"/>
        <v/>
      </c>
      <c r="X4" s="208" t="str">
        <f t="shared" si="6"/>
        <v/>
      </c>
      <c r="Y4" s="208" t="str">
        <f t="shared" si="22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4"/>
        <v/>
      </c>
      <c r="AR4" s="208" t="str">
        <f t="shared" si="14"/>
        <v/>
      </c>
      <c r="AS4" s="208" t="str">
        <f t="shared" si="25"/>
        <v/>
      </c>
      <c r="AV4" s="208" t="b">
        <f t="shared" si="26"/>
        <v>0</v>
      </c>
      <c r="AW4" s="208" t="b">
        <f t="shared" si="27"/>
        <v>0</v>
      </c>
      <c r="BA4" s="208" t="b">
        <f t="shared" si="28"/>
        <v>0</v>
      </c>
      <c r="BB4" s="208" t="b">
        <f t="shared" si="15"/>
        <v>0</v>
      </c>
      <c r="BC4" s="209" t="b">
        <f t="shared" si="29"/>
        <v>0</v>
      </c>
      <c r="BD4" s="208">
        <f t="shared" si="30"/>
        <v>0</v>
      </c>
      <c r="BF4" s="208" t="b">
        <f t="shared" si="31"/>
        <v>0</v>
      </c>
      <c r="BH4" s="209" t="b">
        <f t="shared" si="32"/>
        <v>0</v>
      </c>
      <c r="BI4" s="209" t="b">
        <f t="shared" si="33"/>
        <v>0</v>
      </c>
      <c r="BK4" s="208" t="b">
        <f t="shared" si="16"/>
        <v>0</v>
      </c>
      <c r="BL4" s="208" t="b">
        <f t="shared" si="34"/>
        <v>0</v>
      </c>
      <c r="BM4" s="208" t="b">
        <f t="shared" si="35"/>
        <v>0</v>
      </c>
      <c r="BN4" s="208" t="b">
        <f t="shared" si="17"/>
        <v>0</v>
      </c>
      <c r="BO4" s="208" t="str">
        <f t="shared" si="36"/>
        <v/>
      </c>
    </row>
    <row r="5" spans="1:67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8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1"/>
        <v/>
      </c>
      <c r="X5" s="208" t="str">
        <f t="shared" si="6"/>
        <v/>
      </c>
      <c r="Y5" s="208" t="str">
        <f t="shared" si="22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4"/>
        <v/>
      </c>
      <c r="AR5" s="208" t="str">
        <f t="shared" si="14"/>
        <v/>
      </c>
      <c r="AS5" s="208" t="str">
        <f t="shared" si="25"/>
        <v/>
      </c>
      <c r="AV5" s="208" t="b">
        <f t="shared" si="26"/>
        <v>0</v>
      </c>
      <c r="AW5" s="208" t="b">
        <f t="shared" si="27"/>
        <v>0</v>
      </c>
      <c r="BA5" s="208" t="b">
        <f t="shared" si="28"/>
        <v>0</v>
      </c>
      <c r="BB5" s="208" t="b">
        <f t="shared" si="15"/>
        <v>0</v>
      </c>
      <c r="BC5" s="209" t="b">
        <f t="shared" si="29"/>
        <v>0</v>
      </c>
      <c r="BD5" s="208">
        <f t="shared" si="30"/>
        <v>0</v>
      </c>
      <c r="BF5" s="208" t="b">
        <f t="shared" si="31"/>
        <v>0</v>
      </c>
      <c r="BH5" s="209" t="b">
        <f t="shared" si="32"/>
        <v>0</v>
      </c>
      <c r="BI5" s="209" t="b">
        <f t="shared" si="33"/>
        <v>0</v>
      </c>
      <c r="BK5" s="208" t="b">
        <f t="shared" si="16"/>
        <v>0</v>
      </c>
      <c r="BL5" s="208" t="b">
        <f t="shared" si="34"/>
        <v>0</v>
      </c>
      <c r="BM5" s="208" t="b">
        <f t="shared" si="35"/>
        <v>0</v>
      </c>
      <c r="BN5" s="208" t="b">
        <f t="shared" si="17"/>
        <v>0</v>
      </c>
      <c r="BO5" s="208" t="str">
        <f t="shared" si="36"/>
        <v/>
      </c>
    </row>
    <row r="6" spans="1:67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8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1"/>
        <v/>
      </c>
      <c r="X6" s="208" t="str">
        <f t="shared" si="6"/>
        <v/>
      </c>
      <c r="Y6" s="208" t="str">
        <f t="shared" si="22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4"/>
        <v/>
      </c>
      <c r="AR6" s="208" t="str">
        <f t="shared" si="14"/>
        <v/>
      </c>
      <c r="AS6" s="208" t="str">
        <f t="shared" si="25"/>
        <v/>
      </c>
      <c r="AV6" s="208" t="b">
        <f t="shared" si="26"/>
        <v>0</v>
      </c>
      <c r="AW6" s="208" t="b">
        <f t="shared" si="27"/>
        <v>0</v>
      </c>
      <c r="BA6" s="208" t="b">
        <f t="shared" si="28"/>
        <v>0</v>
      </c>
      <c r="BB6" s="208" t="b">
        <f t="shared" si="15"/>
        <v>0</v>
      </c>
      <c r="BC6" s="209" t="b">
        <f t="shared" si="29"/>
        <v>0</v>
      </c>
      <c r="BD6" s="208">
        <f t="shared" si="30"/>
        <v>0</v>
      </c>
      <c r="BF6" s="208" t="b">
        <f t="shared" si="31"/>
        <v>0</v>
      </c>
      <c r="BH6" s="209" t="b">
        <f t="shared" si="32"/>
        <v>0</v>
      </c>
      <c r="BI6" s="209" t="b">
        <f t="shared" si="33"/>
        <v>0</v>
      </c>
      <c r="BK6" s="208" t="b">
        <f t="shared" si="16"/>
        <v>0</v>
      </c>
      <c r="BL6" s="208" t="b">
        <f t="shared" si="34"/>
        <v>0</v>
      </c>
      <c r="BM6" s="208" t="b">
        <f t="shared" si="35"/>
        <v>0</v>
      </c>
      <c r="BN6" s="208" t="b">
        <f t="shared" si="17"/>
        <v>0</v>
      </c>
      <c r="BO6" s="208" t="str">
        <f t="shared" si="36"/>
        <v/>
      </c>
    </row>
    <row r="7" spans="1:67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8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1"/>
        <v/>
      </c>
      <c r="X7" s="208" t="str">
        <f t="shared" si="6"/>
        <v/>
      </c>
      <c r="Y7" s="208" t="str">
        <f t="shared" si="22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4"/>
        <v/>
      </c>
      <c r="AR7" s="208" t="str">
        <f t="shared" si="14"/>
        <v/>
      </c>
      <c r="AS7" s="208" t="str">
        <f t="shared" si="25"/>
        <v/>
      </c>
      <c r="AV7" s="208" t="b">
        <f t="shared" si="26"/>
        <v>0</v>
      </c>
      <c r="AW7" s="208" t="b">
        <f t="shared" si="27"/>
        <v>0</v>
      </c>
      <c r="BA7" s="208" t="b">
        <f t="shared" si="28"/>
        <v>0</v>
      </c>
      <c r="BB7" s="208" t="b">
        <f t="shared" si="15"/>
        <v>0</v>
      </c>
      <c r="BC7" s="209" t="b">
        <f t="shared" si="29"/>
        <v>0</v>
      </c>
      <c r="BD7" s="208">
        <f t="shared" si="30"/>
        <v>0</v>
      </c>
      <c r="BF7" s="208" t="b">
        <f t="shared" si="31"/>
        <v>0</v>
      </c>
      <c r="BH7" s="209" t="b">
        <f t="shared" si="32"/>
        <v>0</v>
      </c>
      <c r="BI7" s="209" t="b">
        <f t="shared" si="33"/>
        <v>0</v>
      </c>
      <c r="BK7" s="208" t="b">
        <f t="shared" si="16"/>
        <v>0</v>
      </c>
      <c r="BL7" s="208" t="b">
        <f t="shared" si="34"/>
        <v>0</v>
      </c>
      <c r="BM7" s="208" t="b">
        <f t="shared" si="35"/>
        <v>0</v>
      </c>
      <c r="BN7" s="208" t="b">
        <f t="shared" si="17"/>
        <v>0</v>
      </c>
      <c r="BO7" s="208" t="str">
        <f t="shared" si="36"/>
        <v/>
      </c>
    </row>
    <row r="8" spans="1:67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8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1"/>
        <v/>
      </c>
      <c r="X8" s="208" t="str">
        <f t="shared" si="6"/>
        <v/>
      </c>
      <c r="Y8" s="208" t="str">
        <f t="shared" si="22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4"/>
        <v/>
      </c>
      <c r="AR8" s="208" t="str">
        <f t="shared" si="14"/>
        <v/>
      </c>
      <c r="AS8" s="208" t="str">
        <f t="shared" si="25"/>
        <v/>
      </c>
      <c r="AV8" s="208" t="b">
        <f t="shared" si="26"/>
        <v>0</v>
      </c>
      <c r="AW8" s="208" t="b">
        <f t="shared" si="27"/>
        <v>0</v>
      </c>
      <c r="BA8" s="208" t="b">
        <f t="shared" si="28"/>
        <v>0</v>
      </c>
      <c r="BB8" s="208" t="b">
        <f t="shared" si="15"/>
        <v>0</v>
      </c>
      <c r="BC8" s="209" t="b">
        <f t="shared" si="29"/>
        <v>0</v>
      </c>
      <c r="BD8" s="208">
        <f t="shared" si="30"/>
        <v>0</v>
      </c>
      <c r="BF8" s="208" t="b">
        <f t="shared" si="31"/>
        <v>0</v>
      </c>
      <c r="BH8" s="209" t="b">
        <f t="shared" si="32"/>
        <v>0</v>
      </c>
      <c r="BI8" s="209" t="b">
        <f t="shared" si="33"/>
        <v>0</v>
      </c>
      <c r="BK8" s="208" t="b">
        <f t="shared" si="16"/>
        <v>0</v>
      </c>
      <c r="BL8" s="208" t="b">
        <f t="shared" si="34"/>
        <v>0</v>
      </c>
      <c r="BM8" s="208" t="b">
        <f t="shared" si="35"/>
        <v>0</v>
      </c>
      <c r="BN8" s="208" t="b">
        <f t="shared" si="17"/>
        <v>0</v>
      </c>
      <c r="BO8" s="208" t="str">
        <f t="shared" si="36"/>
        <v/>
      </c>
    </row>
    <row r="9" spans="1:67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8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1"/>
        <v/>
      </c>
      <c r="X9" s="208" t="str">
        <f t="shared" si="6"/>
        <v/>
      </c>
      <c r="Y9" s="208" t="str">
        <f t="shared" si="22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4"/>
        <v/>
      </c>
      <c r="AR9" s="208" t="str">
        <f t="shared" si="14"/>
        <v/>
      </c>
      <c r="AS9" s="208" t="str">
        <f t="shared" si="25"/>
        <v/>
      </c>
      <c r="AV9" s="208" t="b">
        <f t="shared" si="26"/>
        <v>0</v>
      </c>
      <c r="AW9" s="208" t="b">
        <f t="shared" si="27"/>
        <v>0</v>
      </c>
      <c r="BA9" s="208" t="b">
        <f t="shared" si="28"/>
        <v>0</v>
      </c>
      <c r="BB9" s="208" t="b">
        <f t="shared" si="15"/>
        <v>0</v>
      </c>
      <c r="BC9" s="209" t="b">
        <f t="shared" si="29"/>
        <v>0</v>
      </c>
      <c r="BD9" s="208">
        <f t="shared" si="30"/>
        <v>0</v>
      </c>
      <c r="BF9" s="208" t="b">
        <f t="shared" si="31"/>
        <v>0</v>
      </c>
      <c r="BH9" s="209" t="b">
        <f t="shared" si="32"/>
        <v>0</v>
      </c>
      <c r="BI9" s="209" t="b">
        <f t="shared" si="33"/>
        <v>0</v>
      </c>
      <c r="BK9" s="208" t="b">
        <f t="shared" si="16"/>
        <v>0</v>
      </c>
      <c r="BL9" s="208" t="b">
        <f t="shared" si="34"/>
        <v>0</v>
      </c>
      <c r="BM9" s="208" t="b">
        <f t="shared" si="35"/>
        <v>0</v>
      </c>
      <c r="BN9" s="208" t="b">
        <f t="shared" si="17"/>
        <v>0</v>
      </c>
      <c r="BO9" s="208" t="str">
        <f t="shared" si="36"/>
        <v/>
      </c>
    </row>
    <row r="10" spans="1:67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8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1"/>
        <v/>
      </c>
      <c r="X10" s="208" t="str">
        <f t="shared" si="6"/>
        <v/>
      </c>
      <c r="Y10" s="208" t="str">
        <f t="shared" si="22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4"/>
        <v/>
      </c>
      <c r="AR10" s="208" t="str">
        <f t="shared" si="14"/>
        <v/>
      </c>
      <c r="AS10" s="208" t="str">
        <f t="shared" si="25"/>
        <v/>
      </c>
      <c r="AV10" s="208" t="b">
        <f t="shared" si="26"/>
        <v>0</v>
      </c>
      <c r="AW10" s="208" t="b">
        <f t="shared" si="27"/>
        <v>0</v>
      </c>
      <c r="BA10" s="208" t="b">
        <f t="shared" si="28"/>
        <v>0</v>
      </c>
      <c r="BB10" s="208" t="b">
        <f t="shared" si="15"/>
        <v>0</v>
      </c>
      <c r="BC10" s="209" t="b">
        <f t="shared" si="29"/>
        <v>0</v>
      </c>
      <c r="BD10" s="208">
        <f t="shared" si="30"/>
        <v>0</v>
      </c>
      <c r="BF10" s="208" t="b">
        <f t="shared" si="31"/>
        <v>0</v>
      </c>
      <c r="BH10" s="209" t="b">
        <f t="shared" si="32"/>
        <v>0</v>
      </c>
      <c r="BI10" s="209" t="b">
        <f t="shared" si="33"/>
        <v>0</v>
      </c>
      <c r="BK10" s="208" t="b">
        <f t="shared" si="16"/>
        <v>0</v>
      </c>
      <c r="BL10" s="208" t="b">
        <f t="shared" si="34"/>
        <v>0</v>
      </c>
      <c r="BM10" s="208" t="b">
        <f t="shared" si="35"/>
        <v>0</v>
      </c>
      <c r="BN10" s="208" t="b">
        <f t="shared" si="17"/>
        <v>0</v>
      </c>
      <c r="BO10" s="208" t="str">
        <f t="shared" si="36"/>
        <v/>
      </c>
    </row>
    <row r="11" spans="1:67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8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1"/>
        <v/>
      </c>
      <c r="X11" s="208" t="str">
        <f t="shared" si="6"/>
        <v/>
      </c>
      <c r="Y11" s="208" t="str">
        <f t="shared" si="22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4"/>
        <v/>
      </c>
      <c r="AR11" s="208" t="str">
        <f t="shared" si="14"/>
        <v/>
      </c>
      <c r="AS11" s="208" t="str">
        <f t="shared" si="25"/>
        <v/>
      </c>
      <c r="AV11" s="208" t="b">
        <f t="shared" si="26"/>
        <v>0</v>
      </c>
      <c r="AW11" s="208" t="b">
        <f t="shared" si="27"/>
        <v>0</v>
      </c>
      <c r="BA11" s="208" t="b">
        <f t="shared" si="28"/>
        <v>0</v>
      </c>
      <c r="BB11" s="208" t="b">
        <f t="shared" si="15"/>
        <v>0</v>
      </c>
      <c r="BC11" s="209" t="b">
        <f t="shared" si="29"/>
        <v>0</v>
      </c>
      <c r="BD11" s="208">
        <f t="shared" si="30"/>
        <v>0</v>
      </c>
      <c r="BF11" s="208" t="b">
        <f t="shared" si="31"/>
        <v>0</v>
      </c>
      <c r="BH11" s="209" t="b">
        <f t="shared" si="32"/>
        <v>0</v>
      </c>
      <c r="BI11" s="209" t="b">
        <f t="shared" si="33"/>
        <v>0</v>
      </c>
      <c r="BK11" s="208" t="b">
        <f t="shared" si="16"/>
        <v>0</v>
      </c>
      <c r="BL11" s="208" t="b">
        <f t="shared" si="34"/>
        <v>0</v>
      </c>
      <c r="BM11" s="208" t="b">
        <f t="shared" si="35"/>
        <v>0</v>
      </c>
      <c r="BN11" s="208" t="b">
        <f t="shared" si="17"/>
        <v>0</v>
      </c>
      <c r="BO11" s="208" t="str">
        <f t="shared" si="36"/>
        <v/>
      </c>
    </row>
    <row r="12" spans="1:67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8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1"/>
        <v/>
      </c>
      <c r="X12" s="208" t="str">
        <f t="shared" si="6"/>
        <v/>
      </c>
      <c r="Y12" s="208" t="str">
        <f t="shared" si="22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4"/>
        <v/>
      </c>
      <c r="AR12" s="208" t="str">
        <f t="shared" si="14"/>
        <v/>
      </c>
      <c r="AS12" s="208" t="str">
        <f t="shared" si="25"/>
        <v/>
      </c>
      <c r="AV12" s="208" t="b">
        <f t="shared" si="26"/>
        <v>0</v>
      </c>
      <c r="AW12" s="208" t="b">
        <f t="shared" si="27"/>
        <v>0</v>
      </c>
      <c r="BA12" s="208" t="b">
        <f t="shared" si="28"/>
        <v>0</v>
      </c>
      <c r="BB12" s="208" t="b">
        <f t="shared" si="15"/>
        <v>0</v>
      </c>
      <c r="BC12" s="209" t="b">
        <f t="shared" si="29"/>
        <v>0</v>
      </c>
      <c r="BD12" s="208">
        <f t="shared" si="30"/>
        <v>0</v>
      </c>
      <c r="BF12" s="208" t="b">
        <f t="shared" si="31"/>
        <v>0</v>
      </c>
      <c r="BH12" s="209" t="b">
        <f t="shared" si="32"/>
        <v>0</v>
      </c>
      <c r="BI12" s="209" t="b">
        <f t="shared" si="33"/>
        <v>0</v>
      </c>
      <c r="BK12" s="208" t="b">
        <f t="shared" si="16"/>
        <v>0</v>
      </c>
      <c r="BL12" s="208" t="b">
        <f t="shared" si="34"/>
        <v>0</v>
      </c>
      <c r="BM12" s="208" t="b">
        <f t="shared" si="35"/>
        <v>0</v>
      </c>
      <c r="BN12" s="208" t="b">
        <f t="shared" si="17"/>
        <v>0</v>
      </c>
      <c r="BO12" s="208" t="str">
        <f t="shared" si="36"/>
        <v/>
      </c>
    </row>
    <row r="13" spans="1:67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8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1"/>
        <v/>
      </c>
      <c r="X13" s="208" t="str">
        <f t="shared" si="6"/>
        <v/>
      </c>
      <c r="Y13" s="208" t="str">
        <f t="shared" si="22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4"/>
        <v/>
      </c>
      <c r="AR13" s="208" t="str">
        <f t="shared" si="14"/>
        <v/>
      </c>
      <c r="AS13" s="208" t="str">
        <f t="shared" si="25"/>
        <v/>
      </c>
      <c r="AV13" s="208" t="b">
        <f t="shared" si="26"/>
        <v>0</v>
      </c>
      <c r="AW13" s="208" t="b">
        <f t="shared" si="27"/>
        <v>0</v>
      </c>
      <c r="BA13" s="208" t="b">
        <f t="shared" si="28"/>
        <v>0</v>
      </c>
      <c r="BB13" s="208" t="b">
        <f t="shared" si="15"/>
        <v>0</v>
      </c>
      <c r="BC13" s="209" t="b">
        <f t="shared" si="29"/>
        <v>0</v>
      </c>
      <c r="BD13" s="208">
        <f t="shared" si="30"/>
        <v>0</v>
      </c>
      <c r="BF13" s="208" t="b">
        <f t="shared" si="31"/>
        <v>0</v>
      </c>
      <c r="BH13" s="209" t="b">
        <f t="shared" si="32"/>
        <v>0</v>
      </c>
      <c r="BI13" s="209" t="b">
        <f t="shared" si="33"/>
        <v>0</v>
      </c>
      <c r="BK13" s="208" t="b">
        <f t="shared" si="16"/>
        <v>0</v>
      </c>
      <c r="BL13" s="208" t="b">
        <f t="shared" si="34"/>
        <v>0</v>
      </c>
      <c r="BM13" s="208" t="b">
        <f t="shared" si="35"/>
        <v>0</v>
      </c>
      <c r="BN13" s="208" t="b">
        <f t="shared" si="17"/>
        <v>0</v>
      </c>
      <c r="BO13" s="208" t="str">
        <f t="shared" si="36"/>
        <v/>
      </c>
    </row>
    <row r="14" spans="1:67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8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1"/>
        <v/>
      </c>
      <c r="X14" s="208" t="str">
        <f t="shared" si="6"/>
        <v/>
      </c>
      <c r="Y14" s="208" t="str">
        <f t="shared" si="22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4"/>
        <v/>
      </c>
      <c r="AR14" s="208" t="str">
        <f t="shared" si="14"/>
        <v/>
      </c>
      <c r="AS14" s="208" t="str">
        <f t="shared" si="25"/>
        <v/>
      </c>
      <c r="AV14" s="208" t="b">
        <f t="shared" si="26"/>
        <v>0</v>
      </c>
      <c r="AW14" s="208" t="b">
        <f t="shared" si="27"/>
        <v>0</v>
      </c>
      <c r="BA14" s="208" t="b">
        <f t="shared" si="28"/>
        <v>0</v>
      </c>
      <c r="BB14" s="208" t="b">
        <f t="shared" si="15"/>
        <v>0</v>
      </c>
      <c r="BC14" s="209" t="b">
        <f t="shared" si="29"/>
        <v>0</v>
      </c>
      <c r="BD14" s="208">
        <f t="shared" si="30"/>
        <v>0</v>
      </c>
      <c r="BF14" s="208" t="b">
        <f t="shared" si="31"/>
        <v>0</v>
      </c>
      <c r="BH14" s="209" t="b">
        <f t="shared" si="32"/>
        <v>0</v>
      </c>
      <c r="BI14" s="209" t="b">
        <f t="shared" si="33"/>
        <v>0</v>
      </c>
      <c r="BK14" s="208" t="b">
        <f t="shared" si="16"/>
        <v>0</v>
      </c>
      <c r="BL14" s="208" t="b">
        <f t="shared" si="34"/>
        <v>0</v>
      </c>
      <c r="BM14" s="208" t="b">
        <f t="shared" si="35"/>
        <v>0</v>
      </c>
      <c r="BN14" s="208" t="b">
        <f t="shared" si="17"/>
        <v>0</v>
      </c>
      <c r="BO14" s="208" t="str">
        <f t="shared" si="36"/>
        <v/>
      </c>
    </row>
    <row r="15" spans="1:67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8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1"/>
        <v/>
      </c>
      <c r="X15" s="208" t="str">
        <f t="shared" si="6"/>
        <v/>
      </c>
      <c r="Y15" s="208" t="str">
        <f t="shared" si="22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4"/>
        <v/>
      </c>
      <c r="AR15" s="208" t="str">
        <f t="shared" si="14"/>
        <v/>
      </c>
      <c r="AS15" s="208" t="str">
        <f t="shared" si="25"/>
        <v/>
      </c>
      <c r="AV15" s="208" t="b">
        <f t="shared" si="26"/>
        <v>0</v>
      </c>
      <c r="AW15" s="208" t="b">
        <f t="shared" si="27"/>
        <v>0</v>
      </c>
      <c r="BA15" s="208" t="b">
        <f t="shared" si="28"/>
        <v>0</v>
      </c>
      <c r="BB15" s="208" t="b">
        <f t="shared" si="15"/>
        <v>0</v>
      </c>
      <c r="BC15" s="209" t="b">
        <f t="shared" si="29"/>
        <v>0</v>
      </c>
      <c r="BD15" s="208">
        <f t="shared" si="30"/>
        <v>0</v>
      </c>
      <c r="BF15" s="208" t="b">
        <f t="shared" si="31"/>
        <v>0</v>
      </c>
      <c r="BH15" s="209" t="b">
        <f t="shared" si="32"/>
        <v>0</v>
      </c>
      <c r="BI15" s="209" t="b">
        <f t="shared" si="33"/>
        <v>0</v>
      </c>
      <c r="BK15" s="208" t="b">
        <f t="shared" si="16"/>
        <v>0</v>
      </c>
      <c r="BL15" s="208" t="b">
        <f t="shared" si="34"/>
        <v>0</v>
      </c>
      <c r="BM15" s="208" t="b">
        <f t="shared" si="35"/>
        <v>0</v>
      </c>
      <c r="BN15" s="208" t="b">
        <f t="shared" si="17"/>
        <v>0</v>
      </c>
      <c r="BO15" s="208" t="str">
        <f t="shared" si="36"/>
        <v/>
      </c>
    </row>
    <row r="16" spans="1:67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8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1"/>
        <v/>
      </c>
      <c r="X16" s="208" t="str">
        <f t="shared" si="6"/>
        <v/>
      </c>
      <c r="Y16" s="208" t="str">
        <f t="shared" si="22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4"/>
        <v/>
      </c>
      <c r="AR16" s="208" t="str">
        <f t="shared" si="14"/>
        <v/>
      </c>
      <c r="AS16" s="208" t="str">
        <f t="shared" si="25"/>
        <v/>
      </c>
      <c r="AV16" s="208" t="b">
        <f t="shared" si="26"/>
        <v>0</v>
      </c>
      <c r="AW16" s="208" t="b">
        <f t="shared" si="27"/>
        <v>0</v>
      </c>
      <c r="BA16" s="208" t="b">
        <f t="shared" si="28"/>
        <v>0</v>
      </c>
      <c r="BB16" s="208" t="b">
        <f t="shared" si="15"/>
        <v>0</v>
      </c>
      <c r="BC16" s="209" t="b">
        <f t="shared" si="29"/>
        <v>0</v>
      </c>
      <c r="BD16" s="208">
        <f t="shared" si="30"/>
        <v>0</v>
      </c>
      <c r="BF16" s="208" t="b">
        <f t="shared" si="31"/>
        <v>0</v>
      </c>
      <c r="BH16" s="209" t="b">
        <f t="shared" si="32"/>
        <v>0</v>
      </c>
      <c r="BI16" s="209" t="b">
        <f t="shared" si="33"/>
        <v>0</v>
      </c>
      <c r="BK16" s="208" t="b">
        <f t="shared" si="16"/>
        <v>0</v>
      </c>
      <c r="BL16" s="208" t="b">
        <f t="shared" si="34"/>
        <v>0</v>
      </c>
      <c r="BM16" s="208" t="b">
        <f t="shared" si="35"/>
        <v>0</v>
      </c>
      <c r="BN16" s="208" t="b">
        <f t="shared" si="17"/>
        <v>0</v>
      </c>
      <c r="BO16" s="208" t="str">
        <f t="shared" si="36"/>
        <v/>
      </c>
    </row>
    <row r="17" spans="1:67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8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1"/>
        <v/>
      </c>
      <c r="X17" s="208" t="str">
        <f t="shared" si="6"/>
        <v/>
      </c>
      <c r="Y17" s="208" t="str">
        <f t="shared" si="22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4"/>
        <v/>
      </c>
      <c r="AR17" s="208" t="str">
        <f t="shared" si="14"/>
        <v/>
      </c>
      <c r="AS17" s="208" t="str">
        <f t="shared" si="25"/>
        <v/>
      </c>
      <c r="AV17" s="208" t="b">
        <f t="shared" si="26"/>
        <v>0</v>
      </c>
      <c r="AW17" s="208" t="b">
        <f t="shared" si="27"/>
        <v>0</v>
      </c>
      <c r="BA17" s="208" t="b">
        <f t="shared" si="28"/>
        <v>0</v>
      </c>
      <c r="BB17" s="208" t="b">
        <f t="shared" si="15"/>
        <v>0</v>
      </c>
      <c r="BC17" s="209" t="b">
        <f t="shared" si="29"/>
        <v>0</v>
      </c>
      <c r="BD17" s="208">
        <f t="shared" si="30"/>
        <v>0</v>
      </c>
      <c r="BF17" s="208" t="b">
        <f t="shared" si="31"/>
        <v>0</v>
      </c>
      <c r="BH17" s="209" t="b">
        <f t="shared" si="32"/>
        <v>0</v>
      </c>
      <c r="BI17" s="209" t="b">
        <f t="shared" si="33"/>
        <v>0</v>
      </c>
      <c r="BK17" s="208" t="b">
        <f t="shared" si="16"/>
        <v>0</v>
      </c>
      <c r="BL17" s="208" t="b">
        <f t="shared" si="34"/>
        <v>0</v>
      </c>
      <c r="BM17" s="208" t="b">
        <f t="shared" si="35"/>
        <v>0</v>
      </c>
      <c r="BN17" s="208" t="b">
        <f t="shared" si="17"/>
        <v>0</v>
      </c>
      <c r="BO17" s="208" t="str">
        <f t="shared" si="36"/>
        <v/>
      </c>
    </row>
    <row r="18" spans="1:67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8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1"/>
        <v/>
      </c>
      <c r="X18" s="208" t="str">
        <f t="shared" si="6"/>
        <v/>
      </c>
      <c r="Y18" s="208" t="str">
        <f t="shared" si="22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4"/>
        <v/>
      </c>
      <c r="AR18" s="208" t="str">
        <f t="shared" si="14"/>
        <v/>
      </c>
      <c r="AS18" s="208" t="str">
        <f t="shared" si="25"/>
        <v/>
      </c>
      <c r="AV18" s="208" t="b">
        <f t="shared" si="26"/>
        <v>0</v>
      </c>
      <c r="AW18" s="208" t="b">
        <f t="shared" si="27"/>
        <v>0</v>
      </c>
      <c r="BA18" s="208" t="b">
        <f t="shared" si="28"/>
        <v>0</v>
      </c>
      <c r="BB18" s="208" t="b">
        <f t="shared" si="15"/>
        <v>0</v>
      </c>
      <c r="BC18" s="209" t="b">
        <f t="shared" si="29"/>
        <v>0</v>
      </c>
      <c r="BD18" s="208">
        <f t="shared" si="30"/>
        <v>0</v>
      </c>
      <c r="BF18" s="208" t="b">
        <f t="shared" si="31"/>
        <v>0</v>
      </c>
      <c r="BH18" s="209" t="b">
        <f t="shared" si="32"/>
        <v>0</v>
      </c>
      <c r="BI18" s="209" t="b">
        <f t="shared" si="33"/>
        <v>0</v>
      </c>
      <c r="BK18" s="208" t="b">
        <f t="shared" si="16"/>
        <v>0</v>
      </c>
      <c r="BL18" s="208" t="b">
        <f t="shared" si="34"/>
        <v>0</v>
      </c>
      <c r="BM18" s="208" t="b">
        <f t="shared" si="35"/>
        <v>0</v>
      </c>
      <c r="BN18" s="208" t="b">
        <f t="shared" si="17"/>
        <v>0</v>
      </c>
      <c r="BO18" s="208" t="str">
        <f t="shared" si="36"/>
        <v/>
      </c>
    </row>
    <row r="19" spans="1:67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8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1"/>
        <v/>
      </c>
      <c r="X19" s="208" t="str">
        <f t="shared" si="6"/>
        <v/>
      </c>
      <c r="Y19" s="208" t="str">
        <f t="shared" si="22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4"/>
        <v/>
      </c>
      <c r="AR19" s="208" t="str">
        <f t="shared" si="14"/>
        <v/>
      </c>
      <c r="AS19" s="208" t="str">
        <f t="shared" si="25"/>
        <v/>
      </c>
      <c r="AV19" s="208" t="b">
        <f t="shared" si="26"/>
        <v>0</v>
      </c>
      <c r="AW19" s="208" t="b">
        <f t="shared" si="27"/>
        <v>0</v>
      </c>
      <c r="BA19" s="208" t="b">
        <f t="shared" si="28"/>
        <v>0</v>
      </c>
      <c r="BB19" s="208" t="b">
        <f t="shared" si="15"/>
        <v>0</v>
      </c>
      <c r="BC19" s="209" t="b">
        <f t="shared" si="29"/>
        <v>0</v>
      </c>
      <c r="BD19" s="208">
        <f t="shared" si="30"/>
        <v>0</v>
      </c>
      <c r="BF19" s="208" t="b">
        <f t="shared" si="31"/>
        <v>0</v>
      </c>
      <c r="BH19" s="209" t="b">
        <f t="shared" si="32"/>
        <v>0</v>
      </c>
      <c r="BI19" s="209" t="b">
        <f t="shared" si="33"/>
        <v>0</v>
      </c>
      <c r="BK19" s="208" t="b">
        <f t="shared" si="16"/>
        <v>0</v>
      </c>
      <c r="BL19" s="208" t="b">
        <f t="shared" si="34"/>
        <v>0</v>
      </c>
      <c r="BM19" s="208" t="b">
        <f t="shared" si="35"/>
        <v>0</v>
      </c>
      <c r="BN19" s="208" t="b">
        <f t="shared" si="17"/>
        <v>0</v>
      </c>
      <c r="BO19" s="208" t="str">
        <f t="shared" si="36"/>
        <v/>
      </c>
    </row>
    <row r="20" spans="1:67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8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1"/>
        <v/>
      </c>
      <c r="X20" s="208" t="str">
        <f t="shared" si="6"/>
        <v/>
      </c>
      <c r="Y20" s="208" t="str">
        <f t="shared" si="22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4"/>
        <v/>
      </c>
      <c r="AR20" s="208" t="str">
        <f t="shared" si="14"/>
        <v/>
      </c>
      <c r="AS20" s="208" t="str">
        <f t="shared" si="25"/>
        <v/>
      </c>
      <c r="AV20" s="208" t="b">
        <f t="shared" si="26"/>
        <v>0</v>
      </c>
      <c r="AW20" s="208" t="b">
        <f t="shared" si="27"/>
        <v>0</v>
      </c>
      <c r="BA20" s="208" t="b">
        <f t="shared" si="28"/>
        <v>0</v>
      </c>
      <c r="BB20" s="208" t="b">
        <f t="shared" si="15"/>
        <v>0</v>
      </c>
      <c r="BC20" s="209" t="b">
        <f t="shared" si="29"/>
        <v>0</v>
      </c>
      <c r="BD20" s="208">
        <f t="shared" si="30"/>
        <v>0</v>
      </c>
      <c r="BF20" s="208" t="b">
        <f t="shared" si="31"/>
        <v>0</v>
      </c>
      <c r="BH20" s="209" t="b">
        <f t="shared" si="32"/>
        <v>0</v>
      </c>
      <c r="BI20" s="209" t="b">
        <f t="shared" si="33"/>
        <v>0</v>
      </c>
      <c r="BK20" s="208" t="b">
        <f t="shared" si="16"/>
        <v>0</v>
      </c>
      <c r="BL20" s="208" t="b">
        <f t="shared" si="34"/>
        <v>0</v>
      </c>
      <c r="BM20" s="208" t="b">
        <f t="shared" si="35"/>
        <v>0</v>
      </c>
      <c r="BN20" s="208" t="b">
        <f t="shared" si="17"/>
        <v>0</v>
      </c>
      <c r="BO20" s="208" t="str">
        <f t="shared" si="36"/>
        <v/>
      </c>
    </row>
    <row r="21" spans="1:67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8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1"/>
        <v/>
      </c>
      <c r="X21" s="208" t="str">
        <f t="shared" si="6"/>
        <v/>
      </c>
      <c r="Y21" s="208" t="str">
        <f t="shared" si="22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4"/>
        <v/>
      </c>
      <c r="AR21" s="208" t="str">
        <f t="shared" si="14"/>
        <v/>
      </c>
      <c r="AS21" s="208" t="str">
        <f t="shared" si="25"/>
        <v/>
      </c>
      <c r="AV21" s="208" t="b">
        <f t="shared" si="26"/>
        <v>0</v>
      </c>
      <c r="AW21" s="208" t="b">
        <f t="shared" si="27"/>
        <v>0</v>
      </c>
      <c r="BA21" s="208" t="b">
        <f t="shared" si="28"/>
        <v>0</v>
      </c>
      <c r="BB21" s="208" t="b">
        <f t="shared" si="15"/>
        <v>0</v>
      </c>
      <c r="BC21" s="209" t="b">
        <f t="shared" si="29"/>
        <v>0</v>
      </c>
      <c r="BD21" s="208">
        <f t="shared" si="30"/>
        <v>0</v>
      </c>
      <c r="BF21" s="208" t="b">
        <f t="shared" si="31"/>
        <v>0</v>
      </c>
      <c r="BH21" s="209" t="b">
        <f t="shared" si="32"/>
        <v>0</v>
      </c>
      <c r="BI21" s="209" t="b">
        <f t="shared" si="33"/>
        <v>0</v>
      </c>
      <c r="BK21" s="208" t="b">
        <f t="shared" si="16"/>
        <v>0</v>
      </c>
      <c r="BL21" s="208" t="b">
        <f t="shared" si="34"/>
        <v>0</v>
      </c>
      <c r="BM21" s="208" t="b">
        <f t="shared" si="35"/>
        <v>0</v>
      </c>
      <c r="BN21" s="208" t="b">
        <f t="shared" si="17"/>
        <v>0</v>
      </c>
      <c r="BO21" s="208" t="str">
        <f t="shared" si="36"/>
        <v/>
      </c>
    </row>
    <row r="22" spans="1:67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7">E22*G22</f>
        <v>0</v>
      </c>
      <c r="I22" s="208">
        <v>1</v>
      </c>
      <c r="J22" s="208">
        <f t="shared" si="1"/>
        <v>0</v>
      </c>
      <c r="K22" s="208">
        <f t="shared" ref="K22:K31" si="38">J22*H22</f>
        <v>0</v>
      </c>
      <c r="L22" s="208"/>
      <c r="M22" s="7">
        <f t="shared" si="18"/>
        <v>0</v>
      </c>
      <c r="N22" s="7">
        <f t="shared" si="19"/>
        <v>0</v>
      </c>
      <c r="O22" s="208">
        <v>0</v>
      </c>
      <c r="P22" s="208">
        <v>1</v>
      </c>
      <c r="Q22" s="208">
        <f t="shared" ref="Q22:Q31" si="39">IF(P22&gt;1,O22*J22,0)</f>
        <v>0</v>
      </c>
      <c r="R22" s="208">
        <v>0</v>
      </c>
      <c r="S22" s="208">
        <f t="shared" ref="S22:S31" si="40">IF(P22=2,Q22*0.155,0)</f>
        <v>0</v>
      </c>
      <c r="T22" s="208">
        <f t="shared" ref="T22:T31" si="41">IF(P22=3,Q22*0.05,0)</f>
        <v>0</v>
      </c>
      <c r="U22" s="208">
        <f t="shared" ref="U22:U31" si="42">IF(P22=4,Q22*0.1,0)</f>
        <v>0</v>
      </c>
      <c r="V22" s="208"/>
      <c r="W22" s="208" t="str">
        <f t="shared" si="21"/>
        <v/>
      </c>
      <c r="X22" s="208" t="str">
        <f t="shared" si="6"/>
        <v/>
      </c>
      <c r="Y22" s="208" t="str">
        <f t="shared" si="22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3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4"/>
        <v/>
      </c>
      <c r="AR22" s="208" t="str">
        <f t="shared" si="14"/>
        <v/>
      </c>
      <c r="AS22" s="208" t="str">
        <f t="shared" si="25"/>
        <v/>
      </c>
      <c r="AV22" s="208" t="b">
        <f t="shared" si="26"/>
        <v>0</v>
      </c>
      <c r="AW22" s="208" t="b">
        <f t="shared" si="27"/>
        <v>0</v>
      </c>
      <c r="BA22" s="208" t="b">
        <f t="shared" si="28"/>
        <v>0</v>
      </c>
      <c r="BB22" s="208" t="b">
        <f t="shared" si="15"/>
        <v>0</v>
      </c>
      <c r="BC22" s="209" t="b">
        <f t="shared" si="29"/>
        <v>0</v>
      </c>
      <c r="BD22" s="208">
        <f t="shared" si="30"/>
        <v>0</v>
      </c>
      <c r="BF22" s="208" t="b">
        <f t="shared" si="31"/>
        <v>0</v>
      </c>
      <c r="BH22" s="209" t="b">
        <f t="shared" si="32"/>
        <v>0</v>
      </c>
      <c r="BI22" s="209" t="b">
        <f t="shared" si="33"/>
        <v>0</v>
      </c>
      <c r="BK22" s="208" t="b">
        <f t="shared" si="16"/>
        <v>0</v>
      </c>
      <c r="BL22" s="208" t="b">
        <f t="shared" si="34"/>
        <v>0</v>
      </c>
      <c r="BM22" s="208" t="b">
        <f t="shared" si="35"/>
        <v>0</v>
      </c>
      <c r="BN22" s="208" t="b">
        <f t="shared" si="17"/>
        <v>0</v>
      </c>
      <c r="BO22" s="208" t="str">
        <f t="shared" si="36"/>
        <v/>
      </c>
    </row>
    <row r="23" spans="1:67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7"/>
        <v>0</v>
      </c>
      <c r="I23" s="208">
        <v>1</v>
      </c>
      <c r="J23" s="208">
        <f t="shared" si="1"/>
        <v>0</v>
      </c>
      <c r="K23" s="208">
        <f t="shared" si="38"/>
        <v>0</v>
      </c>
      <c r="L23" s="208"/>
      <c r="M23" s="7">
        <f t="shared" si="18"/>
        <v>0</v>
      </c>
      <c r="N23" s="7">
        <f t="shared" si="19"/>
        <v>0</v>
      </c>
      <c r="O23" s="208">
        <v>0</v>
      </c>
      <c r="P23" s="208">
        <v>1</v>
      </c>
      <c r="Q23" s="208">
        <f t="shared" si="39"/>
        <v>0</v>
      </c>
      <c r="R23" s="208">
        <v>0</v>
      </c>
      <c r="S23" s="208">
        <f t="shared" si="40"/>
        <v>0</v>
      </c>
      <c r="T23" s="208">
        <f t="shared" si="41"/>
        <v>0</v>
      </c>
      <c r="U23" s="208">
        <f t="shared" si="42"/>
        <v>0</v>
      </c>
      <c r="V23" s="208"/>
      <c r="W23" s="208" t="str">
        <f t="shared" si="21"/>
        <v/>
      </c>
      <c r="X23" s="208" t="str">
        <f t="shared" si="6"/>
        <v/>
      </c>
      <c r="Y23" s="208" t="str">
        <f t="shared" si="22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3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4"/>
        <v/>
      </c>
      <c r="AR23" s="208" t="str">
        <f t="shared" si="14"/>
        <v/>
      </c>
      <c r="AS23" s="208" t="str">
        <f t="shared" si="25"/>
        <v/>
      </c>
      <c r="AV23" s="208" t="b">
        <f t="shared" si="26"/>
        <v>0</v>
      </c>
      <c r="AW23" s="208" t="b">
        <f t="shared" si="27"/>
        <v>0</v>
      </c>
      <c r="BA23" s="208" t="b">
        <f t="shared" si="28"/>
        <v>0</v>
      </c>
      <c r="BB23" s="208" t="b">
        <f t="shared" si="15"/>
        <v>0</v>
      </c>
      <c r="BC23" s="209" t="b">
        <f t="shared" si="29"/>
        <v>0</v>
      </c>
      <c r="BD23" s="208">
        <f t="shared" si="30"/>
        <v>0</v>
      </c>
      <c r="BF23" s="208" t="b">
        <f t="shared" si="31"/>
        <v>0</v>
      </c>
      <c r="BH23" s="209" t="b">
        <f t="shared" si="32"/>
        <v>0</v>
      </c>
      <c r="BI23" s="209" t="b">
        <f t="shared" si="33"/>
        <v>0</v>
      </c>
      <c r="BK23" s="208" t="b">
        <f t="shared" si="16"/>
        <v>0</v>
      </c>
      <c r="BL23" s="208" t="b">
        <f t="shared" si="34"/>
        <v>0</v>
      </c>
      <c r="BM23" s="208" t="b">
        <f t="shared" si="35"/>
        <v>0</v>
      </c>
      <c r="BN23" s="208" t="b">
        <f t="shared" si="17"/>
        <v>0</v>
      </c>
      <c r="BO23" s="208" t="str">
        <f t="shared" si="36"/>
        <v/>
      </c>
    </row>
    <row r="24" spans="1:67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7"/>
        <v>0</v>
      </c>
      <c r="I24" s="208">
        <v>1</v>
      </c>
      <c r="J24" s="208">
        <f t="shared" si="1"/>
        <v>0</v>
      </c>
      <c r="K24" s="208">
        <f t="shared" si="38"/>
        <v>0</v>
      </c>
      <c r="L24" s="208"/>
      <c r="M24" s="7">
        <f t="shared" si="18"/>
        <v>0</v>
      </c>
      <c r="N24" s="7">
        <f t="shared" si="19"/>
        <v>0</v>
      </c>
      <c r="O24" s="208">
        <v>0</v>
      </c>
      <c r="P24" s="208">
        <v>1</v>
      </c>
      <c r="Q24" s="208">
        <f t="shared" si="39"/>
        <v>0</v>
      </c>
      <c r="R24" s="208">
        <v>0</v>
      </c>
      <c r="S24" s="208">
        <f t="shared" si="40"/>
        <v>0</v>
      </c>
      <c r="T24" s="208">
        <f t="shared" si="41"/>
        <v>0</v>
      </c>
      <c r="U24" s="208">
        <f t="shared" si="42"/>
        <v>0</v>
      </c>
      <c r="V24" s="208"/>
      <c r="W24" s="208" t="str">
        <f t="shared" si="21"/>
        <v/>
      </c>
      <c r="X24" s="208" t="str">
        <f t="shared" si="6"/>
        <v/>
      </c>
      <c r="Y24" s="208" t="str">
        <f t="shared" si="22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3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4"/>
        <v/>
      </c>
      <c r="AR24" s="208" t="str">
        <f t="shared" si="14"/>
        <v/>
      </c>
      <c r="AS24" s="208" t="str">
        <f t="shared" si="25"/>
        <v/>
      </c>
      <c r="AV24" s="208" t="b">
        <f t="shared" si="26"/>
        <v>0</v>
      </c>
      <c r="AW24" s="208" t="b">
        <f t="shared" si="27"/>
        <v>0</v>
      </c>
      <c r="BA24" s="208" t="b">
        <f t="shared" si="28"/>
        <v>0</v>
      </c>
      <c r="BB24" s="208" t="b">
        <f t="shared" si="15"/>
        <v>0</v>
      </c>
      <c r="BC24" s="209" t="b">
        <f t="shared" si="29"/>
        <v>0</v>
      </c>
      <c r="BD24" s="208">
        <f t="shared" si="30"/>
        <v>0</v>
      </c>
      <c r="BF24" s="208" t="b">
        <f t="shared" si="31"/>
        <v>0</v>
      </c>
      <c r="BH24" s="209" t="b">
        <f t="shared" si="32"/>
        <v>0</v>
      </c>
      <c r="BI24" s="209" t="b">
        <f t="shared" si="33"/>
        <v>0</v>
      </c>
      <c r="BK24" s="208" t="b">
        <f t="shared" si="16"/>
        <v>0</v>
      </c>
      <c r="BL24" s="208" t="b">
        <f t="shared" si="34"/>
        <v>0</v>
      </c>
      <c r="BM24" s="208" t="b">
        <f t="shared" si="35"/>
        <v>0</v>
      </c>
      <c r="BN24" s="208" t="b">
        <f t="shared" si="17"/>
        <v>0</v>
      </c>
      <c r="BO24" s="208" t="str">
        <f t="shared" si="36"/>
        <v/>
      </c>
    </row>
    <row r="25" spans="1:67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7"/>
        <v>0</v>
      </c>
      <c r="I25" s="208">
        <v>1</v>
      </c>
      <c r="J25" s="208">
        <f t="shared" si="1"/>
        <v>0</v>
      </c>
      <c r="K25" s="208">
        <f t="shared" si="38"/>
        <v>0</v>
      </c>
      <c r="L25" s="208"/>
      <c r="M25" s="7">
        <f t="shared" si="18"/>
        <v>0</v>
      </c>
      <c r="N25" s="7">
        <f t="shared" si="19"/>
        <v>0</v>
      </c>
      <c r="O25" s="208">
        <v>0</v>
      </c>
      <c r="P25" s="208">
        <v>1</v>
      </c>
      <c r="Q25" s="208">
        <f t="shared" si="39"/>
        <v>0</v>
      </c>
      <c r="R25" s="208">
        <v>0</v>
      </c>
      <c r="S25" s="208">
        <f t="shared" si="40"/>
        <v>0</v>
      </c>
      <c r="T25" s="208">
        <f t="shared" si="41"/>
        <v>0</v>
      </c>
      <c r="U25" s="208">
        <f t="shared" si="42"/>
        <v>0</v>
      </c>
      <c r="V25" s="208"/>
      <c r="W25" s="208" t="str">
        <f t="shared" si="21"/>
        <v/>
      </c>
      <c r="X25" s="208" t="str">
        <f t="shared" si="6"/>
        <v/>
      </c>
      <c r="Y25" s="208" t="str">
        <f t="shared" si="22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3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4"/>
        <v/>
      </c>
      <c r="AR25" s="208" t="str">
        <f t="shared" si="14"/>
        <v/>
      </c>
      <c r="AS25" s="208" t="str">
        <f t="shared" si="25"/>
        <v/>
      </c>
      <c r="AV25" s="208" t="b">
        <f t="shared" si="26"/>
        <v>0</v>
      </c>
      <c r="AW25" s="208" t="b">
        <f t="shared" si="27"/>
        <v>0</v>
      </c>
      <c r="BA25" s="208" t="b">
        <f t="shared" si="28"/>
        <v>0</v>
      </c>
      <c r="BB25" s="208" t="b">
        <f t="shared" si="15"/>
        <v>0</v>
      </c>
      <c r="BC25" s="209" t="b">
        <f t="shared" si="29"/>
        <v>0</v>
      </c>
      <c r="BD25" s="208">
        <f t="shared" si="30"/>
        <v>0</v>
      </c>
      <c r="BF25" s="208" t="b">
        <f t="shared" si="31"/>
        <v>0</v>
      </c>
      <c r="BH25" s="209" t="b">
        <f t="shared" si="32"/>
        <v>0</v>
      </c>
      <c r="BI25" s="209" t="b">
        <f t="shared" si="33"/>
        <v>0</v>
      </c>
      <c r="BK25" s="208" t="b">
        <f t="shared" si="16"/>
        <v>0</v>
      </c>
      <c r="BL25" s="208" t="b">
        <f t="shared" si="34"/>
        <v>0</v>
      </c>
      <c r="BM25" s="208" t="b">
        <f t="shared" si="35"/>
        <v>0</v>
      </c>
      <c r="BN25" s="208" t="b">
        <f t="shared" si="17"/>
        <v>0</v>
      </c>
      <c r="BO25" s="208" t="str">
        <f t="shared" si="36"/>
        <v/>
      </c>
    </row>
    <row r="26" spans="1:67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7"/>
        <v>0</v>
      </c>
      <c r="I26" s="208">
        <v>1</v>
      </c>
      <c r="J26" s="208">
        <f t="shared" si="1"/>
        <v>0</v>
      </c>
      <c r="K26" s="208">
        <f t="shared" si="38"/>
        <v>0</v>
      </c>
      <c r="L26" s="208"/>
      <c r="M26" s="7">
        <f t="shared" si="18"/>
        <v>0</v>
      </c>
      <c r="N26" s="7">
        <f t="shared" si="19"/>
        <v>0</v>
      </c>
      <c r="O26" s="208">
        <v>0</v>
      </c>
      <c r="P26" s="208">
        <v>1</v>
      </c>
      <c r="Q26" s="208">
        <f t="shared" si="39"/>
        <v>0</v>
      </c>
      <c r="R26" s="208">
        <v>0</v>
      </c>
      <c r="S26" s="208">
        <f t="shared" si="40"/>
        <v>0</v>
      </c>
      <c r="T26" s="208">
        <f t="shared" si="41"/>
        <v>0</v>
      </c>
      <c r="U26" s="208">
        <f t="shared" si="42"/>
        <v>0</v>
      </c>
      <c r="V26" s="208"/>
      <c r="W26" s="208" t="str">
        <f t="shared" si="21"/>
        <v/>
      </c>
      <c r="X26" s="208" t="str">
        <f t="shared" si="6"/>
        <v/>
      </c>
      <c r="Y26" s="208" t="str">
        <f t="shared" si="22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3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4"/>
        <v/>
      </c>
      <c r="AR26" s="208" t="str">
        <f t="shared" si="14"/>
        <v/>
      </c>
      <c r="AS26" s="208" t="str">
        <f t="shared" si="25"/>
        <v/>
      </c>
      <c r="AV26" s="208" t="b">
        <f t="shared" si="26"/>
        <v>0</v>
      </c>
      <c r="AW26" s="208" t="b">
        <f t="shared" si="27"/>
        <v>0</v>
      </c>
      <c r="BA26" s="208" t="b">
        <f t="shared" si="28"/>
        <v>0</v>
      </c>
      <c r="BB26" s="208" t="b">
        <f t="shared" si="15"/>
        <v>0</v>
      </c>
      <c r="BC26" s="209" t="b">
        <f t="shared" si="29"/>
        <v>0</v>
      </c>
      <c r="BD26" s="208">
        <f t="shared" si="30"/>
        <v>0</v>
      </c>
      <c r="BF26" s="208" t="b">
        <f t="shared" si="31"/>
        <v>0</v>
      </c>
      <c r="BH26" s="209" t="b">
        <f t="shared" si="32"/>
        <v>0</v>
      </c>
      <c r="BI26" s="209" t="b">
        <f t="shared" si="33"/>
        <v>0</v>
      </c>
      <c r="BK26" s="208" t="b">
        <f t="shared" si="16"/>
        <v>0</v>
      </c>
      <c r="BL26" s="208" t="b">
        <f t="shared" si="34"/>
        <v>0</v>
      </c>
      <c r="BM26" s="208" t="b">
        <f t="shared" si="35"/>
        <v>0</v>
      </c>
      <c r="BN26" s="208" t="b">
        <f t="shared" si="17"/>
        <v>0</v>
      </c>
      <c r="BO26" s="208" t="str">
        <f t="shared" si="36"/>
        <v/>
      </c>
    </row>
    <row r="27" spans="1:67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7"/>
        <v>0</v>
      </c>
      <c r="I27" s="208">
        <v>1</v>
      </c>
      <c r="J27" s="208">
        <f t="shared" si="1"/>
        <v>0</v>
      </c>
      <c r="K27" s="208">
        <f t="shared" si="38"/>
        <v>0</v>
      </c>
      <c r="L27" s="208"/>
      <c r="M27" s="7">
        <f t="shared" si="18"/>
        <v>0</v>
      </c>
      <c r="N27" s="7">
        <f t="shared" si="19"/>
        <v>0</v>
      </c>
      <c r="O27" s="208">
        <v>0</v>
      </c>
      <c r="P27" s="208">
        <v>1</v>
      </c>
      <c r="Q27" s="208">
        <f t="shared" si="39"/>
        <v>0</v>
      </c>
      <c r="R27" s="208">
        <v>0</v>
      </c>
      <c r="S27" s="208">
        <f t="shared" si="40"/>
        <v>0</v>
      </c>
      <c r="T27" s="208">
        <f t="shared" si="41"/>
        <v>0</v>
      </c>
      <c r="U27" s="208">
        <f t="shared" si="42"/>
        <v>0</v>
      </c>
      <c r="V27" s="208"/>
      <c r="W27" s="208" t="str">
        <f t="shared" si="21"/>
        <v/>
      </c>
      <c r="X27" s="208" t="str">
        <f t="shared" si="6"/>
        <v/>
      </c>
      <c r="Y27" s="208" t="str">
        <f t="shared" si="22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3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4"/>
        <v/>
      </c>
      <c r="AR27" s="208" t="str">
        <f t="shared" si="14"/>
        <v/>
      </c>
      <c r="AS27" s="208" t="str">
        <f t="shared" si="25"/>
        <v/>
      </c>
      <c r="AV27" s="208" t="b">
        <f t="shared" si="26"/>
        <v>0</v>
      </c>
      <c r="AW27" s="208" t="b">
        <f t="shared" si="27"/>
        <v>0</v>
      </c>
      <c r="BA27" s="208" t="b">
        <f t="shared" si="28"/>
        <v>0</v>
      </c>
      <c r="BB27" s="208" t="b">
        <f t="shared" si="15"/>
        <v>0</v>
      </c>
      <c r="BC27" s="209" t="b">
        <f t="shared" si="29"/>
        <v>0</v>
      </c>
      <c r="BD27" s="208">
        <f t="shared" si="30"/>
        <v>0</v>
      </c>
      <c r="BF27" s="208" t="b">
        <f t="shared" si="31"/>
        <v>0</v>
      </c>
      <c r="BH27" s="209" t="b">
        <f t="shared" si="32"/>
        <v>0</v>
      </c>
      <c r="BI27" s="209" t="b">
        <f t="shared" si="33"/>
        <v>0</v>
      </c>
      <c r="BK27" s="208" t="b">
        <f t="shared" si="16"/>
        <v>0</v>
      </c>
      <c r="BL27" s="208" t="b">
        <f t="shared" si="34"/>
        <v>0</v>
      </c>
      <c r="BM27" s="208" t="b">
        <f t="shared" si="35"/>
        <v>0</v>
      </c>
      <c r="BN27" s="208" t="b">
        <f t="shared" si="17"/>
        <v>0</v>
      </c>
      <c r="BO27" s="208" t="str">
        <f t="shared" si="36"/>
        <v/>
      </c>
    </row>
    <row r="28" spans="1:67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7"/>
        <v>0</v>
      </c>
      <c r="I28" s="208">
        <v>1</v>
      </c>
      <c r="J28" s="208">
        <f t="shared" si="1"/>
        <v>0</v>
      </c>
      <c r="K28" s="208">
        <f t="shared" si="38"/>
        <v>0</v>
      </c>
      <c r="L28" s="208"/>
      <c r="M28" s="7">
        <f t="shared" si="18"/>
        <v>0</v>
      </c>
      <c r="N28" s="7">
        <f t="shared" si="19"/>
        <v>0</v>
      </c>
      <c r="O28" s="208">
        <v>0</v>
      </c>
      <c r="P28" s="208">
        <v>1</v>
      </c>
      <c r="Q28" s="208">
        <f t="shared" si="39"/>
        <v>0</v>
      </c>
      <c r="R28" s="208">
        <v>0</v>
      </c>
      <c r="S28" s="208">
        <f t="shared" si="40"/>
        <v>0</v>
      </c>
      <c r="T28" s="208">
        <f t="shared" si="41"/>
        <v>0</v>
      </c>
      <c r="U28" s="208">
        <f t="shared" si="42"/>
        <v>0</v>
      </c>
      <c r="V28" s="208"/>
      <c r="W28" s="208" t="str">
        <f t="shared" si="21"/>
        <v/>
      </c>
      <c r="X28" s="208" t="str">
        <f t="shared" si="6"/>
        <v/>
      </c>
      <c r="Y28" s="208" t="str">
        <f t="shared" si="22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3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4"/>
        <v/>
      </c>
      <c r="AR28" s="208" t="str">
        <f t="shared" si="14"/>
        <v/>
      </c>
      <c r="AS28" s="208" t="str">
        <f t="shared" si="25"/>
        <v/>
      </c>
      <c r="AV28" s="208" t="b">
        <f t="shared" si="26"/>
        <v>0</v>
      </c>
      <c r="AW28" s="208" t="b">
        <f t="shared" si="27"/>
        <v>0</v>
      </c>
      <c r="BA28" s="208" t="b">
        <f t="shared" si="28"/>
        <v>0</v>
      </c>
      <c r="BB28" s="208" t="b">
        <f t="shared" si="15"/>
        <v>0</v>
      </c>
      <c r="BC28" s="209" t="b">
        <f t="shared" si="29"/>
        <v>0</v>
      </c>
      <c r="BD28" s="208">
        <f t="shared" si="30"/>
        <v>0</v>
      </c>
      <c r="BF28" s="208" t="b">
        <f t="shared" si="31"/>
        <v>0</v>
      </c>
      <c r="BH28" s="209" t="b">
        <f t="shared" si="32"/>
        <v>0</v>
      </c>
      <c r="BI28" s="209" t="b">
        <f t="shared" si="33"/>
        <v>0</v>
      </c>
      <c r="BK28" s="208" t="b">
        <f t="shared" si="16"/>
        <v>0</v>
      </c>
      <c r="BL28" s="208" t="b">
        <f t="shared" si="34"/>
        <v>0</v>
      </c>
      <c r="BM28" s="208" t="b">
        <f t="shared" si="35"/>
        <v>0</v>
      </c>
      <c r="BN28" s="208" t="b">
        <f t="shared" si="17"/>
        <v>0</v>
      </c>
      <c r="BO28" s="208" t="str">
        <f t="shared" si="36"/>
        <v/>
      </c>
    </row>
    <row r="29" spans="1:67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7"/>
        <v>0</v>
      </c>
      <c r="I29" s="208">
        <v>1</v>
      </c>
      <c r="J29" s="208">
        <f t="shared" si="1"/>
        <v>0</v>
      </c>
      <c r="K29" s="208">
        <f t="shared" si="38"/>
        <v>0</v>
      </c>
      <c r="L29" s="208"/>
      <c r="M29" s="7">
        <f t="shared" si="18"/>
        <v>0</v>
      </c>
      <c r="N29" s="7">
        <f t="shared" si="19"/>
        <v>0</v>
      </c>
      <c r="O29" s="208">
        <v>0</v>
      </c>
      <c r="P29" s="208">
        <v>1</v>
      </c>
      <c r="Q29" s="208">
        <f t="shared" si="39"/>
        <v>0</v>
      </c>
      <c r="R29" s="208">
        <v>0</v>
      </c>
      <c r="S29" s="208">
        <f t="shared" si="40"/>
        <v>0</v>
      </c>
      <c r="T29" s="208">
        <f t="shared" si="41"/>
        <v>0</v>
      </c>
      <c r="U29" s="208">
        <f t="shared" si="42"/>
        <v>0</v>
      </c>
      <c r="V29" s="208"/>
      <c r="W29" s="208" t="str">
        <f t="shared" si="21"/>
        <v/>
      </c>
      <c r="X29" s="208" t="str">
        <f t="shared" si="6"/>
        <v/>
      </c>
      <c r="Y29" s="208" t="str">
        <f t="shared" si="22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3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4"/>
        <v/>
      </c>
      <c r="AR29" s="208" t="str">
        <f t="shared" si="14"/>
        <v/>
      </c>
      <c r="AS29" s="208" t="str">
        <f t="shared" si="25"/>
        <v/>
      </c>
      <c r="AV29" s="208" t="b">
        <f t="shared" si="26"/>
        <v>0</v>
      </c>
      <c r="AW29" s="208" t="b">
        <f t="shared" si="27"/>
        <v>0</v>
      </c>
      <c r="BA29" s="208" t="b">
        <f t="shared" si="28"/>
        <v>0</v>
      </c>
      <c r="BB29" s="208" t="b">
        <f t="shared" si="15"/>
        <v>0</v>
      </c>
      <c r="BC29" s="209" t="b">
        <f t="shared" si="29"/>
        <v>0</v>
      </c>
      <c r="BD29" s="208">
        <f t="shared" si="30"/>
        <v>0</v>
      </c>
      <c r="BF29" s="208" t="b">
        <f t="shared" si="31"/>
        <v>0</v>
      </c>
      <c r="BH29" s="209" t="b">
        <f t="shared" si="32"/>
        <v>0</v>
      </c>
      <c r="BI29" s="209" t="b">
        <f t="shared" si="33"/>
        <v>0</v>
      </c>
      <c r="BK29" s="208" t="b">
        <f t="shared" si="16"/>
        <v>0</v>
      </c>
      <c r="BL29" s="208" t="b">
        <f t="shared" si="34"/>
        <v>0</v>
      </c>
      <c r="BM29" s="208" t="b">
        <f t="shared" si="35"/>
        <v>0</v>
      </c>
      <c r="BN29" s="208" t="b">
        <f t="shared" si="17"/>
        <v>0</v>
      </c>
      <c r="BO29" s="208" t="str">
        <f t="shared" si="36"/>
        <v/>
      </c>
    </row>
    <row r="30" spans="1:67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7"/>
        <v>0</v>
      </c>
      <c r="I30" s="208">
        <v>1</v>
      </c>
      <c r="J30" s="208">
        <f t="shared" si="1"/>
        <v>0</v>
      </c>
      <c r="K30" s="208">
        <f t="shared" si="38"/>
        <v>0</v>
      </c>
      <c r="L30" s="208"/>
      <c r="M30" s="7">
        <f t="shared" si="18"/>
        <v>0</v>
      </c>
      <c r="N30" s="7">
        <f t="shared" si="19"/>
        <v>0</v>
      </c>
      <c r="O30" s="208">
        <v>0</v>
      </c>
      <c r="P30" s="208">
        <v>1</v>
      </c>
      <c r="Q30" s="208">
        <f t="shared" si="39"/>
        <v>0</v>
      </c>
      <c r="R30" s="208">
        <v>0</v>
      </c>
      <c r="S30" s="208">
        <f t="shared" si="40"/>
        <v>0</v>
      </c>
      <c r="T30" s="208">
        <f t="shared" si="41"/>
        <v>0</v>
      </c>
      <c r="U30" s="208">
        <f t="shared" si="42"/>
        <v>0</v>
      </c>
      <c r="V30" s="208"/>
      <c r="W30" s="208" t="str">
        <f t="shared" si="21"/>
        <v/>
      </c>
      <c r="X30" s="208" t="str">
        <f t="shared" si="6"/>
        <v/>
      </c>
      <c r="Y30" s="208" t="str">
        <f t="shared" si="22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3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4"/>
        <v/>
      </c>
      <c r="AR30" s="208" t="str">
        <f t="shared" si="14"/>
        <v/>
      </c>
      <c r="AS30" s="208" t="str">
        <f t="shared" si="25"/>
        <v/>
      </c>
      <c r="AV30" s="208" t="b">
        <f t="shared" si="26"/>
        <v>0</v>
      </c>
      <c r="AW30" s="208" t="b">
        <f t="shared" si="27"/>
        <v>0</v>
      </c>
      <c r="BA30" s="208" t="b">
        <f t="shared" si="28"/>
        <v>0</v>
      </c>
      <c r="BB30" s="208" t="b">
        <f t="shared" si="15"/>
        <v>0</v>
      </c>
      <c r="BC30" s="209" t="b">
        <f t="shared" si="29"/>
        <v>0</v>
      </c>
      <c r="BD30" s="208">
        <f t="shared" si="30"/>
        <v>0</v>
      </c>
      <c r="BF30" s="208" t="b">
        <f t="shared" si="31"/>
        <v>0</v>
      </c>
      <c r="BH30" s="209" t="b">
        <f t="shared" si="32"/>
        <v>0</v>
      </c>
      <c r="BI30" s="209" t="b">
        <f t="shared" si="33"/>
        <v>0</v>
      </c>
      <c r="BK30" s="208" t="b">
        <f t="shared" si="16"/>
        <v>0</v>
      </c>
      <c r="BL30" s="208" t="b">
        <f t="shared" si="34"/>
        <v>0</v>
      </c>
      <c r="BM30" s="208" t="b">
        <f t="shared" si="35"/>
        <v>0</v>
      </c>
      <c r="BN30" s="208" t="b">
        <f t="shared" si="17"/>
        <v>0</v>
      </c>
      <c r="BO30" s="208" t="str">
        <f t="shared" si="36"/>
        <v/>
      </c>
    </row>
    <row r="31" spans="1:67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7"/>
        <v>0</v>
      </c>
      <c r="I31" s="208">
        <v>1</v>
      </c>
      <c r="J31" s="208">
        <f t="shared" si="1"/>
        <v>0</v>
      </c>
      <c r="K31" s="208">
        <f t="shared" si="38"/>
        <v>0</v>
      </c>
      <c r="L31" s="208"/>
      <c r="M31" s="7">
        <f t="shared" si="18"/>
        <v>0</v>
      </c>
      <c r="N31" s="7">
        <f t="shared" si="19"/>
        <v>0</v>
      </c>
      <c r="O31" s="208">
        <v>0</v>
      </c>
      <c r="P31" s="208">
        <v>1</v>
      </c>
      <c r="Q31" s="208">
        <f t="shared" si="39"/>
        <v>0</v>
      </c>
      <c r="R31" s="208">
        <v>0</v>
      </c>
      <c r="S31" s="208">
        <f t="shared" si="40"/>
        <v>0</v>
      </c>
      <c r="T31" s="208">
        <f t="shared" si="41"/>
        <v>0</v>
      </c>
      <c r="U31" s="208">
        <f t="shared" si="42"/>
        <v>0</v>
      </c>
      <c r="V31" s="208"/>
      <c r="W31" s="208" t="str">
        <f t="shared" si="21"/>
        <v/>
      </c>
      <c r="X31" s="208" t="str">
        <f t="shared" si="6"/>
        <v/>
      </c>
      <c r="Y31" s="208" t="str">
        <f t="shared" si="22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3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4"/>
        <v/>
      </c>
      <c r="AR31" s="208" t="str">
        <f t="shared" si="14"/>
        <v/>
      </c>
      <c r="AS31" s="208" t="str">
        <f t="shared" si="25"/>
        <v/>
      </c>
      <c r="AV31" s="208" t="b">
        <f t="shared" si="26"/>
        <v>0</v>
      </c>
      <c r="AW31" s="208" t="b">
        <f t="shared" si="27"/>
        <v>0</v>
      </c>
      <c r="BA31" s="208" t="b">
        <f t="shared" si="28"/>
        <v>0</v>
      </c>
      <c r="BB31" s="208" t="b">
        <f t="shared" si="15"/>
        <v>0</v>
      </c>
      <c r="BC31" s="209" t="b">
        <f t="shared" si="29"/>
        <v>0</v>
      </c>
      <c r="BD31" s="208">
        <f t="shared" si="30"/>
        <v>0</v>
      </c>
      <c r="BF31" s="208" t="b">
        <f t="shared" si="31"/>
        <v>0</v>
      </c>
      <c r="BH31" s="209" t="b">
        <f t="shared" si="32"/>
        <v>0</v>
      </c>
      <c r="BI31" s="209" t="b">
        <f t="shared" si="33"/>
        <v>0</v>
      </c>
      <c r="BK31" s="208" t="b">
        <f t="shared" si="16"/>
        <v>0</v>
      </c>
      <c r="BL31" s="208" t="b">
        <f t="shared" si="34"/>
        <v>0</v>
      </c>
      <c r="BM31" s="208" t="b">
        <f t="shared" si="35"/>
        <v>0</v>
      </c>
      <c r="BN31" s="208" t="b">
        <f t="shared" si="17"/>
        <v>0</v>
      </c>
      <c r="BO31" s="208" t="str">
        <f t="shared" si="36"/>
        <v/>
      </c>
    </row>
    <row r="32" spans="1:67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P38" sqref="P38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4552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4553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4554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4555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4556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4557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4558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4559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4560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4561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4562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4563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4564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5438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4565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4566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5437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4567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4568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4569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4570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4571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4572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4573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4574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4575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2"/>
  <sheetViews>
    <sheetView showGridLines="0" showRowColHeaders="0" showZeros="0" showOutlineSymbols="0" topLeftCell="A51" workbookViewId="0">
      <selection activeCell="A942" sqref="A942"/>
    </sheetView>
  </sheetViews>
  <sheetFormatPr defaultRowHeight="12.75" x14ac:dyDescent="0.2"/>
  <sheetData>
    <row r="1" spans="1:1" x14ac:dyDescent="0.2">
      <c r="A1" t="s">
        <v>6136</v>
      </c>
    </row>
    <row r="2" spans="1:1" x14ac:dyDescent="0.2">
      <c r="A2" t="s">
        <v>6137</v>
      </c>
    </row>
    <row r="3" spans="1:1" x14ac:dyDescent="0.2">
      <c r="A3" t="s">
        <v>6138</v>
      </c>
    </row>
    <row r="4" spans="1:1" x14ac:dyDescent="0.2">
      <c r="A4" t="s">
        <v>6139</v>
      </c>
    </row>
    <row r="5" spans="1:1" x14ac:dyDescent="0.2">
      <c r="A5" t="s">
        <v>6140</v>
      </c>
    </row>
    <row r="6" spans="1:1" x14ac:dyDescent="0.2">
      <c r="A6" t="s">
        <v>6141</v>
      </c>
    </row>
    <row r="7" spans="1:1" x14ac:dyDescent="0.2">
      <c r="A7" t="s">
        <v>6142</v>
      </c>
    </row>
    <row r="8" spans="1:1" x14ac:dyDescent="0.2">
      <c r="A8" t="s">
        <v>6143</v>
      </c>
    </row>
    <row r="9" spans="1:1" x14ac:dyDescent="0.2">
      <c r="A9" t="s">
        <v>6144</v>
      </c>
    </row>
    <row r="10" spans="1:1" x14ac:dyDescent="0.2">
      <c r="A10" t="s">
        <v>6145</v>
      </c>
    </row>
    <row r="11" spans="1:1" x14ac:dyDescent="0.2">
      <c r="A11" t="s">
        <v>6146</v>
      </c>
    </row>
    <row r="12" spans="1:1" x14ac:dyDescent="0.2">
      <c r="A12" t="s">
        <v>6147</v>
      </c>
    </row>
    <row r="13" spans="1:1" x14ac:dyDescent="0.2">
      <c r="A13" t="s">
        <v>6148</v>
      </c>
    </row>
    <row r="14" spans="1:1" x14ac:dyDescent="0.2">
      <c r="A14" t="s">
        <v>6149</v>
      </c>
    </row>
    <row r="15" spans="1:1" x14ac:dyDescent="0.2">
      <c r="A15" t="s">
        <v>6150</v>
      </c>
    </row>
    <row r="16" spans="1:1" x14ac:dyDescent="0.2">
      <c r="A16" t="s">
        <v>6151</v>
      </c>
    </row>
    <row r="17" spans="1:1" x14ac:dyDescent="0.2">
      <c r="A17" t="s">
        <v>6152</v>
      </c>
    </row>
    <row r="18" spans="1:1" x14ac:dyDescent="0.2">
      <c r="A18" t="s">
        <v>6153</v>
      </c>
    </row>
    <row r="19" spans="1:1" x14ac:dyDescent="0.2">
      <c r="A19" t="s">
        <v>6154</v>
      </c>
    </row>
    <row r="20" spans="1:1" x14ac:dyDescent="0.2">
      <c r="A20" t="s">
        <v>6155</v>
      </c>
    </row>
    <row r="21" spans="1:1" x14ac:dyDescent="0.2">
      <c r="A21" t="s">
        <v>6156</v>
      </c>
    </row>
    <row r="22" spans="1:1" x14ac:dyDescent="0.2">
      <c r="A22" t="s">
        <v>6157</v>
      </c>
    </row>
    <row r="23" spans="1:1" x14ac:dyDescent="0.2">
      <c r="A23" t="s">
        <v>6158</v>
      </c>
    </row>
    <row r="24" spans="1:1" x14ac:dyDescent="0.2">
      <c r="A24" t="s">
        <v>6159</v>
      </c>
    </row>
    <row r="25" spans="1:1" x14ac:dyDescent="0.2">
      <c r="A25" t="s">
        <v>6160</v>
      </c>
    </row>
    <row r="26" spans="1:1" x14ac:dyDescent="0.2">
      <c r="A26" t="s">
        <v>6161</v>
      </c>
    </row>
    <row r="27" spans="1:1" x14ac:dyDescent="0.2">
      <c r="A27" t="s">
        <v>6162</v>
      </c>
    </row>
    <row r="28" spans="1:1" x14ac:dyDescent="0.2">
      <c r="A28" t="s">
        <v>6163</v>
      </c>
    </row>
    <row r="29" spans="1:1" x14ac:dyDescent="0.2">
      <c r="A29" t="s">
        <v>6164</v>
      </c>
    </row>
    <row r="30" spans="1:1" x14ac:dyDescent="0.2">
      <c r="A30" t="s">
        <v>6165</v>
      </c>
    </row>
    <row r="31" spans="1:1" x14ac:dyDescent="0.2">
      <c r="A31" t="s">
        <v>6166</v>
      </c>
    </row>
    <row r="32" spans="1:1" x14ac:dyDescent="0.2">
      <c r="A32" t="s">
        <v>6167</v>
      </c>
    </row>
    <row r="33" spans="1:1" x14ac:dyDescent="0.2">
      <c r="A33" t="s">
        <v>6168</v>
      </c>
    </row>
    <row r="34" spans="1:1" x14ac:dyDescent="0.2">
      <c r="A34" t="s">
        <v>6169</v>
      </c>
    </row>
    <row r="35" spans="1:1" x14ac:dyDescent="0.2">
      <c r="A35" t="s">
        <v>6170</v>
      </c>
    </row>
    <row r="36" spans="1:1" x14ac:dyDescent="0.2">
      <c r="A36" t="s">
        <v>6171</v>
      </c>
    </row>
    <row r="37" spans="1:1" x14ac:dyDescent="0.2">
      <c r="A37" t="s">
        <v>6172</v>
      </c>
    </row>
    <row r="38" spans="1:1" x14ac:dyDescent="0.2">
      <c r="A38" t="s">
        <v>6173</v>
      </c>
    </row>
    <row r="39" spans="1:1" x14ac:dyDescent="0.2">
      <c r="A39" t="s">
        <v>6174</v>
      </c>
    </row>
    <row r="40" spans="1:1" x14ac:dyDescent="0.2">
      <c r="A40" t="s">
        <v>6175</v>
      </c>
    </row>
    <row r="41" spans="1:1" x14ac:dyDescent="0.2">
      <c r="A41" t="s">
        <v>6176</v>
      </c>
    </row>
    <row r="42" spans="1:1" x14ac:dyDescent="0.2">
      <c r="A42" t="s">
        <v>6177</v>
      </c>
    </row>
    <row r="43" spans="1:1" x14ac:dyDescent="0.2">
      <c r="A43" t="s">
        <v>6178</v>
      </c>
    </row>
    <row r="44" spans="1:1" x14ac:dyDescent="0.2">
      <c r="A44" t="s">
        <v>6179</v>
      </c>
    </row>
    <row r="45" spans="1:1" x14ac:dyDescent="0.2">
      <c r="A45" t="s">
        <v>6180</v>
      </c>
    </row>
    <row r="46" spans="1:1" x14ac:dyDescent="0.2">
      <c r="A46" t="s">
        <v>6181</v>
      </c>
    </row>
    <row r="47" spans="1:1" x14ac:dyDescent="0.2">
      <c r="A47" t="s">
        <v>6182</v>
      </c>
    </row>
    <row r="48" spans="1:1" x14ac:dyDescent="0.2">
      <c r="A48" t="s">
        <v>6183</v>
      </c>
    </row>
    <row r="49" spans="1:1" x14ac:dyDescent="0.2">
      <c r="A49" t="s">
        <v>6184</v>
      </c>
    </row>
    <row r="50" spans="1:1" x14ac:dyDescent="0.2">
      <c r="A50" t="s">
        <v>6185</v>
      </c>
    </row>
    <row r="51" spans="1:1" x14ac:dyDescent="0.2">
      <c r="A51" t="s">
        <v>6186</v>
      </c>
    </row>
    <row r="52" spans="1:1" x14ac:dyDescent="0.2">
      <c r="A52" t="s">
        <v>6187</v>
      </c>
    </row>
    <row r="53" spans="1:1" x14ac:dyDescent="0.2">
      <c r="A53" t="s">
        <v>6188</v>
      </c>
    </row>
    <row r="54" spans="1:1" x14ac:dyDescent="0.2">
      <c r="A54" t="s">
        <v>6189</v>
      </c>
    </row>
    <row r="55" spans="1:1" x14ac:dyDescent="0.2">
      <c r="A55" t="s">
        <v>6190</v>
      </c>
    </row>
    <row r="56" spans="1:1" x14ac:dyDescent="0.2">
      <c r="A56" t="s">
        <v>6191</v>
      </c>
    </row>
    <row r="57" spans="1:1" x14ac:dyDescent="0.2">
      <c r="A57" t="s">
        <v>6192</v>
      </c>
    </row>
    <row r="58" spans="1:1" x14ac:dyDescent="0.2">
      <c r="A58" t="s">
        <v>6193</v>
      </c>
    </row>
    <row r="59" spans="1:1" x14ac:dyDescent="0.2">
      <c r="A59" t="s">
        <v>6194</v>
      </c>
    </row>
    <row r="60" spans="1:1" x14ac:dyDescent="0.2">
      <c r="A60" t="s">
        <v>6195</v>
      </c>
    </row>
    <row r="61" spans="1:1" x14ac:dyDescent="0.2">
      <c r="A61" t="s">
        <v>6196</v>
      </c>
    </row>
    <row r="62" spans="1:1" x14ac:dyDescent="0.2">
      <c r="A62" t="s">
        <v>6197</v>
      </c>
    </row>
    <row r="63" spans="1:1" x14ac:dyDescent="0.2">
      <c r="A63" t="s">
        <v>6198</v>
      </c>
    </row>
    <row r="64" spans="1:1" x14ac:dyDescent="0.2">
      <c r="A64" t="s">
        <v>6199</v>
      </c>
    </row>
    <row r="65" spans="1:1" x14ac:dyDescent="0.2">
      <c r="A65" t="s">
        <v>6200</v>
      </c>
    </row>
    <row r="66" spans="1:1" x14ac:dyDescent="0.2">
      <c r="A66" t="s">
        <v>6201</v>
      </c>
    </row>
    <row r="67" spans="1:1" x14ac:dyDescent="0.2">
      <c r="A67" t="s">
        <v>6202</v>
      </c>
    </row>
    <row r="68" spans="1:1" x14ac:dyDescent="0.2">
      <c r="A68" t="s">
        <v>6203</v>
      </c>
    </row>
    <row r="69" spans="1:1" x14ac:dyDescent="0.2">
      <c r="A69" t="s">
        <v>6204</v>
      </c>
    </row>
    <row r="70" spans="1:1" x14ac:dyDescent="0.2">
      <c r="A70" t="s">
        <v>6205</v>
      </c>
    </row>
    <row r="71" spans="1:1" x14ac:dyDescent="0.2">
      <c r="A71" t="s">
        <v>6206</v>
      </c>
    </row>
    <row r="72" spans="1:1" x14ac:dyDescent="0.2">
      <c r="A72" t="s">
        <v>6207</v>
      </c>
    </row>
    <row r="73" spans="1:1" x14ac:dyDescent="0.2">
      <c r="A73" t="s">
        <v>6208</v>
      </c>
    </row>
    <row r="74" spans="1:1" x14ac:dyDescent="0.2">
      <c r="A74" t="s">
        <v>6209</v>
      </c>
    </row>
    <row r="75" spans="1:1" x14ac:dyDescent="0.2">
      <c r="A75" t="s">
        <v>6210</v>
      </c>
    </row>
    <row r="76" spans="1:1" x14ac:dyDescent="0.2">
      <c r="A76" t="s">
        <v>6211</v>
      </c>
    </row>
    <row r="77" spans="1:1" x14ac:dyDescent="0.2">
      <c r="A77" t="s">
        <v>6212</v>
      </c>
    </row>
    <row r="78" spans="1:1" x14ac:dyDescent="0.2">
      <c r="A78" t="s">
        <v>6213</v>
      </c>
    </row>
    <row r="79" spans="1:1" x14ac:dyDescent="0.2">
      <c r="A79" t="s">
        <v>6214</v>
      </c>
    </row>
    <row r="80" spans="1:1" x14ac:dyDescent="0.2">
      <c r="A80" t="s">
        <v>6215</v>
      </c>
    </row>
    <row r="81" spans="1:1" x14ac:dyDescent="0.2">
      <c r="A81" t="s">
        <v>6216</v>
      </c>
    </row>
    <row r="82" spans="1:1" x14ac:dyDescent="0.2">
      <c r="A82" t="s">
        <v>6217</v>
      </c>
    </row>
    <row r="83" spans="1:1" x14ac:dyDescent="0.2">
      <c r="A83" t="s">
        <v>6218</v>
      </c>
    </row>
    <row r="84" spans="1:1" x14ac:dyDescent="0.2">
      <c r="A84" t="s">
        <v>6219</v>
      </c>
    </row>
    <row r="85" spans="1:1" x14ac:dyDescent="0.2">
      <c r="A85" t="s">
        <v>6220</v>
      </c>
    </row>
    <row r="86" spans="1:1" x14ac:dyDescent="0.2">
      <c r="A86" t="s">
        <v>6221</v>
      </c>
    </row>
    <row r="87" spans="1:1" x14ac:dyDescent="0.2">
      <c r="A87" t="s">
        <v>6222</v>
      </c>
    </row>
    <row r="88" spans="1:1" x14ac:dyDescent="0.2">
      <c r="A88" t="s">
        <v>6223</v>
      </c>
    </row>
    <row r="89" spans="1:1" x14ac:dyDescent="0.2">
      <c r="A89" t="s">
        <v>6224</v>
      </c>
    </row>
    <row r="90" spans="1:1" x14ac:dyDescent="0.2">
      <c r="A90" t="s">
        <v>6225</v>
      </c>
    </row>
    <row r="91" spans="1:1" x14ac:dyDescent="0.2">
      <c r="A91" t="s">
        <v>6226</v>
      </c>
    </row>
    <row r="92" spans="1:1" x14ac:dyDescent="0.2">
      <c r="A92" t="s">
        <v>6227</v>
      </c>
    </row>
    <row r="93" spans="1:1" x14ac:dyDescent="0.2">
      <c r="A93" t="s">
        <v>6228</v>
      </c>
    </row>
    <row r="94" spans="1:1" x14ac:dyDescent="0.2">
      <c r="A94" t="s">
        <v>6229</v>
      </c>
    </row>
    <row r="95" spans="1:1" x14ac:dyDescent="0.2">
      <c r="A95" t="s">
        <v>6230</v>
      </c>
    </row>
    <row r="96" spans="1:1" x14ac:dyDescent="0.2">
      <c r="A96" t="s">
        <v>6231</v>
      </c>
    </row>
    <row r="97" spans="1:1" x14ac:dyDescent="0.2">
      <c r="A97" t="s">
        <v>6232</v>
      </c>
    </row>
    <row r="98" spans="1:1" x14ac:dyDescent="0.2">
      <c r="A98" t="s">
        <v>6233</v>
      </c>
    </row>
    <row r="99" spans="1:1" x14ac:dyDescent="0.2">
      <c r="A99" t="s">
        <v>6234</v>
      </c>
    </row>
    <row r="100" spans="1:1" x14ac:dyDescent="0.2">
      <c r="A100" t="s">
        <v>6235</v>
      </c>
    </row>
    <row r="101" spans="1:1" x14ac:dyDescent="0.2">
      <c r="A101" t="s">
        <v>6236</v>
      </c>
    </row>
    <row r="102" spans="1:1" x14ac:dyDescent="0.2">
      <c r="A102" t="s">
        <v>6237</v>
      </c>
    </row>
    <row r="103" spans="1:1" x14ac:dyDescent="0.2">
      <c r="A103" t="s">
        <v>6238</v>
      </c>
    </row>
    <row r="104" spans="1:1" x14ac:dyDescent="0.2">
      <c r="A104" t="s">
        <v>6239</v>
      </c>
    </row>
    <row r="105" spans="1:1" x14ac:dyDescent="0.2">
      <c r="A105" t="s">
        <v>6240</v>
      </c>
    </row>
    <row r="106" spans="1:1" x14ac:dyDescent="0.2">
      <c r="A106" t="s">
        <v>6241</v>
      </c>
    </row>
    <row r="107" spans="1:1" x14ac:dyDescent="0.2">
      <c r="A107" t="s">
        <v>6242</v>
      </c>
    </row>
    <row r="108" spans="1:1" x14ac:dyDescent="0.2">
      <c r="A108" t="s">
        <v>6243</v>
      </c>
    </row>
    <row r="109" spans="1:1" x14ac:dyDescent="0.2">
      <c r="A109" t="s">
        <v>6244</v>
      </c>
    </row>
    <row r="110" spans="1:1" x14ac:dyDescent="0.2">
      <c r="A110" t="s">
        <v>6245</v>
      </c>
    </row>
    <row r="111" spans="1:1" x14ac:dyDescent="0.2">
      <c r="A111" t="s">
        <v>6246</v>
      </c>
    </row>
    <row r="112" spans="1:1" x14ac:dyDescent="0.2">
      <c r="A112" t="s">
        <v>6247</v>
      </c>
    </row>
    <row r="113" spans="1:1" x14ac:dyDescent="0.2">
      <c r="A113" t="s">
        <v>6248</v>
      </c>
    </row>
    <row r="114" spans="1:1" x14ac:dyDescent="0.2">
      <c r="A114" t="s">
        <v>6249</v>
      </c>
    </row>
    <row r="115" spans="1:1" x14ac:dyDescent="0.2">
      <c r="A115" t="s">
        <v>6250</v>
      </c>
    </row>
    <row r="116" spans="1:1" x14ac:dyDescent="0.2">
      <c r="A116" t="s">
        <v>6251</v>
      </c>
    </row>
    <row r="117" spans="1:1" x14ac:dyDescent="0.2">
      <c r="A117" t="s">
        <v>6252</v>
      </c>
    </row>
    <row r="118" spans="1:1" x14ac:dyDescent="0.2">
      <c r="A118" t="s">
        <v>6253</v>
      </c>
    </row>
    <row r="119" spans="1:1" x14ac:dyDescent="0.2">
      <c r="A119" t="s">
        <v>6254</v>
      </c>
    </row>
    <row r="120" spans="1:1" x14ac:dyDescent="0.2">
      <c r="A120" t="s">
        <v>6255</v>
      </c>
    </row>
    <row r="121" spans="1:1" x14ac:dyDescent="0.2">
      <c r="A121" t="s">
        <v>6256</v>
      </c>
    </row>
    <row r="122" spans="1:1" x14ac:dyDescent="0.2">
      <c r="A122" t="s">
        <v>6257</v>
      </c>
    </row>
    <row r="123" spans="1:1" x14ac:dyDescent="0.2">
      <c r="A123" t="s">
        <v>6258</v>
      </c>
    </row>
    <row r="124" spans="1:1" x14ac:dyDescent="0.2">
      <c r="A124" t="s">
        <v>6259</v>
      </c>
    </row>
    <row r="125" spans="1:1" x14ac:dyDescent="0.2">
      <c r="A125" t="s">
        <v>6260</v>
      </c>
    </row>
    <row r="126" spans="1:1" x14ac:dyDescent="0.2">
      <c r="A126" t="s">
        <v>6261</v>
      </c>
    </row>
    <row r="127" spans="1:1" x14ac:dyDescent="0.2">
      <c r="A127" t="s">
        <v>6262</v>
      </c>
    </row>
    <row r="128" spans="1:1" x14ac:dyDescent="0.2">
      <c r="A128" t="s">
        <v>6263</v>
      </c>
    </row>
    <row r="129" spans="1:1" x14ac:dyDescent="0.2">
      <c r="A129" t="s">
        <v>6264</v>
      </c>
    </row>
    <row r="130" spans="1:1" x14ac:dyDescent="0.2">
      <c r="A130" t="s">
        <v>6265</v>
      </c>
    </row>
    <row r="131" spans="1:1" x14ac:dyDescent="0.2">
      <c r="A131" t="s">
        <v>6266</v>
      </c>
    </row>
    <row r="132" spans="1:1" x14ac:dyDescent="0.2">
      <c r="A132" t="s">
        <v>6267</v>
      </c>
    </row>
    <row r="133" spans="1:1" x14ac:dyDescent="0.2">
      <c r="A133" t="s">
        <v>6268</v>
      </c>
    </row>
    <row r="134" spans="1:1" x14ac:dyDescent="0.2">
      <c r="A134" t="s">
        <v>6269</v>
      </c>
    </row>
    <row r="135" spans="1:1" x14ac:dyDescent="0.2">
      <c r="A135" t="s">
        <v>6270</v>
      </c>
    </row>
    <row r="136" spans="1:1" x14ac:dyDescent="0.2">
      <c r="A136" t="s">
        <v>6271</v>
      </c>
    </row>
    <row r="137" spans="1:1" x14ac:dyDescent="0.2">
      <c r="A137" t="s">
        <v>6272</v>
      </c>
    </row>
    <row r="138" spans="1:1" x14ac:dyDescent="0.2">
      <c r="A138" t="s">
        <v>6273</v>
      </c>
    </row>
    <row r="139" spans="1:1" x14ac:dyDescent="0.2">
      <c r="A139" t="s">
        <v>6274</v>
      </c>
    </row>
    <row r="140" spans="1:1" x14ac:dyDescent="0.2">
      <c r="A140" t="s">
        <v>6275</v>
      </c>
    </row>
    <row r="141" spans="1:1" x14ac:dyDescent="0.2">
      <c r="A141" t="s">
        <v>6276</v>
      </c>
    </row>
    <row r="142" spans="1:1" x14ac:dyDescent="0.2">
      <c r="A142" t="s">
        <v>6277</v>
      </c>
    </row>
    <row r="143" spans="1:1" x14ac:dyDescent="0.2">
      <c r="A143" t="s">
        <v>6278</v>
      </c>
    </row>
    <row r="144" spans="1:1" x14ac:dyDescent="0.2">
      <c r="A144" t="s">
        <v>6279</v>
      </c>
    </row>
    <row r="145" spans="1:1" x14ac:dyDescent="0.2">
      <c r="A145" t="s">
        <v>6280</v>
      </c>
    </row>
    <row r="146" spans="1:1" x14ac:dyDescent="0.2">
      <c r="A146" t="s">
        <v>6281</v>
      </c>
    </row>
    <row r="147" spans="1:1" x14ac:dyDescent="0.2">
      <c r="A147" t="s">
        <v>6282</v>
      </c>
    </row>
    <row r="148" spans="1:1" x14ac:dyDescent="0.2">
      <c r="A148" t="s">
        <v>6283</v>
      </c>
    </row>
    <row r="149" spans="1:1" x14ac:dyDescent="0.2">
      <c r="A149" t="s">
        <v>6284</v>
      </c>
    </row>
    <row r="150" spans="1:1" x14ac:dyDescent="0.2">
      <c r="A150" t="s">
        <v>6285</v>
      </c>
    </row>
    <row r="151" spans="1:1" x14ac:dyDescent="0.2">
      <c r="A151" t="s">
        <v>6286</v>
      </c>
    </row>
    <row r="152" spans="1:1" x14ac:dyDescent="0.2">
      <c r="A152" t="s">
        <v>6287</v>
      </c>
    </row>
    <row r="153" spans="1:1" x14ac:dyDescent="0.2">
      <c r="A153" t="s">
        <v>6288</v>
      </c>
    </row>
    <row r="154" spans="1:1" x14ac:dyDescent="0.2">
      <c r="A154" t="s">
        <v>6289</v>
      </c>
    </row>
    <row r="155" spans="1:1" x14ac:dyDescent="0.2">
      <c r="A155" t="s">
        <v>6290</v>
      </c>
    </row>
    <row r="156" spans="1:1" x14ac:dyDescent="0.2">
      <c r="A156" t="s">
        <v>6291</v>
      </c>
    </row>
    <row r="157" spans="1:1" x14ac:dyDescent="0.2">
      <c r="A157" t="s">
        <v>6292</v>
      </c>
    </row>
    <row r="158" spans="1:1" x14ac:dyDescent="0.2">
      <c r="A158" t="s">
        <v>6293</v>
      </c>
    </row>
    <row r="159" spans="1:1" x14ac:dyDescent="0.2">
      <c r="A159" t="s">
        <v>6294</v>
      </c>
    </row>
    <row r="160" spans="1:1" x14ac:dyDescent="0.2">
      <c r="A160" t="s">
        <v>6295</v>
      </c>
    </row>
    <row r="161" spans="1:1" x14ac:dyDescent="0.2">
      <c r="A161" t="s">
        <v>6296</v>
      </c>
    </row>
    <row r="162" spans="1:1" x14ac:dyDescent="0.2">
      <c r="A162" t="s">
        <v>6297</v>
      </c>
    </row>
    <row r="163" spans="1:1" x14ac:dyDescent="0.2">
      <c r="A163" t="s">
        <v>6298</v>
      </c>
    </row>
    <row r="164" spans="1:1" x14ac:dyDescent="0.2">
      <c r="A164" t="s">
        <v>6299</v>
      </c>
    </row>
    <row r="165" spans="1:1" x14ac:dyDescent="0.2">
      <c r="A165" t="s">
        <v>6300</v>
      </c>
    </row>
    <row r="166" spans="1:1" x14ac:dyDescent="0.2">
      <c r="A166" t="s">
        <v>6301</v>
      </c>
    </row>
    <row r="167" spans="1:1" x14ac:dyDescent="0.2">
      <c r="A167" t="s">
        <v>6302</v>
      </c>
    </row>
    <row r="168" spans="1:1" x14ac:dyDescent="0.2">
      <c r="A168" t="s">
        <v>6303</v>
      </c>
    </row>
    <row r="169" spans="1:1" x14ac:dyDescent="0.2">
      <c r="A169" t="s">
        <v>6304</v>
      </c>
    </row>
    <row r="170" spans="1:1" x14ac:dyDescent="0.2">
      <c r="A170" t="s">
        <v>6305</v>
      </c>
    </row>
    <row r="171" spans="1:1" x14ac:dyDescent="0.2">
      <c r="A171" t="s">
        <v>6306</v>
      </c>
    </row>
    <row r="172" spans="1:1" x14ac:dyDescent="0.2">
      <c r="A172" t="s">
        <v>6307</v>
      </c>
    </row>
    <row r="173" spans="1:1" x14ac:dyDescent="0.2">
      <c r="A173" t="s">
        <v>6308</v>
      </c>
    </row>
    <row r="174" spans="1:1" x14ac:dyDescent="0.2">
      <c r="A174" t="s">
        <v>6309</v>
      </c>
    </row>
    <row r="175" spans="1:1" x14ac:dyDescent="0.2">
      <c r="A175" t="s">
        <v>6310</v>
      </c>
    </row>
    <row r="176" spans="1:1" x14ac:dyDescent="0.2">
      <c r="A176" t="s">
        <v>6311</v>
      </c>
    </row>
    <row r="177" spans="1:1" x14ac:dyDescent="0.2">
      <c r="A177" t="s">
        <v>6312</v>
      </c>
    </row>
    <row r="178" spans="1:1" x14ac:dyDescent="0.2">
      <c r="A178" t="s">
        <v>6313</v>
      </c>
    </row>
    <row r="179" spans="1:1" x14ac:dyDescent="0.2">
      <c r="A179" t="s">
        <v>6314</v>
      </c>
    </row>
    <row r="180" spans="1:1" x14ac:dyDescent="0.2">
      <c r="A180" t="s">
        <v>6315</v>
      </c>
    </row>
    <row r="181" spans="1:1" x14ac:dyDescent="0.2">
      <c r="A181" t="s">
        <v>6316</v>
      </c>
    </row>
    <row r="182" spans="1:1" x14ac:dyDescent="0.2">
      <c r="A182" t="s">
        <v>6317</v>
      </c>
    </row>
    <row r="183" spans="1:1" x14ac:dyDescent="0.2">
      <c r="A183" t="s">
        <v>6318</v>
      </c>
    </row>
    <row r="184" spans="1:1" x14ac:dyDescent="0.2">
      <c r="A184" t="s">
        <v>6319</v>
      </c>
    </row>
    <row r="185" spans="1:1" x14ac:dyDescent="0.2">
      <c r="A185" t="s">
        <v>6320</v>
      </c>
    </row>
    <row r="186" spans="1:1" x14ac:dyDescent="0.2">
      <c r="A186" t="s">
        <v>6321</v>
      </c>
    </row>
    <row r="187" spans="1:1" x14ac:dyDescent="0.2">
      <c r="A187" t="s">
        <v>6322</v>
      </c>
    </row>
    <row r="188" spans="1:1" x14ac:dyDescent="0.2">
      <c r="A188" t="s">
        <v>6323</v>
      </c>
    </row>
    <row r="189" spans="1:1" x14ac:dyDescent="0.2">
      <c r="A189" t="s">
        <v>6324</v>
      </c>
    </row>
    <row r="190" spans="1:1" x14ac:dyDescent="0.2">
      <c r="A190" t="s">
        <v>6325</v>
      </c>
    </row>
    <row r="191" spans="1:1" x14ac:dyDescent="0.2">
      <c r="A191" t="s">
        <v>6326</v>
      </c>
    </row>
    <row r="192" spans="1:1" x14ac:dyDescent="0.2">
      <c r="A192" t="s">
        <v>6327</v>
      </c>
    </row>
    <row r="193" spans="1:1" x14ac:dyDescent="0.2">
      <c r="A193" t="s">
        <v>6328</v>
      </c>
    </row>
    <row r="194" spans="1:1" x14ac:dyDescent="0.2">
      <c r="A194" t="s">
        <v>6329</v>
      </c>
    </row>
    <row r="195" spans="1:1" x14ac:dyDescent="0.2">
      <c r="A195" t="s">
        <v>6330</v>
      </c>
    </row>
    <row r="196" spans="1:1" x14ac:dyDescent="0.2">
      <c r="A196" t="s">
        <v>6331</v>
      </c>
    </row>
    <row r="197" spans="1:1" x14ac:dyDescent="0.2">
      <c r="A197" t="s">
        <v>6332</v>
      </c>
    </row>
    <row r="198" spans="1:1" x14ac:dyDescent="0.2">
      <c r="A198" t="s">
        <v>6333</v>
      </c>
    </row>
    <row r="199" spans="1:1" x14ac:dyDescent="0.2">
      <c r="A199" t="s">
        <v>6334</v>
      </c>
    </row>
    <row r="200" spans="1:1" x14ac:dyDescent="0.2">
      <c r="A200" t="s">
        <v>6335</v>
      </c>
    </row>
    <row r="201" spans="1:1" x14ac:dyDescent="0.2">
      <c r="A201" t="s">
        <v>6336</v>
      </c>
    </row>
    <row r="202" spans="1:1" x14ac:dyDescent="0.2">
      <c r="A202" t="s">
        <v>6337</v>
      </c>
    </row>
    <row r="203" spans="1:1" x14ac:dyDescent="0.2">
      <c r="A203" t="s">
        <v>6338</v>
      </c>
    </row>
    <row r="204" spans="1:1" x14ac:dyDescent="0.2">
      <c r="A204" t="s">
        <v>6339</v>
      </c>
    </row>
    <row r="205" spans="1:1" x14ac:dyDescent="0.2">
      <c r="A205" t="s">
        <v>6340</v>
      </c>
    </row>
    <row r="206" spans="1:1" x14ac:dyDescent="0.2">
      <c r="A206" t="s">
        <v>6341</v>
      </c>
    </row>
    <row r="207" spans="1:1" x14ac:dyDescent="0.2">
      <c r="A207" t="s">
        <v>6342</v>
      </c>
    </row>
    <row r="208" spans="1:1" x14ac:dyDescent="0.2">
      <c r="A208" t="s">
        <v>6343</v>
      </c>
    </row>
    <row r="209" spans="1:1" x14ac:dyDescent="0.2">
      <c r="A209" t="s">
        <v>6344</v>
      </c>
    </row>
    <row r="210" spans="1:1" x14ac:dyDescent="0.2">
      <c r="A210" t="s">
        <v>6345</v>
      </c>
    </row>
    <row r="211" spans="1:1" x14ac:dyDescent="0.2">
      <c r="A211" t="s">
        <v>6346</v>
      </c>
    </row>
    <row r="212" spans="1:1" x14ac:dyDescent="0.2">
      <c r="A212" t="s">
        <v>6347</v>
      </c>
    </row>
    <row r="213" spans="1:1" x14ac:dyDescent="0.2">
      <c r="A213" t="s">
        <v>6348</v>
      </c>
    </row>
    <row r="214" spans="1:1" x14ac:dyDescent="0.2">
      <c r="A214" t="s">
        <v>6349</v>
      </c>
    </row>
    <row r="215" spans="1:1" x14ac:dyDescent="0.2">
      <c r="A215" t="s">
        <v>6350</v>
      </c>
    </row>
    <row r="216" spans="1:1" x14ac:dyDescent="0.2">
      <c r="A216" t="s">
        <v>6351</v>
      </c>
    </row>
    <row r="217" spans="1:1" x14ac:dyDescent="0.2">
      <c r="A217" t="s">
        <v>6352</v>
      </c>
    </row>
    <row r="218" spans="1:1" x14ac:dyDescent="0.2">
      <c r="A218" t="s">
        <v>6353</v>
      </c>
    </row>
    <row r="219" spans="1:1" x14ac:dyDescent="0.2">
      <c r="A219" t="s">
        <v>6354</v>
      </c>
    </row>
    <row r="220" spans="1:1" x14ac:dyDescent="0.2">
      <c r="A220" t="s">
        <v>6355</v>
      </c>
    </row>
    <row r="221" spans="1:1" x14ac:dyDescent="0.2">
      <c r="A221" t="s">
        <v>6356</v>
      </c>
    </row>
    <row r="222" spans="1:1" x14ac:dyDescent="0.2">
      <c r="A222" t="s">
        <v>6357</v>
      </c>
    </row>
    <row r="223" spans="1:1" x14ac:dyDescent="0.2">
      <c r="A223" t="s">
        <v>6358</v>
      </c>
    </row>
    <row r="224" spans="1:1" x14ac:dyDescent="0.2">
      <c r="A224" t="s">
        <v>6359</v>
      </c>
    </row>
    <row r="225" spans="1:1" x14ac:dyDescent="0.2">
      <c r="A225" t="s">
        <v>6360</v>
      </c>
    </row>
    <row r="226" spans="1:1" x14ac:dyDescent="0.2">
      <c r="A226" t="s">
        <v>6361</v>
      </c>
    </row>
    <row r="227" spans="1:1" x14ac:dyDescent="0.2">
      <c r="A227" t="s">
        <v>6362</v>
      </c>
    </row>
    <row r="228" spans="1:1" x14ac:dyDescent="0.2">
      <c r="A228" t="s">
        <v>6363</v>
      </c>
    </row>
    <row r="229" spans="1:1" x14ac:dyDescent="0.2">
      <c r="A229" t="s">
        <v>6364</v>
      </c>
    </row>
    <row r="230" spans="1:1" x14ac:dyDescent="0.2">
      <c r="A230" t="s">
        <v>6365</v>
      </c>
    </row>
    <row r="231" spans="1:1" x14ac:dyDescent="0.2">
      <c r="A231" t="s">
        <v>6366</v>
      </c>
    </row>
    <row r="232" spans="1:1" x14ac:dyDescent="0.2">
      <c r="A232" t="s">
        <v>6367</v>
      </c>
    </row>
    <row r="233" spans="1:1" x14ac:dyDescent="0.2">
      <c r="A233" t="s">
        <v>6368</v>
      </c>
    </row>
    <row r="234" spans="1:1" x14ac:dyDescent="0.2">
      <c r="A234" t="s">
        <v>6369</v>
      </c>
    </row>
    <row r="235" spans="1:1" x14ac:dyDescent="0.2">
      <c r="A235" t="s">
        <v>6370</v>
      </c>
    </row>
    <row r="236" spans="1:1" x14ac:dyDescent="0.2">
      <c r="A236" t="s">
        <v>6371</v>
      </c>
    </row>
    <row r="237" spans="1:1" x14ac:dyDescent="0.2">
      <c r="A237" t="s">
        <v>6372</v>
      </c>
    </row>
    <row r="238" spans="1:1" x14ac:dyDescent="0.2">
      <c r="A238" t="s">
        <v>6373</v>
      </c>
    </row>
    <row r="239" spans="1:1" x14ac:dyDescent="0.2">
      <c r="A239" t="s">
        <v>6374</v>
      </c>
    </row>
    <row r="240" spans="1:1" x14ac:dyDescent="0.2">
      <c r="A240" t="s">
        <v>6375</v>
      </c>
    </row>
    <row r="241" spans="1:1" x14ac:dyDescent="0.2">
      <c r="A241" t="s">
        <v>6376</v>
      </c>
    </row>
    <row r="242" spans="1:1" x14ac:dyDescent="0.2">
      <c r="A242" t="s">
        <v>6377</v>
      </c>
    </row>
    <row r="243" spans="1:1" x14ac:dyDescent="0.2">
      <c r="A243" t="s">
        <v>6378</v>
      </c>
    </row>
    <row r="244" spans="1:1" x14ac:dyDescent="0.2">
      <c r="A244" t="s">
        <v>6379</v>
      </c>
    </row>
    <row r="245" spans="1:1" x14ac:dyDescent="0.2">
      <c r="A245" t="s">
        <v>6380</v>
      </c>
    </row>
    <row r="246" spans="1:1" x14ac:dyDescent="0.2">
      <c r="A246" t="s">
        <v>6381</v>
      </c>
    </row>
    <row r="247" spans="1:1" x14ac:dyDescent="0.2">
      <c r="A247" t="s">
        <v>6382</v>
      </c>
    </row>
    <row r="248" spans="1:1" x14ac:dyDescent="0.2">
      <c r="A248" t="s">
        <v>6383</v>
      </c>
    </row>
    <row r="249" spans="1:1" x14ac:dyDescent="0.2">
      <c r="A249" t="s">
        <v>6384</v>
      </c>
    </row>
    <row r="250" spans="1:1" x14ac:dyDescent="0.2">
      <c r="A250" t="s">
        <v>6385</v>
      </c>
    </row>
    <row r="251" spans="1:1" x14ac:dyDescent="0.2">
      <c r="A251" t="s">
        <v>6386</v>
      </c>
    </row>
    <row r="252" spans="1:1" x14ac:dyDescent="0.2">
      <c r="A252" t="s">
        <v>6387</v>
      </c>
    </row>
    <row r="253" spans="1:1" x14ac:dyDescent="0.2">
      <c r="A253" t="s">
        <v>6388</v>
      </c>
    </row>
    <row r="254" spans="1:1" x14ac:dyDescent="0.2">
      <c r="A254" t="s">
        <v>6389</v>
      </c>
    </row>
    <row r="255" spans="1:1" x14ac:dyDescent="0.2">
      <c r="A255" t="s">
        <v>6390</v>
      </c>
    </row>
    <row r="256" spans="1:1" x14ac:dyDescent="0.2">
      <c r="A256" t="s">
        <v>6391</v>
      </c>
    </row>
    <row r="257" spans="1:1" x14ac:dyDescent="0.2">
      <c r="A257" t="s">
        <v>6392</v>
      </c>
    </row>
    <row r="258" spans="1:1" x14ac:dyDescent="0.2">
      <c r="A258" t="s">
        <v>6393</v>
      </c>
    </row>
    <row r="259" spans="1:1" x14ac:dyDescent="0.2">
      <c r="A259" t="s">
        <v>6394</v>
      </c>
    </row>
    <row r="260" spans="1:1" x14ac:dyDescent="0.2">
      <c r="A260" t="s">
        <v>6395</v>
      </c>
    </row>
    <row r="261" spans="1:1" x14ac:dyDescent="0.2">
      <c r="A261" t="s">
        <v>6396</v>
      </c>
    </row>
    <row r="262" spans="1:1" x14ac:dyDescent="0.2">
      <c r="A262" t="s">
        <v>6397</v>
      </c>
    </row>
    <row r="263" spans="1:1" x14ac:dyDescent="0.2">
      <c r="A263" t="s">
        <v>6398</v>
      </c>
    </row>
    <row r="264" spans="1:1" x14ac:dyDescent="0.2">
      <c r="A264" t="s">
        <v>6399</v>
      </c>
    </row>
    <row r="265" spans="1:1" x14ac:dyDescent="0.2">
      <c r="A265" t="s">
        <v>6400</v>
      </c>
    </row>
    <row r="266" spans="1:1" x14ac:dyDescent="0.2">
      <c r="A266" t="s">
        <v>6401</v>
      </c>
    </row>
    <row r="267" spans="1:1" x14ac:dyDescent="0.2">
      <c r="A267" t="s">
        <v>6402</v>
      </c>
    </row>
    <row r="268" spans="1:1" x14ac:dyDescent="0.2">
      <c r="A268" t="s">
        <v>6403</v>
      </c>
    </row>
    <row r="269" spans="1:1" x14ac:dyDescent="0.2">
      <c r="A269" t="s">
        <v>6404</v>
      </c>
    </row>
    <row r="270" spans="1:1" x14ac:dyDescent="0.2">
      <c r="A270" t="s">
        <v>6405</v>
      </c>
    </row>
    <row r="271" spans="1:1" x14ac:dyDescent="0.2">
      <c r="A271" t="s">
        <v>6406</v>
      </c>
    </row>
    <row r="272" spans="1:1" x14ac:dyDescent="0.2">
      <c r="A272" t="s">
        <v>6407</v>
      </c>
    </row>
    <row r="273" spans="1:1" x14ac:dyDescent="0.2">
      <c r="A273" t="s">
        <v>6408</v>
      </c>
    </row>
    <row r="274" spans="1:1" x14ac:dyDescent="0.2">
      <c r="A274" t="s">
        <v>6409</v>
      </c>
    </row>
    <row r="275" spans="1:1" x14ac:dyDescent="0.2">
      <c r="A275" t="s">
        <v>6410</v>
      </c>
    </row>
    <row r="276" spans="1:1" x14ac:dyDescent="0.2">
      <c r="A276" t="s">
        <v>6411</v>
      </c>
    </row>
    <row r="277" spans="1:1" x14ac:dyDescent="0.2">
      <c r="A277" t="s">
        <v>6412</v>
      </c>
    </row>
    <row r="278" spans="1:1" x14ac:dyDescent="0.2">
      <c r="A278" t="s">
        <v>6413</v>
      </c>
    </row>
    <row r="279" spans="1:1" x14ac:dyDescent="0.2">
      <c r="A279" t="s">
        <v>6414</v>
      </c>
    </row>
    <row r="280" spans="1:1" x14ac:dyDescent="0.2">
      <c r="A280" t="s">
        <v>6415</v>
      </c>
    </row>
    <row r="281" spans="1:1" x14ac:dyDescent="0.2">
      <c r="A281" t="s">
        <v>6416</v>
      </c>
    </row>
    <row r="282" spans="1:1" x14ac:dyDescent="0.2">
      <c r="A282" t="s">
        <v>6417</v>
      </c>
    </row>
    <row r="283" spans="1:1" x14ac:dyDescent="0.2">
      <c r="A283" t="s">
        <v>6418</v>
      </c>
    </row>
    <row r="284" spans="1:1" x14ac:dyDescent="0.2">
      <c r="A284" t="s">
        <v>6419</v>
      </c>
    </row>
    <row r="285" spans="1:1" x14ac:dyDescent="0.2">
      <c r="A285" t="s">
        <v>6420</v>
      </c>
    </row>
    <row r="286" spans="1:1" x14ac:dyDescent="0.2">
      <c r="A286" t="s">
        <v>6421</v>
      </c>
    </row>
    <row r="287" spans="1:1" x14ac:dyDescent="0.2">
      <c r="A287" t="s">
        <v>6422</v>
      </c>
    </row>
    <row r="288" spans="1:1" x14ac:dyDescent="0.2">
      <c r="A288" t="s">
        <v>6423</v>
      </c>
    </row>
    <row r="289" spans="1:1" x14ac:dyDescent="0.2">
      <c r="A289" t="s">
        <v>6424</v>
      </c>
    </row>
    <row r="290" spans="1:1" x14ac:dyDescent="0.2">
      <c r="A290" t="s">
        <v>6425</v>
      </c>
    </row>
    <row r="291" spans="1:1" x14ac:dyDescent="0.2">
      <c r="A291" t="s">
        <v>6426</v>
      </c>
    </row>
    <row r="292" spans="1:1" x14ac:dyDescent="0.2">
      <c r="A292" t="s">
        <v>6427</v>
      </c>
    </row>
    <row r="293" spans="1:1" x14ac:dyDescent="0.2">
      <c r="A293" t="s">
        <v>6428</v>
      </c>
    </row>
    <row r="294" spans="1:1" x14ac:dyDescent="0.2">
      <c r="A294" t="s">
        <v>6429</v>
      </c>
    </row>
    <row r="295" spans="1:1" x14ac:dyDescent="0.2">
      <c r="A295" t="s">
        <v>6430</v>
      </c>
    </row>
    <row r="296" spans="1:1" x14ac:dyDescent="0.2">
      <c r="A296" t="s">
        <v>6431</v>
      </c>
    </row>
    <row r="297" spans="1:1" x14ac:dyDescent="0.2">
      <c r="A297" t="s">
        <v>6432</v>
      </c>
    </row>
    <row r="298" spans="1:1" x14ac:dyDescent="0.2">
      <c r="A298" t="s">
        <v>6433</v>
      </c>
    </row>
    <row r="299" spans="1:1" x14ac:dyDescent="0.2">
      <c r="A299" t="s">
        <v>6434</v>
      </c>
    </row>
    <row r="300" spans="1:1" x14ac:dyDescent="0.2">
      <c r="A300" t="s">
        <v>6435</v>
      </c>
    </row>
    <row r="301" spans="1:1" x14ac:dyDescent="0.2">
      <c r="A301" t="s">
        <v>6436</v>
      </c>
    </row>
    <row r="302" spans="1:1" x14ac:dyDescent="0.2">
      <c r="A302" t="s">
        <v>6437</v>
      </c>
    </row>
    <row r="303" spans="1:1" x14ac:dyDescent="0.2">
      <c r="A303" t="s">
        <v>6438</v>
      </c>
    </row>
    <row r="304" spans="1:1" x14ac:dyDescent="0.2">
      <c r="A304" t="s">
        <v>6439</v>
      </c>
    </row>
    <row r="305" spans="1:1" x14ac:dyDescent="0.2">
      <c r="A305" t="s">
        <v>6440</v>
      </c>
    </row>
    <row r="306" spans="1:1" x14ac:dyDescent="0.2">
      <c r="A306" t="s">
        <v>6441</v>
      </c>
    </row>
    <row r="307" spans="1:1" x14ac:dyDescent="0.2">
      <c r="A307" t="s">
        <v>6442</v>
      </c>
    </row>
    <row r="308" spans="1:1" x14ac:dyDescent="0.2">
      <c r="A308" t="s">
        <v>6443</v>
      </c>
    </row>
    <row r="309" spans="1:1" x14ac:dyDescent="0.2">
      <c r="A309" t="s">
        <v>6444</v>
      </c>
    </row>
    <row r="310" spans="1:1" x14ac:dyDescent="0.2">
      <c r="A310" t="s">
        <v>6445</v>
      </c>
    </row>
    <row r="311" spans="1:1" x14ac:dyDescent="0.2">
      <c r="A311" t="s">
        <v>6446</v>
      </c>
    </row>
    <row r="312" spans="1:1" x14ac:dyDescent="0.2">
      <c r="A312" t="s">
        <v>6447</v>
      </c>
    </row>
    <row r="313" spans="1:1" x14ac:dyDescent="0.2">
      <c r="A313" t="s">
        <v>6448</v>
      </c>
    </row>
    <row r="314" spans="1:1" x14ac:dyDescent="0.2">
      <c r="A314" t="s">
        <v>6449</v>
      </c>
    </row>
    <row r="315" spans="1:1" x14ac:dyDescent="0.2">
      <c r="A315" t="s">
        <v>6450</v>
      </c>
    </row>
    <row r="316" spans="1:1" x14ac:dyDescent="0.2">
      <c r="A316" t="s">
        <v>6451</v>
      </c>
    </row>
    <row r="317" spans="1:1" x14ac:dyDescent="0.2">
      <c r="A317" t="s">
        <v>6452</v>
      </c>
    </row>
    <row r="318" spans="1:1" x14ac:dyDescent="0.2">
      <c r="A318" t="s">
        <v>6453</v>
      </c>
    </row>
    <row r="319" spans="1:1" x14ac:dyDescent="0.2">
      <c r="A319" t="s">
        <v>6454</v>
      </c>
    </row>
    <row r="320" spans="1:1" x14ac:dyDescent="0.2">
      <c r="A320" t="s">
        <v>6455</v>
      </c>
    </row>
    <row r="321" spans="1:1" x14ac:dyDescent="0.2">
      <c r="A321" t="s">
        <v>6456</v>
      </c>
    </row>
    <row r="322" spans="1:1" x14ac:dyDescent="0.2">
      <c r="A322" t="s">
        <v>6457</v>
      </c>
    </row>
    <row r="323" spans="1:1" x14ac:dyDescent="0.2">
      <c r="A323" t="s">
        <v>6458</v>
      </c>
    </row>
    <row r="324" spans="1:1" x14ac:dyDescent="0.2">
      <c r="A324" t="s">
        <v>6459</v>
      </c>
    </row>
    <row r="325" spans="1:1" x14ac:dyDescent="0.2">
      <c r="A325" t="s">
        <v>6460</v>
      </c>
    </row>
    <row r="326" spans="1:1" x14ac:dyDescent="0.2">
      <c r="A326" t="s">
        <v>6461</v>
      </c>
    </row>
    <row r="327" spans="1:1" x14ac:dyDescent="0.2">
      <c r="A327" t="s">
        <v>6462</v>
      </c>
    </row>
    <row r="328" spans="1:1" x14ac:dyDescent="0.2">
      <c r="A328" t="s">
        <v>6463</v>
      </c>
    </row>
    <row r="329" spans="1:1" x14ac:dyDescent="0.2">
      <c r="A329" t="s">
        <v>6464</v>
      </c>
    </row>
    <row r="330" spans="1:1" x14ac:dyDescent="0.2">
      <c r="A330" t="s">
        <v>6465</v>
      </c>
    </row>
    <row r="331" spans="1:1" x14ac:dyDescent="0.2">
      <c r="A331" t="s">
        <v>6466</v>
      </c>
    </row>
    <row r="332" spans="1:1" x14ac:dyDescent="0.2">
      <c r="A332" t="s">
        <v>6467</v>
      </c>
    </row>
    <row r="333" spans="1:1" x14ac:dyDescent="0.2">
      <c r="A333" t="s">
        <v>6468</v>
      </c>
    </row>
    <row r="334" spans="1:1" x14ac:dyDescent="0.2">
      <c r="A334" t="s">
        <v>6469</v>
      </c>
    </row>
    <row r="335" spans="1:1" x14ac:dyDescent="0.2">
      <c r="A335" t="s">
        <v>6470</v>
      </c>
    </row>
    <row r="336" spans="1:1" x14ac:dyDescent="0.2">
      <c r="A336" t="s">
        <v>6471</v>
      </c>
    </row>
    <row r="337" spans="1:1" x14ac:dyDescent="0.2">
      <c r="A337" t="s">
        <v>6472</v>
      </c>
    </row>
    <row r="338" spans="1:1" x14ac:dyDescent="0.2">
      <c r="A338" t="s">
        <v>6473</v>
      </c>
    </row>
    <row r="339" spans="1:1" x14ac:dyDescent="0.2">
      <c r="A339" t="s">
        <v>6474</v>
      </c>
    </row>
    <row r="340" spans="1:1" x14ac:dyDescent="0.2">
      <c r="A340" t="s">
        <v>6475</v>
      </c>
    </row>
    <row r="341" spans="1:1" x14ac:dyDescent="0.2">
      <c r="A341" t="s">
        <v>6476</v>
      </c>
    </row>
    <row r="342" spans="1:1" x14ac:dyDescent="0.2">
      <c r="A342" t="s">
        <v>6477</v>
      </c>
    </row>
    <row r="343" spans="1:1" x14ac:dyDescent="0.2">
      <c r="A343" t="s">
        <v>6478</v>
      </c>
    </row>
    <row r="344" spans="1:1" x14ac:dyDescent="0.2">
      <c r="A344" t="s">
        <v>6479</v>
      </c>
    </row>
    <row r="345" spans="1:1" x14ac:dyDescent="0.2">
      <c r="A345" t="s">
        <v>6480</v>
      </c>
    </row>
    <row r="346" spans="1:1" x14ac:dyDescent="0.2">
      <c r="A346" t="s">
        <v>6481</v>
      </c>
    </row>
    <row r="347" spans="1:1" x14ac:dyDescent="0.2">
      <c r="A347" t="s">
        <v>6482</v>
      </c>
    </row>
    <row r="348" spans="1:1" x14ac:dyDescent="0.2">
      <c r="A348" t="s">
        <v>6483</v>
      </c>
    </row>
    <row r="349" spans="1:1" x14ac:dyDescent="0.2">
      <c r="A349" t="s">
        <v>6484</v>
      </c>
    </row>
    <row r="350" spans="1:1" x14ac:dyDescent="0.2">
      <c r="A350" t="s">
        <v>6485</v>
      </c>
    </row>
    <row r="351" spans="1:1" x14ac:dyDescent="0.2">
      <c r="A351" t="s">
        <v>6486</v>
      </c>
    </row>
    <row r="352" spans="1:1" x14ac:dyDescent="0.2">
      <c r="A352" t="s">
        <v>6487</v>
      </c>
    </row>
    <row r="353" spans="1:1" x14ac:dyDescent="0.2">
      <c r="A353" t="s">
        <v>6488</v>
      </c>
    </row>
    <row r="354" spans="1:1" x14ac:dyDescent="0.2">
      <c r="A354" t="s">
        <v>6489</v>
      </c>
    </row>
    <row r="355" spans="1:1" x14ac:dyDescent="0.2">
      <c r="A355" t="s">
        <v>6490</v>
      </c>
    </row>
    <row r="356" spans="1:1" x14ac:dyDescent="0.2">
      <c r="A356" t="s">
        <v>6491</v>
      </c>
    </row>
    <row r="357" spans="1:1" x14ac:dyDescent="0.2">
      <c r="A357" t="s">
        <v>6492</v>
      </c>
    </row>
    <row r="358" spans="1:1" x14ac:dyDescent="0.2">
      <c r="A358" t="s">
        <v>6493</v>
      </c>
    </row>
    <row r="359" spans="1:1" x14ac:dyDescent="0.2">
      <c r="A359" t="s">
        <v>6494</v>
      </c>
    </row>
    <row r="360" spans="1:1" x14ac:dyDescent="0.2">
      <c r="A360" t="s">
        <v>6495</v>
      </c>
    </row>
    <row r="361" spans="1:1" x14ac:dyDescent="0.2">
      <c r="A361" t="s">
        <v>6496</v>
      </c>
    </row>
    <row r="362" spans="1:1" x14ac:dyDescent="0.2">
      <c r="A362" t="s">
        <v>6497</v>
      </c>
    </row>
    <row r="363" spans="1:1" x14ac:dyDescent="0.2">
      <c r="A363" t="s">
        <v>6498</v>
      </c>
    </row>
    <row r="364" spans="1:1" x14ac:dyDescent="0.2">
      <c r="A364" t="s">
        <v>6499</v>
      </c>
    </row>
    <row r="365" spans="1:1" x14ac:dyDescent="0.2">
      <c r="A365" t="s">
        <v>6500</v>
      </c>
    </row>
    <row r="366" spans="1:1" x14ac:dyDescent="0.2">
      <c r="A366" t="s">
        <v>6501</v>
      </c>
    </row>
    <row r="367" spans="1:1" x14ac:dyDescent="0.2">
      <c r="A367" t="s">
        <v>6502</v>
      </c>
    </row>
    <row r="368" spans="1:1" x14ac:dyDescent="0.2">
      <c r="A368" t="s">
        <v>6503</v>
      </c>
    </row>
    <row r="369" spans="1:1" x14ac:dyDescent="0.2">
      <c r="A369" t="s">
        <v>6504</v>
      </c>
    </row>
    <row r="370" spans="1:1" x14ac:dyDescent="0.2">
      <c r="A370" t="s">
        <v>6505</v>
      </c>
    </row>
    <row r="371" spans="1:1" x14ac:dyDescent="0.2">
      <c r="A371" t="s">
        <v>6506</v>
      </c>
    </row>
    <row r="372" spans="1:1" x14ac:dyDescent="0.2">
      <c r="A372" t="s">
        <v>6507</v>
      </c>
    </row>
    <row r="373" spans="1:1" x14ac:dyDescent="0.2">
      <c r="A373" t="s">
        <v>6508</v>
      </c>
    </row>
    <row r="374" spans="1:1" x14ac:dyDescent="0.2">
      <c r="A374" t="s">
        <v>6509</v>
      </c>
    </row>
    <row r="375" spans="1:1" x14ac:dyDescent="0.2">
      <c r="A375" t="s">
        <v>6510</v>
      </c>
    </row>
    <row r="376" spans="1:1" x14ac:dyDescent="0.2">
      <c r="A376" t="s">
        <v>6511</v>
      </c>
    </row>
    <row r="377" spans="1:1" x14ac:dyDescent="0.2">
      <c r="A377" t="s">
        <v>6512</v>
      </c>
    </row>
    <row r="378" spans="1:1" x14ac:dyDescent="0.2">
      <c r="A378" t="s">
        <v>6513</v>
      </c>
    </row>
    <row r="379" spans="1:1" x14ac:dyDescent="0.2">
      <c r="A379" t="s">
        <v>6514</v>
      </c>
    </row>
    <row r="380" spans="1:1" x14ac:dyDescent="0.2">
      <c r="A380" t="s">
        <v>6515</v>
      </c>
    </row>
    <row r="381" spans="1:1" x14ac:dyDescent="0.2">
      <c r="A381" t="s">
        <v>6516</v>
      </c>
    </row>
    <row r="382" spans="1:1" x14ac:dyDescent="0.2">
      <c r="A382" t="s">
        <v>6517</v>
      </c>
    </row>
    <row r="383" spans="1:1" x14ac:dyDescent="0.2">
      <c r="A383" t="s">
        <v>6518</v>
      </c>
    </row>
    <row r="384" spans="1:1" x14ac:dyDescent="0.2">
      <c r="A384" t="s">
        <v>6519</v>
      </c>
    </row>
    <row r="385" spans="1:1" x14ac:dyDescent="0.2">
      <c r="A385" t="s">
        <v>6520</v>
      </c>
    </row>
    <row r="386" spans="1:1" x14ac:dyDescent="0.2">
      <c r="A386" t="s">
        <v>6521</v>
      </c>
    </row>
    <row r="387" spans="1:1" x14ac:dyDescent="0.2">
      <c r="A387" t="s">
        <v>6522</v>
      </c>
    </row>
    <row r="388" spans="1:1" x14ac:dyDescent="0.2">
      <c r="A388" t="s">
        <v>6523</v>
      </c>
    </row>
    <row r="389" spans="1:1" x14ac:dyDescent="0.2">
      <c r="A389" t="s">
        <v>6524</v>
      </c>
    </row>
    <row r="390" spans="1:1" x14ac:dyDescent="0.2">
      <c r="A390" t="s">
        <v>6525</v>
      </c>
    </row>
    <row r="391" spans="1:1" x14ac:dyDescent="0.2">
      <c r="A391" t="s">
        <v>6526</v>
      </c>
    </row>
    <row r="392" spans="1:1" x14ac:dyDescent="0.2">
      <c r="A392" t="s">
        <v>6527</v>
      </c>
    </row>
    <row r="393" spans="1:1" x14ac:dyDescent="0.2">
      <c r="A393" t="s">
        <v>6528</v>
      </c>
    </row>
    <row r="394" spans="1:1" x14ac:dyDescent="0.2">
      <c r="A394" t="s">
        <v>6529</v>
      </c>
    </row>
    <row r="395" spans="1:1" x14ac:dyDescent="0.2">
      <c r="A395" t="s">
        <v>6530</v>
      </c>
    </row>
    <row r="396" spans="1:1" x14ac:dyDescent="0.2">
      <c r="A396" t="s">
        <v>6531</v>
      </c>
    </row>
    <row r="397" spans="1:1" x14ac:dyDescent="0.2">
      <c r="A397" t="s">
        <v>6532</v>
      </c>
    </row>
    <row r="398" spans="1:1" x14ac:dyDescent="0.2">
      <c r="A398" t="s">
        <v>6533</v>
      </c>
    </row>
    <row r="399" spans="1:1" x14ac:dyDescent="0.2">
      <c r="A399" t="s">
        <v>6534</v>
      </c>
    </row>
    <row r="400" spans="1:1" x14ac:dyDescent="0.2">
      <c r="A400" t="s">
        <v>6535</v>
      </c>
    </row>
    <row r="401" spans="1:1" x14ac:dyDescent="0.2">
      <c r="A401" t="s">
        <v>6536</v>
      </c>
    </row>
    <row r="402" spans="1:1" x14ac:dyDescent="0.2">
      <c r="A402" t="s">
        <v>6537</v>
      </c>
    </row>
    <row r="403" spans="1:1" x14ac:dyDescent="0.2">
      <c r="A403" t="s">
        <v>6538</v>
      </c>
    </row>
    <row r="404" spans="1:1" x14ac:dyDescent="0.2">
      <c r="A404" t="s">
        <v>6539</v>
      </c>
    </row>
    <row r="405" spans="1:1" x14ac:dyDescent="0.2">
      <c r="A405" t="s">
        <v>6540</v>
      </c>
    </row>
    <row r="406" spans="1:1" x14ac:dyDescent="0.2">
      <c r="A406" t="s">
        <v>6541</v>
      </c>
    </row>
    <row r="407" spans="1:1" x14ac:dyDescent="0.2">
      <c r="A407" t="s">
        <v>6542</v>
      </c>
    </row>
    <row r="408" spans="1:1" x14ac:dyDescent="0.2">
      <c r="A408" t="s">
        <v>6543</v>
      </c>
    </row>
    <row r="409" spans="1:1" x14ac:dyDescent="0.2">
      <c r="A409" t="s">
        <v>6544</v>
      </c>
    </row>
    <row r="410" spans="1:1" x14ac:dyDescent="0.2">
      <c r="A410" t="s">
        <v>6545</v>
      </c>
    </row>
    <row r="411" spans="1:1" x14ac:dyDescent="0.2">
      <c r="A411" t="s">
        <v>6546</v>
      </c>
    </row>
    <row r="412" spans="1:1" x14ac:dyDescent="0.2">
      <c r="A412" t="s">
        <v>6547</v>
      </c>
    </row>
    <row r="413" spans="1:1" x14ac:dyDescent="0.2">
      <c r="A413" t="s">
        <v>6548</v>
      </c>
    </row>
    <row r="414" spans="1:1" x14ac:dyDescent="0.2">
      <c r="A414" t="s">
        <v>6549</v>
      </c>
    </row>
    <row r="415" spans="1:1" x14ac:dyDescent="0.2">
      <c r="A415" t="s">
        <v>6550</v>
      </c>
    </row>
    <row r="416" spans="1:1" x14ac:dyDescent="0.2">
      <c r="A416" t="s">
        <v>6551</v>
      </c>
    </row>
    <row r="417" spans="1:1" x14ac:dyDescent="0.2">
      <c r="A417" t="s">
        <v>6552</v>
      </c>
    </row>
    <row r="418" spans="1:1" x14ac:dyDescent="0.2">
      <c r="A418" t="s">
        <v>6553</v>
      </c>
    </row>
    <row r="419" spans="1:1" x14ac:dyDescent="0.2">
      <c r="A419" t="s">
        <v>6554</v>
      </c>
    </row>
    <row r="420" spans="1:1" x14ac:dyDescent="0.2">
      <c r="A420" t="s">
        <v>6555</v>
      </c>
    </row>
    <row r="421" spans="1:1" x14ac:dyDescent="0.2">
      <c r="A421" t="s">
        <v>6556</v>
      </c>
    </row>
    <row r="422" spans="1:1" x14ac:dyDescent="0.2">
      <c r="A422" t="s">
        <v>6557</v>
      </c>
    </row>
    <row r="423" spans="1:1" x14ac:dyDescent="0.2">
      <c r="A423" t="s">
        <v>6558</v>
      </c>
    </row>
    <row r="424" spans="1:1" x14ac:dyDescent="0.2">
      <c r="A424" t="s">
        <v>6559</v>
      </c>
    </row>
    <row r="425" spans="1:1" x14ac:dyDescent="0.2">
      <c r="A425" t="s">
        <v>6560</v>
      </c>
    </row>
    <row r="426" spans="1:1" x14ac:dyDescent="0.2">
      <c r="A426" t="s">
        <v>6561</v>
      </c>
    </row>
    <row r="427" spans="1:1" x14ac:dyDescent="0.2">
      <c r="A427" t="s">
        <v>6562</v>
      </c>
    </row>
    <row r="428" spans="1:1" x14ac:dyDescent="0.2">
      <c r="A428" t="s">
        <v>6563</v>
      </c>
    </row>
    <row r="429" spans="1:1" x14ac:dyDescent="0.2">
      <c r="A429" t="s">
        <v>6564</v>
      </c>
    </row>
    <row r="430" spans="1:1" x14ac:dyDescent="0.2">
      <c r="A430" t="s">
        <v>6565</v>
      </c>
    </row>
    <row r="431" spans="1:1" x14ac:dyDescent="0.2">
      <c r="A431" t="s">
        <v>6566</v>
      </c>
    </row>
    <row r="432" spans="1:1" x14ac:dyDescent="0.2">
      <c r="A432" t="s">
        <v>6567</v>
      </c>
    </row>
    <row r="433" spans="1:1" x14ac:dyDescent="0.2">
      <c r="A433" t="s">
        <v>6568</v>
      </c>
    </row>
    <row r="434" spans="1:1" x14ac:dyDescent="0.2">
      <c r="A434" t="s">
        <v>6569</v>
      </c>
    </row>
    <row r="435" spans="1:1" x14ac:dyDescent="0.2">
      <c r="A435" t="s">
        <v>6570</v>
      </c>
    </row>
    <row r="436" spans="1:1" x14ac:dyDescent="0.2">
      <c r="A436" t="s">
        <v>6571</v>
      </c>
    </row>
    <row r="437" spans="1:1" x14ac:dyDescent="0.2">
      <c r="A437" t="s">
        <v>6572</v>
      </c>
    </row>
    <row r="438" spans="1:1" x14ac:dyDescent="0.2">
      <c r="A438" t="s">
        <v>6573</v>
      </c>
    </row>
    <row r="439" spans="1:1" x14ac:dyDescent="0.2">
      <c r="A439" t="s">
        <v>6574</v>
      </c>
    </row>
    <row r="440" spans="1:1" x14ac:dyDescent="0.2">
      <c r="A440" t="s">
        <v>6575</v>
      </c>
    </row>
    <row r="441" spans="1:1" x14ac:dyDescent="0.2">
      <c r="A441" t="s">
        <v>6576</v>
      </c>
    </row>
    <row r="442" spans="1:1" x14ac:dyDescent="0.2">
      <c r="A442" t="s">
        <v>6577</v>
      </c>
    </row>
    <row r="443" spans="1:1" x14ac:dyDescent="0.2">
      <c r="A443" t="s">
        <v>6578</v>
      </c>
    </row>
    <row r="444" spans="1:1" x14ac:dyDescent="0.2">
      <c r="A444" t="s">
        <v>6579</v>
      </c>
    </row>
    <row r="445" spans="1:1" x14ac:dyDescent="0.2">
      <c r="A445" t="s">
        <v>6580</v>
      </c>
    </row>
    <row r="446" spans="1:1" x14ac:dyDescent="0.2">
      <c r="A446" t="s">
        <v>6581</v>
      </c>
    </row>
    <row r="447" spans="1:1" x14ac:dyDescent="0.2">
      <c r="A447" t="s">
        <v>6582</v>
      </c>
    </row>
    <row r="448" spans="1:1" x14ac:dyDescent="0.2">
      <c r="A448" t="s">
        <v>6583</v>
      </c>
    </row>
    <row r="449" spans="1:1" x14ac:dyDescent="0.2">
      <c r="A449" t="s">
        <v>6584</v>
      </c>
    </row>
    <row r="450" spans="1:1" x14ac:dyDescent="0.2">
      <c r="A450" t="s">
        <v>6585</v>
      </c>
    </row>
    <row r="451" spans="1:1" x14ac:dyDescent="0.2">
      <c r="A451" t="s">
        <v>6586</v>
      </c>
    </row>
    <row r="452" spans="1:1" x14ac:dyDescent="0.2">
      <c r="A452" t="s">
        <v>6587</v>
      </c>
    </row>
    <row r="453" spans="1:1" x14ac:dyDescent="0.2">
      <c r="A453" t="s">
        <v>6588</v>
      </c>
    </row>
    <row r="454" spans="1:1" x14ac:dyDescent="0.2">
      <c r="A454" t="s">
        <v>6589</v>
      </c>
    </row>
    <row r="455" spans="1:1" x14ac:dyDescent="0.2">
      <c r="A455" t="s">
        <v>6590</v>
      </c>
    </row>
    <row r="456" spans="1:1" x14ac:dyDescent="0.2">
      <c r="A456" t="s">
        <v>6591</v>
      </c>
    </row>
    <row r="457" spans="1:1" x14ac:dyDescent="0.2">
      <c r="A457" t="s">
        <v>6592</v>
      </c>
    </row>
    <row r="458" spans="1:1" x14ac:dyDescent="0.2">
      <c r="A458" t="s">
        <v>6593</v>
      </c>
    </row>
    <row r="459" spans="1:1" x14ac:dyDescent="0.2">
      <c r="A459" t="s">
        <v>6594</v>
      </c>
    </row>
    <row r="460" spans="1:1" x14ac:dyDescent="0.2">
      <c r="A460" t="s">
        <v>6595</v>
      </c>
    </row>
    <row r="461" spans="1:1" x14ac:dyDescent="0.2">
      <c r="A461" t="s">
        <v>6596</v>
      </c>
    </row>
    <row r="462" spans="1:1" x14ac:dyDescent="0.2">
      <c r="A462" t="s">
        <v>6597</v>
      </c>
    </row>
    <row r="463" spans="1:1" x14ac:dyDescent="0.2">
      <c r="A463" t="s">
        <v>6598</v>
      </c>
    </row>
    <row r="464" spans="1:1" x14ac:dyDescent="0.2">
      <c r="A464" t="s">
        <v>6599</v>
      </c>
    </row>
    <row r="465" spans="1:1" x14ac:dyDescent="0.2">
      <c r="A465" t="s">
        <v>6600</v>
      </c>
    </row>
    <row r="466" spans="1:1" x14ac:dyDescent="0.2">
      <c r="A466" t="s">
        <v>6601</v>
      </c>
    </row>
    <row r="467" spans="1:1" x14ac:dyDescent="0.2">
      <c r="A467" t="s">
        <v>6602</v>
      </c>
    </row>
    <row r="468" spans="1:1" x14ac:dyDescent="0.2">
      <c r="A468" t="s">
        <v>6603</v>
      </c>
    </row>
    <row r="469" spans="1:1" x14ac:dyDescent="0.2">
      <c r="A469" t="s">
        <v>6604</v>
      </c>
    </row>
    <row r="470" spans="1:1" x14ac:dyDescent="0.2">
      <c r="A470" t="s">
        <v>6605</v>
      </c>
    </row>
    <row r="471" spans="1:1" x14ac:dyDescent="0.2">
      <c r="A471" t="s">
        <v>6606</v>
      </c>
    </row>
    <row r="472" spans="1:1" x14ac:dyDescent="0.2">
      <c r="A472" t="s">
        <v>6607</v>
      </c>
    </row>
    <row r="473" spans="1:1" x14ac:dyDescent="0.2">
      <c r="A473" t="s">
        <v>6608</v>
      </c>
    </row>
    <row r="474" spans="1:1" x14ac:dyDescent="0.2">
      <c r="A474" t="s">
        <v>6609</v>
      </c>
    </row>
    <row r="475" spans="1:1" x14ac:dyDescent="0.2">
      <c r="A475" t="s">
        <v>6610</v>
      </c>
    </row>
    <row r="476" spans="1:1" x14ac:dyDescent="0.2">
      <c r="A476" t="s">
        <v>6611</v>
      </c>
    </row>
    <row r="477" spans="1:1" x14ac:dyDescent="0.2">
      <c r="A477" t="s">
        <v>6612</v>
      </c>
    </row>
    <row r="478" spans="1:1" x14ac:dyDescent="0.2">
      <c r="A478" t="s">
        <v>6613</v>
      </c>
    </row>
    <row r="479" spans="1:1" x14ac:dyDescent="0.2">
      <c r="A479" t="s">
        <v>6614</v>
      </c>
    </row>
    <row r="480" spans="1:1" x14ac:dyDescent="0.2">
      <c r="A480" t="s">
        <v>6615</v>
      </c>
    </row>
    <row r="481" spans="1:1" x14ac:dyDescent="0.2">
      <c r="A481" t="s">
        <v>6616</v>
      </c>
    </row>
    <row r="482" spans="1:1" x14ac:dyDescent="0.2">
      <c r="A482" t="s">
        <v>6617</v>
      </c>
    </row>
    <row r="483" spans="1:1" x14ac:dyDescent="0.2">
      <c r="A483" t="s">
        <v>6618</v>
      </c>
    </row>
    <row r="484" spans="1:1" x14ac:dyDescent="0.2">
      <c r="A484" t="s">
        <v>6619</v>
      </c>
    </row>
    <row r="485" spans="1:1" x14ac:dyDescent="0.2">
      <c r="A485" t="s">
        <v>6620</v>
      </c>
    </row>
    <row r="486" spans="1:1" x14ac:dyDescent="0.2">
      <c r="A486" t="s">
        <v>6621</v>
      </c>
    </row>
    <row r="487" spans="1:1" x14ac:dyDescent="0.2">
      <c r="A487" t="s">
        <v>6622</v>
      </c>
    </row>
    <row r="488" spans="1:1" x14ac:dyDescent="0.2">
      <c r="A488" t="s">
        <v>6623</v>
      </c>
    </row>
    <row r="489" spans="1:1" x14ac:dyDescent="0.2">
      <c r="A489" t="s">
        <v>6624</v>
      </c>
    </row>
    <row r="490" spans="1:1" x14ac:dyDescent="0.2">
      <c r="A490" t="s">
        <v>6625</v>
      </c>
    </row>
    <row r="491" spans="1:1" x14ac:dyDescent="0.2">
      <c r="A491" t="s">
        <v>6626</v>
      </c>
    </row>
    <row r="492" spans="1:1" x14ac:dyDescent="0.2">
      <c r="A492" t="s">
        <v>6627</v>
      </c>
    </row>
    <row r="493" spans="1:1" x14ac:dyDescent="0.2">
      <c r="A493" t="s">
        <v>6628</v>
      </c>
    </row>
    <row r="494" spans="1:1" x14ac:dyDescent="0.2">
      <c r="A494" t="s">
        <v>6629</v>
      </c>
    </row>
    <row r="495" spans="1:1" x14ac:dyDescent="0.2">
      <c r="A495" t="s">
        <v>6630</v>
      </c>
    </row>
    <row r="496" spans="1:1" x14ac:dyDescent="0.2">
      <c r="A496" t="s">
        <v>6631</v>
      </c>
    </row>
    <row r="497" spans="1:1" x14ac:dyDescent="0.2">
      <c r="A497" t="s">
        <v>6632</v>
      </c>
    </row>
    <row r="498" spans="1:1" x14ac:dyDescent="0.2">
      <c r="A498" t="s">
        <v>6633</v>
      </c>
    </row>
    <row r="499" spans="1:1" x14ac:dyDescent="0.2">
      <c r="A499" t="s">
        <v>6634</v>
      </c>
    </row>
    <row r="500" spans="1:1" x14ac:dyDescent="0.2">
      <c r="A500" t="s">
        <v>6635</v>
      </c>
    </row>
    <row r="501" spans="1:1" x14ac:dyDescent="0.2">
      <c r="A501" t="s">
        <v>6636</v>
      </c>
    </row>
    <row r="502" spans="1:1" x14ac:dyDescent="0.2">
      <c r="A502" t="s">
        <v>6637</v>
      </c>
    </row>
    <row r="503" spans="1:1" x14ac:dyDescent="0.2">
      <c r="A503" t="s">
        <v>6638</v>
      </c>
    </row>
    <row r="504" spans="1:1" x14ac:dyDescent="0.2">
      <c r="A504" t="s">
        <v>6639</v>
      </c>
    </row>
    <row r="505" spans="1:1" x14ac:dyDescent="0.2">
      <c r="A505" t="s">
        <v>6640</v>
      </c>
    </row>
    <row r="506" spans="1:1" x14ac:dyDescent="0.2">
      <c r="A506" t="s">
        <v>6641</v>
      </c>
    </row>
    <row r="507" spans="1:1" x14ac:dyDescent="0.2">
      <c r="A507" t="s">
        <v>6642</v>
      </c>
    </row>
    <row r="508" spans="1:1" x14ac:dyDescent="0.2">
      <c r="A508" t="s">
        <v>6643</v>
      </c>
    </row>
    <row r="509" spans="1:1" x14ac:dyDescent="0.2">
      <c r="A509" t="s">
        <v>6644</v>
      </c>
    </row>
    <row r="510" spans="1:1" x14ac:dyDescent="0.2">
      <c r="A510" t="s">
        <v>6645</v>
      </c>
    </row>
    <row r="511" spans="1:1" x14ac:dyDescent="0.2">
      <c r="A511" t="s">
        <v>6646</v>
      </c>
    </row>
    <row r="512" spans="1:1" x14ac:dyDescent="0.2">
      <c r="A512" t="s">
        <v>6647</v>
      </c>
    </row>
    <row r="513" spans="1:1" x14ac:dyDescent="0.2">
      <c r="A513" t="s">
        <v>6648</v>
      </c>
    </row>
    <row r="514" spans="1:1" x14ac:dyDescent="0.2">
      <c r="A514" t="s">
        <v>6649</v>
      </c>
    </row>
    <row r="515" spans="1:1" x14ac:dyDescent="0.2">
      <c r="A515" t="s">
        <v>6650</v>
      </c>
    </row>
    <row r="516" spans="1:1" x14ac:dyDescent="0.2">
      <c r="A516" t="s">
        <v>6651</v>
      </c>
    </row>
    <row r="517" spans="1:1" x14ac:dyDescent="0.2">
      <c r="A517" t="s">
        <v>6652</v>
      </c>
    </row>
    <row r="518" spans="1:1" x14ac:dyDescent="0.2">
      <c r="A518" t="s">
        <v>6653</v>
      </c>
    </row>
    <row r="519" spans="1:1" x14ac:dyDescent="0.2">
      <c r="A519" t="s">
        <v>6654</v>
      </c>
    </row>
    <row r="520" spans="1:1" x14ac:dyDescent="0.2">
      <c r="A520" t="s">
        <v>6655</v>
      </c>
    </row>
    <row r="521" spans="1:1" x14ac:dyDescent="0.2">
      <c r="A521" t="s">
        <v>6656</v>
      </c>
    </row>
    <row r="522" spans="1:1" x14ac:dyDescent="0.2">
      <c r="A522" t="s">
        <v>6657</v>
      </c>
    </row>
    <row r="523" spans="1:1" x14ac:dyDescent="0.2">
      <c r="A523" t="s">
        <v>6658</v>
      </c>
    </row>
    <row r="524" spans="1:1" x14ac:dyDescent="0.2">
      <c r="A524" t="s">
        <v>6659</v>
      </c>
    </row>
    <row r="525" spans="1:1" x14ac:dyDescent="0.2">
      <c r="A525" t="s">
        <v>6660</v>
      </c>
    </row>
    <row r="526" spans="1:1" x14ac:dyDescent="0.2">
      <c r="A526" t="s">
        <v>6661</v>
      </c>
    </row>
    <row r="527" spans="1:1" x14ac:dyDescent="0.2">
      <c r="A527" t="s">
        <v>6662</v>
      </c>
    </row>
    <row r="528" spans="1:1" x14ac:dyDescent="0.2">
      <c r="A528" t="s">
        <v>6663</v>
      </c>
    </row>
    <row r="529" spans="1:1" x14ac:dyDescent="0.2">
      <c r="A529" t="s">
        <v>6664</v>
      </c>
    </row>
    <row r="530" spans="1:1" x14ac:dyDescent="0.2">
      <c r="A530" t="s">
        <v>6665</v>
      </c>
    </row>
    <row r="531" spans="1:1" x14ac:dyDescent="0.2">
      <c r="A531" t="s">
        <v>6666</v>
      </c>
    </row>
    <row r="532" spans="1:1" x14ac:dyDescent="0.2">
      <c r="A532" t="s">
        <v>6667</v>
      </c>
    </row>
    <row r="533" spans="1:1" x14ac:dyDescent="0.2">
      <c r="A533" t="s">
        <v>6668</v>
      </c>
    </row>
    <row r="534" spans="1:1" x14ac:dyDescent="0.2">
      <c r="A534" t="s">
        <v>6669</v>
      </c>
    </row>
    <row r="535" spans="1:1" x14ac:dyDescent="0.2">
      <c r="A535" t="s">
        <v>6670</v>
      </c>
    </row>
    <row r="536" spans="1:1" x14ac:dyDescent="0.2">
      <c r="A536" t="s">
        <v>6671</v>
      </c>
    </row>
    <row r="537" spans="1:1" x14ac:dyDescent="0.2">
      <c r="A537" t="s">
        <v>6672</v>
      </c>
    </row>
    <row r="538" spans="1:1" x14ac:dyDescent="0.2">
      <c r="A538" t="s">
        <v>6673</v>
      </c>
    </row>
    <row r="539" spans="1:1" x14ac:dyDescent="0.2">
      <c r="A539" t="s">
        <v>6674</v>
      </c>
    </row>
    <row r="540" spans="1:1" x14ac:dyDescent="0.2">
      <c r="A540" t="s">
        <v>6675</v>
      </c>
    </row>
    <row r="541" spans="1:1" x14ac:dyDescent="0.2">
      <c r="A541" t="s">
        <v>6676</v>
      </c>
    </row>
    <row r="542" spans="1:1" x14ac:dyDescent="0.2">
      <c r="A542" t="s">
        <v>6677</v>
      </c>
    </row>
    <row r="543" spans="1:1" x14ac:dyDescent="0.2">
      <c r="A543" t="s">
        <v>6678</v>
      </c>
    </row>
    <row r="544" spans="1:1" x14ac:dyDescent="0.2">
      <c r="A544" t="s">
        <v>6679</v>
      </c>
    </row>
    <row r="545" spans="1:1" x14ac:dyDescent="0.2">
      <c r="A545" t="s">
        <v>6680</v>
      </c>
    </row>
    <row r="546" spans="1:1" x14ac:dyDescent="0.2">
      <c r="A546" t="s">
        <v>6681</v>
      </c>
    </row>
    <row r="547" spans="1:1" x14ac:dyDescent="0.2">
      <c r="A547" t="s">
        <v>6682</v>
      </c>
    </row>
    <row r="548" spans="1:1" x14ac:dyDescent="0.2">
      <c r="A548" t="s">
        <v>6683</v>
      </c>
    </row>
    <row r="549" spans="1:1" x14ac:dyDescent="0.2">
      <c r="A549" t="s">
        <v>6684</v>
      </c>
    </row>
    <row r="550" spans="1:1" x14ac:dyDescent="0.2">
      <c r="A550" t="s">
        <v>6685</v>
      </c>
    </row>
    <row r="551" spans="1:1" x14ac:dyDescent="0.2">
      <c r="A551" t="s">
        <v>6686</v>
      </c>
    </row>
    <row r="552" spans="1:1" x14ac:dyDescent="0.2">
      <c r="A552" t="s">
        <v>6687</v>
      </c>
    </row>
    <row r="553" spans="1:1" x14ac:dyDescent="0.2">
      <c r="A553" t="s">
        <v>6688</v>
      </c>
    </row>
    <row r="554" spans="1:1" x14ac:dyDescent="0.2">
      <c r="A554" t="s">
        <v>6689</v>
      </c>
    </row>
    <row r="555" spans="1:1" x14ac:dyDescent="0.2">
      <c r="A555" t="s">
        <v>6690</v>
      </c>
    </row>
    <row r="556" spans="1:1" x14ac:dyDescent="0.2">
      <c r="A556" t="s">
        <v>6691</v>
      </c>
    </row>
    <row r="557" spans="1:1" x14ac:dyDescent="0.2">
      <c r="A557" t="s">
        <v>6692</v>
      </c>
    </row>
    <row r="558" spans="1:1" x14ac:dyDescent="0.2">
      <c r="A558" t="s">
        <v>6693</v>
      </c>
    </row>
    <row r="559" spans="1:1" x14ac:dyDescent="0.2">
      <c r="A559" t="s">
        <v>6694</v>
      </c>
    </row>
    <row r="560" spans="1:1" x14ac:dyDescent="0.2">
      <c r="A560" t="s">
        <v>6695</v>
      </c>
    </row>
    <row r="561" spans="1:1" x14ac:dyDescent="0.2">
      <c r="A561" t="s">
        <v>6696</v>
      </c>
    </row>
    <row r="562" spans="1:1" x14ac:dyDescent="0.2">
      <c r="A562" t="s">
        <v>6697</v>
      </c>
    </row>
    <row r="563" spans="1:1" x14ac:dyDescent="0.2">
      <c r="A563" t="s">
        <v>6698</v>
      </c>
    </row>
    <row r="564" spans="1:1" x14ac:dyDescent="0.2">
      <c r="A564" t="s">
        <v>6699</v>
      </c>
    </row>
    <row r="565" spans="1:1" x14ac:dyDescent="0.2">
      <c r="A565" t="s">
        <v>6700</v>
      </c>
    </row>
    <row r="566" spans="1:1" x14ac:dyDescent="0.2">
      <c r="A566" t="s">
        <v>6701</v>
      </c>
    </row>
    <row r="567" spans="1:1" x14ac:dyDescent="0.2">
      <c r="A567" t="s">
        <v>6702</v>
      </c>
    </row>
    <row r="568" spans="1:1" x14ac:dyDescent="0.2">
      <c r="A568" t="s">
        <v>6703</v>
      </c>
    </row>
    <row r="569" spans="1:1" x14ac:dyDescent="0.2">
      <c r="A569" t="s">
        <v>6704</v>
      </c>
    </row>
    <row r="570" spans="1:1" x14ac:dyDescent="0.2">
      <c r="A570" t="s">
        <v>6705</v>
      </c>
    </row>
    <row r="571" spans="1:1" x14ac:dyDescent="0.2">
      <c r="A571" t="s">
        <v>6706</v>
      </c>
    </row>
    <row r="572" spans="1:1" x14ac:dyDescent="0.2">
      <c r="A572" t="s">
        <v>6707</v>
      </c>
    </row>
    <row r="573" spans="1:1" x14ac:dyDescent="0.2">
      <c r="A573" t="s">
        <v>6708</v>
      </c>
    </row>
    <row r="574" spans="1:1" x14ac:dyDescent="0.2">
      <c r="A574" t="s">
        <v>6709</v>
      </c>
    </row>
    <row r="575" spans="1:1" x14ac:dyDescent="0.2">
      <c r="A575" t="s">
        <v>6710</v>
      </c>
    </row>
    <row r="576" spans="1:1" x14ac:dyDescent="0.2">
      <c r="A576" t="s">
        <v>6711</v>
      </c>
    </row>
    <row r="577" spans="1:1" x14ac:dyDescent="0.2">
      <c r="A577" t="s">
        <v>6712</v>
      </c>
    </row>
    <row r="578" spans="1:1" x14ac:dyDescent="0.2">
      <c r="A578" t="s">
        <v>6713</v>
      </c>
    </row>
    <row r="579" spans="1:1" x14ac:dyDescent="0.2">
      <c r="A579" t="s">
        <v>6714</v>
      </c>
    </row>
    <row r="580" spans="1:1" x14ac:dyDescent="0.2">
      <c r="A580" t="s">
        <v>6715</v>
      </c>
    </row>
    <row r="581" spans="1:1" x14ac:dyDescent="0.2">
      <c r="A581" t="s">
        <v>6716</v>
      </c>
    </row>
    <row r="582" spans="1:1" x14ac:dyDescent="0.2">
      <c r="A582" t="s">
        <v>6717</v>
      </c>
    </row>
    <row r="583" spans="1:1" x14ac:dyDescent="0.2">
      <c r="A583" t="s">
        <v>6718</v>
      </c>
    </row>
    <row r="584" spans="1:1" x14ac:dyDescent="0.2">
      <c r="A584" t="s">
        <v>6719</v>
      </c>
    </row>
    <row r="585" spans="1:1" x14ac:dyDescent="0.2">
      <c r="A585" t="s">
        <v>6720</v>
      </c>
    </row>
    <row r="586" spans="1:1" x14ac:dyDescent="0.2">
      <c r="A586" t="s">
        <v>6721</v>
      </c>
    </row>
    <row r="587" spans="1:1" x14ac:dyDescent="0.2">
      <c r="A587" t="s">
        <v>6722</v>
      </c>
    </row>
    <row r="588" spans="1:1" x14ac:dyDescent="0.2">
      <c r="A588" t="s">
        <v>6723</v>
      </c>
    </row>
    <row r="589" spans="1:1" x14ac:dyDescent="0.2">
      <c r="A589" t="s">
        <v>6724</v>
      </c>
    </row>
    <row r="590" spans="1:1" x14ac:dyDescent="0.2">
      <c r="A590" t="s">
        <v>6725</v>
      </c>
    </row>
    <row r="591" spans="1:1" x14ac:dyDescent="0.2">
      <c r="A591" t="s">
        <v>6726</v>
      </c>
    </row>
    <row r="592" spans="1:1" x14ac:dyDescent="0.2">
      <c r="A592" t="s">
        <v>6727</v>
      </c>
    </row>
    <row r="593" spans="1:1" x14ac:dyDescent="0.2">
      <c r="A593" t="s">
        <v>6728</v>
      </c>
    </row>
    <row r="594" spans="1:1" x14ac:dyDescent="0.2">
      <c r="A594" t="s">
        <v>6729</v>
      </c>
    </row>
    <row r="595" spans="1:1" x14ac:dyDescent="0.2">
      <c r="A595" t="s">
        <v>6730</v>
      </c>
    </row>
    <row r="596" spans="1:1" x14ac:dyDescent="0.2">
      <c r="A596" t="s">
        <v>6731</v>
      </c>
    </row>
    <row r="597" spans="1:1" x14ac:dyDescent="0.2">
      <c r="A597" t="s">
        <v>6732</v>
      </c>
    </row>
    <row r="598" spans="1:1" x14ac:dyDescent="0.2">
      <c r="A598" t="s">
        <v>6733</v>
      </c>
    </row>
    <row r="599" spans="1:1" x14ac:dyDescent="0.2">
      <c r="A599" t="s">
        <v>6734</v>
      </c>
    </row>
    <row r="600" spans="1:1" x14ac:dyDescent="0.2">
      <c r="A600" t="s">
        <v>6735</v>
      </c>
    </row>
    <row r="601" spans="1:1" x14ac:dyDescent="0.2">
      <c r="A601" t="s">
        <v>6736</v>
      </c>
    </row>
    <row r="602" spans="1:1" x14ac:dyDescent="0.2">
      <c r="A602" t="s">
        <v>6737</v>
      </c>
    </row>
    <row r="603" spans="1:1" x14ac:dyDescent="0.2">
      <c r="A603" t="s">
        <v>6738</v>
      </c>
    </row>
    <row r="604" spans="1:1" x14ac:dyDescent="0.2">
      <c r="A604" t="s">
        <v>6739</v>
      </c>
    </row>
    <row r="605" spans="1:1" x14ac:dyDescent="0.2">
      <c r="A605" t="s">
        <v>6740</v>
      </c>
    </row>
    <row r="606" spans="1:1" x14ac:dyDescent="0.2">
      <c r="A606" t="s">
        <v>6741</v>
      </c>
    </row>
    <row r="607" spans="1:1" x14ac:dyDescent="0.2">
      <c r="A607" t="s">
        <v>6742</v>
      </c>
    </row>
    <row r="608" spans="1:1" x14ac:dyDescent="0.2">
      <c r="A608" t="s">
        <v>6743</v>
      </c>
    </row>
    <row r="609" spans="1:1" x14ac:dyDescent="0.2">
      <c r="A609" t="s">
        <v>6744</v>
      </c>
    </row>
    <row r="610" spans="1:1" x14ac:dyDescent="0.2">
      <c r="A610" t="s">
        <v>6745</v>
      </c>
    </row>
    <row r="611" spans="1:1" x14ac:dyDescent="0.2">
      <c r="A611" t="s">
        <v>6746</v>
      </c>
    </row>
    <row r="612" spans="1:1" x14ac:dyDescent="0.2">
      <c r="A612" t="s">
        <v>6747</v>
      </c>
    </row>
    <row r="613" spans="1:1" x14ac:dyDescent="0.2">
      <c r="A613" t="s">
        <v>6748</v>
      </c>
    </row>
    <row r="614" spans="1:1" x14ac:dyDescent="0.2">
      <c r="A614" t="s">
        <v>6749</v>
      </c>
    </row>
    <row r="615" spans="1:1" x14ac:dyDescent="0.2">
      <c r="A615" t="s">
        <v>6750</v>
      </c>
    </row>
    <row r="616" spans="1:1" x14ac:dyDescent="0.2">
      <c r="A616" t="s">
        <v>6751</v>
      </c>
    </row>
    <row r="617" spans="1:1" x14ac:dyDescent="0.2">
      <c r="A617" t="s">
        <v>6752</v>
      </c>
    </row>
    <row r="618" spans="1:1" x14ac:dyDescent="0.2">
      <c r="A618" t="s">
        <v>6753</v>
      </c>
    </row>
    <row r="619" spans="1:1" x14ac:dyDescent="0.2">
      <c r="A619" t="s">
        <v>6754</v>
      </c>
    </row>
    <row r="620" spans="1:1" x14ac:dyDescent="0.2">
      <c r="A620" t="s">
        <v>6755</v>
      </c>
    </row>
    <row r="621" spans="1:1" x14ac:dyDescent="0.2">
      <c r="A621" t="s">
        <v>6756</v>
      </c>
    </row>
    <row r="622" spans="1:1" x14ac:dyDescent="0.2">
      <c r="A622" t="s">
        <v>6757</v>
      </c>
    </row>
    <row r="623" spans="1:1" x14ac:dyDescent="0.2">
      <c r="A623" t="s">
        <v>6758</v>
      </c>
    </row>
    <row r="624" spans="1:1" x14ac:dyDescent="0.2">
      <c r="A624" t="s">
        <v>6759</v>
      </c>
    </row>
    <row r="625" spans="1:1" x14ac:dyDescent="0.2">
      <c r="A625" t="s">
        <v>6760</v>
      </c>
    </row>
    <row r="626" spans="1:1" x14ac:dyDescent="0.2">
      <c r="A626" t="s">
        <v>6761</v>
      </c>
    </row>
    <row r="627" spans="1:1" x14ac:dyDescent="0.2">
      <c r="A627" t="s">
        <v>6762</v>
      </c>
    </row>
    <row r="628" spans="1:1" x14ac:dyDescent="0.2">
      <c r="A628" t="s">
        <v>6763</v>
      </c>
    </row>
    <row r="629" spans="1:1" x14ac:dyDescent="0.2">
      <c r="A629" t="s">
        <v>6764</v>
      </c>
    </row>
    <row r="630" spans="1:1" x14ac:dyDescent="0.2">
      <c r="A630" t="s">
        <v>6765</v>
      </c>
    </row>
    <row r="631" spans="1:1" x14ac:dyDescent="0.2">
      <c r="A631" t="s">
        <v>6766</v>
      </c>
    </row>
    <row r="632" spans="1:1" x14ac:dyDescent="0.2">
      <c r="A632" t="s">
        <v>6767</v>
      </c>
    </row>
    <row r="633" spans="1:1" x14ac:dyDescent="0.2">
      <c r="A633" t="s">
        <v>6768</v>
      </c>
    </row>
    <row r="634" spans="1:1" x14ac:dyDescent="0.2">
      <c r="A634" t="s">
        <v>6769</v>
      </c>
    </row>
    <row r="635" spans="1:1" x14ac:dyDescent="0.2">
      <c r="A635" t="s">
        <v>6770</v>
      </c>
    </row>
    <row r="636" spans="1:1" x14ac:dyDescent="0.2">
      <c r="A636" t="s">
        <v>6771</v>
      </c>
    </row>
    <row r="637" spans="1:1" x14ac:dyDescent="0.2">
      <c r="A637" t="s">
        <v>6772</v>
      </c>
    </row>
    <row r="638" spans="1:1" x14ac:dyDescent="0.2">
      <c r="A638" t="s">
        <v>6773</v>
      </c>
    </row>
    <row r="639" spans="1:1" x14ac:dyDescent="0.2">
      <c r="A639" t="s">
        <v>6774</v>
      </c>
    </row>
    <row r="640" spans="1:1" x14ac:dyDescent="0.2">
      <c r="A640" t="s">
        <v>6775</v>
      </c>
    </row>
    <row r="641" spans="1:1" x14ac:dyDescent="0.2">
      <c r="A641" t="s">
        <v>6776</v>
      </c>
    </row>
    <row r="642" spans="1:1" x14ac:dyDescent="0.2">
      <c r="A642" t="s">
        <v>6777</v>
      </c>
    </row>
    <row r="643" spans="1:1" x14ac:dyDescent="0.2">
      <c r="A643" t="s">
        <v>6778</v>
      </c>
    </row>
    <row r="644" spans="1:1" x14ac:dyDescent="0.2">
      <c r="A644" t="s">
        <v>6779</v>
      </c>
    </row>
    <row r="645" spans="1:1" x14ac:dyDescent="0.2">
      <c r="A645" t="s">
        <v>6780</v>
      </c>
    </row>
    <row r="646" spans="1:1" x14ac:dyDescent="0.2">
      <c r="A646" t="s">
        <v>6781</v>
      </c>
    </row>
    <row r="647" spans="1:1" x14ac:dyDescent="0.2">
      <c r="A647" t="s">
        <v>6782</v>
      </c>
    </row>
    <row r="648" spans="1:1" x14ac:dyDescent="0.2">
      <c r="A648" t="s">
        <v>6783</v>
      </c>
    </row>
    <row r="649" spans="1:1" x14ac:dyDescent="0.2">
      <c r="A649" t="s">
        <v>6784</v>
      </c>
    </row>
    <row r="650" spans="1:1" x14ac:dyDescent="0.2">
      <c r="A650" t="s">
        <v>6785</v>
      </c>
    </row>
    <row r="651" spans="1:1" x14ac:dyDescent="0.2">
      <c r="A651" t="s">
        <v>6786</v>
      </c>
    </row>
    <row r="652" spans="1:1" x14ac:dyDescent="0.2">
      <c r="A652" t="s">
        <v>6787</v>
      </c>
    </row>
    <row r="653" spans="1:1" x14ac:dyDescent="0.2">
      <c r="A653" t="s">
        <v>6788</v>
      </c>
    </row>
    <row r="654" spans="1:1" x14ac:dyDescent="0.2">
      <c r="A654" t="s">
        <v>6789</v>
      </c>
    </row>
    <row r="655" spans="1:1" x14ac:dyDescent="0.2">
      <c r="A655" t="s">
        <v>6790</v>
      </c>
    </row>
    <row r="656" spans="1:1" x14ac:dyDescent="0.2">
      <c r="A656" t="s">
        <v>6791</v>
      </c>
    </row>
    <row r="657" spans="1:1" x14ac:dyDescent="0.2">
      <c r="A657" t="s">
        <v>6792</v>
      </c>
    </row>
    <row r="658" spans="1:1" x14ac:dyDescent="0.2">
      <c r="A658" t="s">
        <v>6793</v>
      </c>
    </row>
    <row r="659" spans="1:1" x14ac:dyDescent="0.2">
      <c r="A659" t="s">
        <v>6794</v>
      </c>
    </row>
    <row r="660" spans="1:1" x14ac:dyDescent="0.2">
      <c r="A660" t="s">
        <v>6795</v>
      </c>
    </row>
    <row r="661" spans="1:1" x14ac:dyDescent="0.2">
      <c r="A661" t="s">
        <v>6796</v>
      </c>
    </row>
    <row r="662" spans="1:1" x14ac:dyDescent="0.2">
      <c r="A662" t="s">
        <v>6797</v>
      </c>
    </row>
    <row r="663" spans="1:1" x14ac:dyDescent="0.2">
      <c r="A663" t="s">
        <v>6798</v>
      </c>
    </row>
    <row r="664" spans="1:1" x14ac:dyDescent="0.2">
      <c r="A664" t="s">
        <v>6799</v>
      </c>
    </row>
    <row r="665" spans="1:1" x14ac:dyDescent="0.2">
      <c r="A665" t="s">
        <v>6800</v>
      </c>
    </row>
    <row r="666" spans="1:1" x14ac:dyDescent="0.2">
      <c r="A666" t="s">
        <v>6801</v>
      </c>
    </row>
    <row r="667" spans="1:1" x14ac:dyDescent="0.2">
      <c r="A667" t="s">
        <v>6802</v>
      </c>
    </row>
    <row r="668" spans="1:1" x14ac:dyDescent="0.2">
      <c r="A668" t="s">
        <v>6803</v>
      </c>
    </row>
    <row r="669" spans="1:1" x14ac:dyDescent="0.2">
      <c r="A669" t="s">
        <v>6804</v>
      </c>
    </row>
    <row r="670" spans="1:1" x14ac:dyDescent="0.2">
      <c r="A670" t="s">
        <v>6805</v>
      </c>
    </row>
    <row r="671" spans="1:1" x14ac:dyDescent="0.2">
      <c r="A671" t="s">
        <v>6806</v>
      </c>
    </row>
    <row r="672" spans="1:1" x14ac:dyDescent="0.2">
      <c r="A672" t="s">
        <v>6807</v>
      </c>
    </row>
    <row r="673" spans="1:1" x14ac:dyDescent="0.2">
      <c r="A673" t="s">
        <v>6808</v>
      </c>
    </row>
    <row r="674" spans="1:1" x14ac:dyDescent="0.2">
      <c r="A674" t="s">
        <v>6809</v>
      </c>
    </row>
    <row r="675" spans="1:1" x14ac:dyDescent="0.2">
      <c r="A675" t="s">
        <v>6810</v>
      </c>
    </row>
    <row r="676" spans="1:1" x14ac:dyDescent="0.2">
      <c r="A676" t="s">
        <v>6811</v>
      </c>
    </row>
    <row r="677" spans="1:1" x14ac:dyDescent="0.2">
      <c r="A677" t="s">
        <v>6812</v>
      </c>
    </row>
    <row r="678" spans="1:1" x14ac:dyDescent="0.2">
      <c r="A678" t="s">
        <v>6813</v>
      </c>
    </row>
    <row r="679" spans="1:1" x14ac:dyDescent="0.2">
      <c r="A679" t="s">
        <v>6814</v>
      </c>
    </row>
    <row r="680" spans="1:1" x14ac:dyDescent="0.2">
      <c r="A680" t="s">
        <v>6815</v>
      </c>
    </row>
    <row r="681" spans="1:1" x14ac:dyDescent="0.2">
      <c r="A681" t="s">
        <v>6816</v>
      </c>
    </row>
    <row r="682" spans="1:1" x14ac:dyDescent="0.2">
      <c r="A682" t="s">
        <v>6817</v>
      </c>
    </row>
    <row r="683" spans="1:1" x14ac:dyDescent="0.2">
      <c r="A683" t="s">
        <v>6818</v>
      </c>
    </row>
    <row r="684" spans="1:1" x14ac:dyDescent="0.2">
      <c r="A684" t="s">
        <v>6819</v>
      </c>
    </row>
    <row r="685" spans="1:1" x14ac:dyDescent="0.2">
      <c r="A685" t="s">
        <v>6820</v>
      </c>
    </row>
    <row r="686" spans="1:1" x14ac:dyDescent="0.2">
      <c r="A686" t="s">
        <v>6821</v>
      </c>
    </row>
    <row r="687" spans="1:1" x14ac:dyDescent="0.2">
      <c r="A687" t="s">
        <v>6822</v>
      </c>
    </row>
    <row r="688" spans="1:1" x14ac:dyDescent="0.2">
      <c r="A688" t="s">
        <v>6823</v>
      </c>
    </row>
    <row r="689" spans="1:1" x14ac:dyDescent="0.2">
      <c r="A689" t="s">
        <v>6824</v>
      </c>
    </row>
    <row r="690" spans="1:1" x14ac:dyDescent="0.2">
      <c r="A690" t="s">
        <v>6825</v>
      </c>
    </row>
    <row r="691" spans="1:1" x14ac:dyDescent="0.2">
      <c r="A691" t="s">
        <v>6826</v>
      </c>
    </row>
    <row r="692" spans="1:1" x14ac:dyDescent="0.2">
      <c r="A692" t="s">
        <v>6827</v>
      </c>
    </row>
    <row r="693" spans="1:1" x14ac:dyDescent="0.2">
      <c r="A693" t="s">
        <v>6828</v>
      </c>
    </row>
    <row r="694" spans="1:1" x14ac:dyDescent="0.2">
      <c r="A694" t="s">
        <v>6829</v>
      </c>
    </row>
    <row r="695" spans="1:1" x14ac:dyDescent="0.2">
      <c r="A695" t="s">
        <v>6830</v>
      </c>
    </row>
    <row r="696" spans="1:1" x14ac:dyDescent="0.2">
      <c r="A696" t="s">
        <v>6831</v>
      </c>
    </row>
    <row r="697" spans="1:1" x14ac:dyDescent="0.2">
      <c r="A697" t="s">
        <v>6832</v>
      </c>
    </row>
    <row r="698" spans="1:1" x14ac:dyDescent="0.2">
      <c r="A698" t="s">
        <v>6833</v>
      </c>
    </row>
    <row r="699" spans="1:1" x14ac:dyDescent="0.2">
      <c r="A699" t="s">
        <v>6834</v>
      </c>
    </row>
    <row r="700" spans="1:1" x14ac:dyDescent="0.2">
      <c r="A700" t="s">
        <v>6835</v>
      </c>
    </row>
    <row r="701" spans="1:1" x14ac:dyDescent="0.2">
      <c r="A701" t="s">
        <v>6836</v>
      </c>
    </row>
    <row r="702" spans="1:1" x14ac:dyDescent="0.2">
      <c r="A702" t="s">
        <v>6837</v>
      </c>
    </row>
    <row r="703" spans="1:1" x14ac:dyDescent="0.2">
      <c r="A703" t="s">
        <v>6838</v>
      </c>
    </row>
    <row r="704" spans="1:1" x14ac:dyDescent="0.2">
      <c r="A704" t="s">
        <v>6839</v>
      </c>
    </row>
    <row r="705" spans="1:1" x14ac:dyDescent="0.2">
      <c r="A705" t="s">
        <v>6840</v>
      </c>
    </row>
    <row r="706" spans="1:1" x14ac:dyDescent="0.2">
      <c r="A706" t="s">
        <v>6841</v>
      </c>
    </row>
    <row r="707" spans="1:1" x14ac:dyDescent="0.2">
      <c r="A707" t="s">
        <v>6842</v>
      </c>
    </row>
    <row r="708" spans="1:1" x14ac:dyDescent="0.2">
      <c r="A708" t="s">
        <v>6843</v>
      </c>
    </row>
    <row r="709" spans="1:1" x14ac:dyDescent="0.2">
      <c r="A709" t="s">
        <v>6844</v>
      </c>
    </row>
    <row r="710" spans="1:1" x14ac:dyDescent="0.2">
      <c r="A710" t="s">
        <v>6845</v>
      </c>
    </row>
    <row r="711" spans="1:1" x14ac:dyDescent="0.2">
      <c r="A711" t="s">
        <v>6846</v>
      </c>
    </row>
    <row r="712" spans="1:1" x14ac:dyDescent="0.2">
      <c r="A712" t="s">
        <v>6847</v>
      </c>
    </row>
    <row r="713" spans="1:1" x14ac:dyDescent="0.2">
      <c r="A713" t="s">
        <v>6848</v>
      </c>
    </row>
    <row r="714" spans="1:1" x14ac:dyDescent="0.2">
      <c r="A714" t="s">
        <v>6849</v>
      </c>
    </row>
    <row r="715" spans="1:1" x14ac:dyDescent="0.2">
      <c r="A715" t="s">
        <v>6850</v>
      </c>
    </row>
    <row r="716" spans="1:1" x14ac:dyDescent="0.2">
      <c r="A716" t="s">
        <v>6851</v>
      </c>
    </row>
    <row r="717" spans="1:1" x14ac:dyDescent="0.2">
      <c r="A717" t="s">
        <v>6852</v>
      </c>
    </row>
    <row r="718" spans="1:1" x14ac:dyDescent="0.2">
      <c r="A718" t="s">
        <v>6853</v>
      </c>
    </row>
    <row r="719" spans="1:1" x14ac:dyDescent="0.2">
      <c r="A719" t="s">
        <v>6854</v>
      </c>
    </row>
    <row r="720" spans="1:1" x14ac:dyDescent="0.2">
      <c r="A720" t="s">
        <v>6855</v>
      </c>
    </row>
    <row r="721" spans="1:1" x14ac:dyDescent="0.2">
      <c r="A721" t="s">
        <v>6856</v>
      </c>
    </row>
    <row r="722" spans="1:1" x14ac:dyDescent="0.2">
      <c r="A722" t="s">
        <v>6857</v>
      </c>
    </row>
    <row r="723" spans="1:1" x14ac:dyDescent="0.2">
      <c r="A723" t="s">
        <v>6858</v>
      </c>
    </row>
    <row r="724" spans="1:1" x14ac:dyDescent="0.2">
      <c r="A724" t="s">
        <v>6859</v>
      </c>
    </row>
    <row r="725" spans="1:1" x14ac:dyDescent="0.2">
      <c r="A725" t="s">
        <v>6860</v>
      </c>
    </row>
    <row r="726" spans="1:1" x14ac:dyDescent="0.2">
      <c r="A726" t="s">
        <v>6861</v>
      </c>
    </row>
    <row r="727" spans="1:1" x14ac:dyDescent="0.2">
      <c r="A727" t="s">
        <v>6862</v>
      </c>
    </row>
    <row r="728" spans="1:1" x14ac:dyDescent="0.2">
      <c r="A728" t="s">
        <v>6863</v>
      </c>
    </row>
    <row r="729" spans="1:1" x14ac:dyDescent="0.2">
      <c r="A729" t="s">
        <v>6864</v>
      </c>
    </row>
    <row r="730" spans="1:1" x14ac:dyDescent="0.2">
      <c r="A730" t="s">
        <v>6865</v>
      </c>
    </row>
    <row r="731" spans="1:1" x14ac:dyDescent="0.2">
      <c r="A731" t="s">
        <v>6866</v>
      </c>
    </row>
    <row r="732" spans="1:1" x14ac:dyDescent="0.2">
      <c r="A732" t="s">
        <v>6867</v>
      </c>
    </row>
    <row r="733" spans="1:1" x14ac:dyDescent="0.2">
      <c r="A733" t="s">
        <v>6868</v>
      </c>
    </row>
    <row r="734" spans="1:1" x14ac:dyDescent="0.2">
      <c r="A734" t="s">
        <v>6869</v>
      </c>
    </row>
    <row r="735" spans="1:1" x14ac:dyDescent="0.2">
      <c r="A735" t="s">
        <v>6870</v>
      </c>
    </row>
    <row r="736" spans="1:1" x14ac:dyDescent="0.2">
      <c r="A736" t="s">
        <v>6871</v>
      </c>
    </row>
    <row r="737" spans="1:1" x14ac:dyDescent="0.2">
      <c r="A737" t="s">
        <v>6872</v>
      </c>
    </row>
    <row r="738" spans="1:1" x14ac:dyDescent="0.2">
      <c r="A738" t="s">
        <v>6873</v>
      </c>
    </row>
    <row r="739" spans="1:1" x14ac:dyDescent="0.2">
      <c r="A739" t="s">
        <v>6874</v>
      </c>
    </row>
    <row r="740" spans="1:1" x14ac:dyDescent="0.2">
      <c r="A740" t="s">
        <v>6875</v>
      </c>
    </row>
    <row r="741" spans="1:1" x14ac:dyDescent="0.2">
      <c r="A741" t="s">
        <v>6876</v>
      </c>
    </row>
    <row r="742" spans="1:1" x14ac:dyDescent="0.2">
      <c r="A742" t="s">
        <v>6877</v>
      </c>
    </row>
    <row r="743" spans="1:1" x14ac:dyDescent="0.2">
      <c r="A743" t="s">
        <v>6878</v>
      </c>
    </row>
    <row r="744" spans="1:1" x14ac:dyDescent="0.2">
      <c r="A744" t="s">
        <v>6879</v>
      </c>
    </row>
    <row r="745" spans="1:1" x14ac:dyDescent="0.2">
      <c r="A745" t="s">
        <v>6880</v>
      </c>
    </row>
    <row r="746" spans="1:1" x14ac:dyDescent="0.2">
      <c r="A746" t="s">
        <v>6881</v>
      </c>
    </row>
    <row r="747" spans="1:1" x14ac:dyDescent="0.2">
      <c r="A747" t="s">
        <v>6882</v>
      </c>
    </row>
    <row r="748" spans="1:1" x14ac:dyDescent="0.2">
      <c r="A748" t="s">
        <v>6883</v>
      </c>
    </row>
    <row r="749" spans="1:1" x14ac:dyDescent="0.2">
      <c r="A749" t="s">
        <v>6884</v>
      </c>
    </row>
    <row r="750" spans="1:1" x14ac:dyDescent="0.2">
      <c r="A750" t="s">
        <v>6885</v>
      </c>
    </row>
    <row r="751" spans="1:1" x14ac:dyDescent="0.2">
      <c r="A751" t="s">
        <v>6886</v>
      </c>
    </row>
    <row r="752" spans="1:1" x14ac:dyDescent="0.2">
      <c r="A752" t="s">
        <v>6887</v>
      </c>
    </row>
    <row r="753" spans="1:1" x14ac:dyDescent="0.2">
      <c r="A753" t="s">
        <v>6888</v>
      </c>
    </row>
    <row r="754" spans="1:1" x14ac:dyDescent="0.2">
      <c r="A754" t="s">
        <v>6889</v>
      </c>
    </row>
    <row r="755" spans="1:1" x14ac:dyDescent="0.2">
      <c r="A755" t="s">
        <v>6890</v>
      </c>
    </row>
    <row r="756" spans="1:1" x14ac:dyDescent="0.2">
      <c r="A756" t="s">
        <v>6891</v>
      </c>
    </row>
    <row r="757" spans="1:1" x14ac:dyDescent="0.2">
      <c r="A757" t="s">
        <v>6892</v>
      </c>
    </row>
    <row r="758" spans="1:1" x14ac:dyDescent="0.2">
      <c r="A758" t="s">
        <v>6893</v>
      </c>
    </row>
    <row r="759" spans="1:1" x14ac:dyDescent="0.2">
      <c r="A759" t="s">
        <v>6894</v>
      </c>
    </row>
    <row r="760" spans="1:1" x14ac:dyDescent="0.2">
      <c r="A760" t="s">
        <v>6895</v>
      </c>
    </row>
    <row r="761" spans="1:1" x14ac:dyDescent="0.2">
      <c r="A761" t="s">
        <v>6896</v>
      </c>
    </row>
    <row r="762" spans="1:1" x14ac:dyDescent="0.2">
      <c r="A762" t="s">
        <v>6897</v>
      </c>
    </row>
    <row r="763" spans="1:1" x14ac:dyDescent="0.2">
      <c r="A763" t="s">
        <v>6898</v>
      </c>
    </row>
    <row r="764" spans="1:1" x14ac:dyDescent="0.2">
      <c r="A764" t="s">
        <v>6899</v>
      </c>
    </row>
    <row r="765" spans="1:1" x14ac:dyDescent="0.2">
      <c r="A765" t="s">
        <v>6900</v>
      </c>
    </row>
    <row r="766" spans="1:1" x14ac:dyDescent="0.2">
      <c r="A766" t="s">
        <v>6901</v>
      </c>
    </row>
    <row r="767" spans="1:1" x14ac:dyDescent="0.2">
      <c r="A767" t="s">
        <v>6902</v>
      </c>
    </row>
    <row r="768" spans="1:1" x14ac:dyDescent="0.2">
      <c r="A768" t="s">
        <v>6903</v>
      </c>
    </row>
    <row r="769" spans="1:1" x14ac:dyDescent="0.2">
      <c r="A769" t="s">
        <v>6904</v>
      </c>
    </row>
    <row r="770" spans="1:1" x14ac:dyDescent="0.2">
      <c r="A770" t="s">
        <v>6905</v>
      </c>
    </row>
    <row r="771" spans="1:1" x14ac:dyDescent="0.2">
      <c r="A771" t="s">
        <v>6906</v>
      </c>
    </row>
    <row r="772" spans="1:1" x14ac:dyDescent="0.2">
      <c r="A772" t="s">
        <v>6907</v>
      </c>
    </row>
    <row r="773" spans="1:1" x14ac:dyDescent="0.2">
      <c r="A773" t="s">
        <v>6908</v>
      </c>
    </row>
    <row r="774" spans="1:1" x14ac:dyDescent="0.2">
      <c r="A774" t="s">
        <v>6909</v>
      </c>
    </row>
    <row r="775" spans="1:1" x14ac:dyDescent="0.2">
      <c r="A775" t="s">
        <v>6910</v>
      </c>
    </row>
    <row r="776" spans="1:1" x14ac:dyDescent="0.2">
      <c r="A776" t="s">
        <v>6911</v>
      </c>
    </row>
    <row r="777" spans="1:1" x14ac:dyDescent="0.2">
      <c r="A777" t="s">
        <v>6912</v>
      </c>
    </row>
    <row r="778" spans="1:1" x14ac:dyDescent="0.2">
      <c r="A778" t="s">
        <v>6913</v>
      </c>
    </row>
    <row r="779" spans="1:1" x14ac:dyDescent="0.2">
      <c r="A779" t="s">
        <v>6914</v>
      </c>
    </row>
    <row r="780" spans="1:1" x14ac:dyDescent="0.2">
      <c r="A780" t="s">
        <v>6915</v>
      </c>
    </row>
    <row r="781" spans="1:1" x14ac:dyDescent="0.2">
      <c r="A781" t="s">
        <v>6916</v>
      </c>
    </row>
    <row r="782" spans="1:1" x14ac:dyDescent="0.2">
      <c r="A782" t="s">
        <v>6917</v>
      </c>
    </row>
    <row r="783" spans="1:1" x14ac:dyDescent="0.2">
      <c r="A783" t="s">
        <v>6918</v>
      </c>
    </row>
    <row r="784" spans="1:1" x14ac:dyDescent="0.2">
      <c r="A784" t="s">
        <v>6919</v>
      </c>
    </row>
    <row r="785" spans="1:1" x14ac:dyDescent="0.2">
      <c r="A785" t="s">
        <v>6920</v>
      </c>
    </row>
    <row r="786" spans="1:1" x14ac:dyDescent="0.2">
      <c r="A786" t="s">
        <v>6921</v>
      </c>
    </row>
    <row r="787" spans="1:1" x14ac:dyDescent="0.2">
      <c r="A787" t="s">
        <v>6922</v>
      </c>
    </row>
    <row r="788" spans="1:1" x14ac:dyDescent="0.2">
      <c r="A788" t="s">
        <v>6923</v>
      </c>
    </row>
    <row r="789" spans="1:1" x14ac:dyDescent="0.2">
      <c r="A789" t="s">
        <v>6924</v>
      </c>
    </row>
    <row r="790" spans="1:1" x14ac:dyDescent="0.2">
      <c r="A790" t="s">
        <v>6925</v>
      </c>
    </row>
    <row r="791" spans="1:1" x14ac:dyDescent="0.2">
      <c r="A791" t="s">
        <v>6926</v>
      </c>
    </row>
    <row r="792" spans="1:1" x14ac:dyDescent="0.2">
      <c r="A792" t="s">
        <v>6927</v>
      </c>
    </row>
    <row r="793" spans="1:1" x14ac:dyDescent="0.2">
      <c r="A793" t="s">
        <v>6928</v>
      </c>
    </row>
    <row r="794" spans="1:1" x14ac:dyDescent="0.2">
      <c r="A794" t="s">
        <v>6929</v>
      </c>
    </row>
    <row r="795" spans="1:1" x14ac:dyDescent="0.2">
      <c r="A795" t="s">
        <v>6930</v>
      </c>
    </row>
    <row r="796" spans="1:1" x14ac:dyDescent="0.2">
      <c r="A796" t="s">
        <v>6931</v>
      </c>
    </row>
    <row r="797" spans="1:1" x14ac:dyDescent="0.2">
      <c r="A797" t="s">
        <v>6932</v>
      </c>
    </row>
    <row r="798" spans="1:1" x14ac:dyDescent="0.2">
      <c r="A798" t="s">
        <v>6933</v>
      </c>
    </row>
    <row r="799" spans="1:1" x14ac:dyDescent="0.2">
      <c r="A799" t="s">
        <v>6934</v>
      </c>
    </row>
    <row r="800" spans="1:1" x14ac:dyDescent="0.2">
      <c r="A800" t="s">
        <v>6935</v>
      </c>
    </row>
    <row r="801" spans="1:1" x14ac:dyDescent="0.2">
      <c r="A801" t="s">
        <v>6936</v>
      </c>
    </row>
    <row r="802" spans="1:1" x14ac:dyDescent="0.2">
      <c r="A802" t="s">
        <v>6937</v>
      </c>
    </row>
    <row r="803" spans="1:1" x14ac:dyDescent="0.2">
      <c r="A803" t="s">
        <v>6938</v>
      </c>
    </row>
    <row r="804" spans="1:1" x14ac:dyDescent="0.2">
      <c r="A804" t="s">
        <v>6939</v>
      </c>
    </row>
    <row r="805" spans="1:1" x14ac:dyDescent="0.2">
      <c r="A805" t="s">
        <v>6940</v>
      </c>
    </row>
    <row r="806" spans="1:1" x14ac:dyDescent="0.2">
      <c r="A806" t="s">
        <v>6941</v>
      </c>
    </row>
    <row r="807" spans="1:1" x14ac:dyDescent="0.2">
      <c r="A807" t="s">
        <v>6942</v>
      </c>
    </row>
    <row r="808" spans="1:1" x14ac:dyDescent="0.2">
      <c r="A808" t="s">
        <v>6943</v>
      </c>
    </row>
    <row r="809" spans="1:1" x14ac:dyDescent="0.2">
      <c r="A809" t="s">
        <v>6944</v>
      </c>
    </row>
    <row r="810" spans="1:1" x14ac:dyDescent="0.2">
      <c r="A810" t="s">
        <v>6945</v>
      </c>
    </row>
    <row r="811" spans="1:1" x14ac:dyDescent="0.2">
      <c r="A811" t="s">
        <v>6946</v>
      </c>
    </row>
    <row r="812" spans="1:1" x14ac:dyDescent="0.2">
      <c r="A812" t="s">
        <v>6947</v>
      </c>
    </row>
    <row r="813" spans="1:1" x14ac:dyDescent="0.2">
      <c r="A813" t="s">
        <v>6948</v>
      </c>
    </row>
    <row r="814" spans="1:1" x14ac:dyDescent="0.2">
      <c r="A814" t="s">
        <v>6949</v>
      </c>
    </row>
    <row r="815" spans="1:1" x14ac:dyDescent="0.2">
      <c r="A815" t="s">
        <v>6950</v>
      </c>
    </row>
    <row r="816" spans="1:1" x14ac:dyDescent="0.2">
      <c r="A816" t="s">
        <v>6951</v>
      </c>
    </row>
    <row r="817" spans="1:1" x14ac:dyDescent="0.2">
      <c r="A817" t="s">
        <v>6952</v>
      </c>
    </row>
    <row r="818" spans="1:1" x14ac:dyDescent="0.2">
      <c r="A818" t="s">
        <v>6953</v>
      </c>
    </row>
    <row r="819" spans="1:1" x14ac:dyDescent="0.2">
      <c r="A819" t="s">
        <v>6954</v>
      </c>
    </row>
    <row r="820" spans="1:1" x14ac:dyDescent="0.2">
      <c r="A820" t="s">
        <v>6955</v>
      </c>
    </row>
    <row r="821" spans="1:1" x14ac:dyDescent="0.2">
      <c r="A821" t="s">
        <v>6956</v>
      </c>
    </row>
    <row r="822" spans="1:1" x14ac:dyDescent="0.2">
      <c r="A822" t="s">
        <v>6957</v>
      </c>
    </row>
    <row r="823" spans="1:1" x14ac:dyDescent="0.2">
      <c r="A823" t="s">
        <v>6958</v>
      </c>
    </row>
    <row r="824" spans="1:1" x14ac:dyDescent="0.2">
      <c r="A824" t="s">
        <v>6959</v>
      </c>
    </row>
    <row r="825" spans="1:1" x14ac:dyDescent="0.2">
      <c r="A825" t="s">
        <v>6960</v>
      </c>
    </row>
    <row r="826" spans="1:1" x14ac:dyDescent="0.2">
      <c r="A826" t="s">
        <v>6961</v>
      </c>
    </row>
    <row r="827" spans="1:1" x14ac:dyDescent="0.2">
      <c r="A827" t="s">
        <v>6962</v>
      </c>
    </row>
    <row r="828" spans="1:1" x14ac:dyDescent="0.2">
      <c r="A828" t="s">
        <v>6963</v>
      </c>
    </row>
    <row r="829" spans="1:1" x14ac:dyDescent="0.2">
      <c r="A829" t="s">
        <v>6964</v>
      </c>
    </row>
    <row r="830" spans="1:1" x14ac:dyDescent="0.2">
      <c r="A830" t="s">
        <v>6965</v>
      </c>
    </row>
    <row r="831" spans="1:1" x14ac:dyDescent="0.2">
      <c r="A831" t="s">
        <v>6966</v>
      </c>
    </row>
    <row r="832" spans="1:1" x14ac:dyDescent="0.2">
      <c r="A832" t="s">
        <v>6967</v>
      </c>
    </row>
    <row r="833" spans="1:1" x14ac:dyDescent="0.2">
      <c r="A833" t="s">
        <v>6968</v>
      </c>
    </row>
    <row r="834" spans="1:1" x14ac:dyDescent="0.2">
      <c r="A834" t="s">
        <v>6969</v>
      </c>
    </row>
    <row r="835" spans="1:1" x14ac:dyDescent="0.2">
      <c r="A835" t="s">
        <v>6970</v>
      </c>
    </row>
    <row r="836" spans="1:1" x14ac:dyDescent="0.2">
      <c r="A836" t="s">
        <v>6971</v>
      </c>
    </row>
    <row r="837" spans="1:1" x14ac:dyDescent="0.2">
      <c r="A837" t="s">
        <v>6972</v>
      </c>
    </row>
    <row r="838" spans="1:1" x14ac:dyDescent="0.2">
      <c r="A838" t="s">
        <v>6973</v>
      </c>
    </row>
    <row r="839" spans="1:1" x14ac:dyDescent="0.2">
      <c r="A839" t="s">
        <v>6974</v>
      </c>
    </row>
    <row r="840" spans="1:1" x14ac:dyDescent="0.2">
      <c r="A840" t="s">
        <v>6975</v>
      </c>
    </row>
    <row r="841" spans="1:1" x14ac:dyDescent="0.2">
      <c r="A841" t="s">
        <v>6976</v>
      </c>
    </row>
    <row r="842" spans="1:1" x14ac:dyDescent="0.2">
      <c r="A842" t="s">
        <v>6977</v>
      </c>
    </row>
    <row r="843" spans="1:1" x14ac:dyDescent="0.2">
      <c r="A843" t="s">
        <v>6978</v>
      </c>
    </row>
    <row r="844" spans="1:1" x14ac:dyDescent="0.2">
      <c r="A844" t="s">
        <v>6979</v>
      </c>
    </row>
    <row r="845" spans="1:1" x14ac:dyDescent="0.2">
      <c r="A845" t="s">
        <v>6980</v>
      </c>
    </row>
    <row r="846" spans="1:1" x14ac:dyDescent="0.2">
      <c r="A846" t="s">
        <v>6981</v>
      </c>
    </row>
    <row r="847" spans="1:1" x14ac:dyDescent="0.2">
      <c r="A847" t="s">
        <v>6982</v>
      </c>
    </row>
    <row r="848" spans="1:1" x14ac:dyDescent="0.2">
      <c r="A848" t="s">
        <v>6983</v>
      </c>
    </row>
    <row r="849" spans="1:1" x14ac:dyDescent="0.2">
      <c r="A849" t="s">
        <v>6984</v>
      </c>
    </row>
    <row r="850" spans="1:1" x14ac:dyDescent="0.2">
      <c r="A850" t="s">
        <v>6985</v>
      </c>
    </row>
    <row r="851" spans="1:1" x14ac:dyDescent="0.2">
      <c r="A851" t="s">
        <v>6986</v>
      </c>
    </row>
    <row r="852" spans="1:1" x14ac:dyDescent="0.2">
      <c r="A852" t="s">
        <v>6987</v>
      </c>
    </row>
    <row r="853" spans="1:1" x14ac:dyDescent="0.2">
      <c r="A853" t="s">
        <v>6988</v>
      </c>
    </row>
    <row r="854" spans="1:1" x14ac:dyDescent="0.2">
      <c r="A854" t="s">
        <v>6989</v>
      </c>
    </row>
    <row r="855" spans="1:1" x14ac:dyDescent="0.2">
      <c r="A855" t="s">
        <v>6990</v>
      </c>
    </row>
    <row r="856" spans="1:1" x14ac:dyDescent="0.2">
      <c r="A856" t="s">
        <v>6991</v>
      </c>
    </row>
    <row r="857" spans="1:1" x14ac:dyDescent="0.2">
      <c r="A857" t="s">
        <v>6992</v>
      </c>
    </row>
    <row r="858" spans="1:1" x14ac:dyDescent="0.2">
      <c r="A858" t="s">
        <v>6993</v>
      </c>
    </row>
    <row r="859" spans="1:1" x14ac:dyDescent="0.2">
      <c r="A859" t="s">
        <v>6994</v>
      </c>
    </row>
    <row r="860" spans="1:1" x14ac:dyDescent="0.2">
      <c r="A860" t="s">
        <v>6995</v>
      </c>
    </row>
    <row r="861" spans="1:1" x14ac:dyDescent="0.2">
      <c r="A861" t="s">
        <v>6996</v>
      </c>
    </row>
    <row r="862" spans="1:1" x14ac:dyDescent="0.2">
      <c r="A862" t="s">
        <v>6997</v>
      </c>
    </row>
    <row r="863" spans="1:1" x14ac:dyDescent="0.2">
      <c r="A863" t="s">
        <v>6998</v>
      </c>
    </row>
    <row r="864" spans="1:1" x14ac:dyDescent="0.2">
      <c r="A864" t="s">
        <v>6999</v>
      </c>
    </row>
    <row r="865" spans="1:1" x14ac:dyDescent="0.2">
      <c r="A865" t="s">
        <v>7000</v>
      </c>
    </row>
    <row r="866" spans="1:1" x14ac:dyDescent="0.2">
      <c r="A866" t="s">
        <v>7001</v>
      </c>
    </row>
    <row r="867" spans="1:1" x14ac:dyDescent="0.2">
      <c r="A867" t="s">
        <v>7002</v>
      </c>
    </row>
    <row r="868" spans="1:1" x14ac:dyDescent="0.2">
      <c r="A868" t="s">
        <v>7003</v>
      </c>
    </row>
    <row r="869" spans="1:1" x14ac:dyDescent="0.2">
      <c r="A869" t="s">
        <v>7004</v>
      </c>
    </row>
    <row r="870" spans="1:1" x14ac:dyDescent="0.2">
      <c r="A870" t="s">
        <v>7005</v>
      </c>
    </row>
    <row r="871" spans="1:1" x14ac:dyDescent="0.2">
      <c r="A871" t="s">
        <v>7006</v>
      </c>
    </row>
    <row r="872" spans="1:1" x14ac:dyDescent="0.2">
      <c r="A872" t="s">
        <v>7007</v>
      </c>
    </row>
    <row r="873" spans="1:1" x14ac:dyDescent="0.2">
      <c r="A873" t="s">
        <v>7008</v>
      </c>
    </row>
    <row r="874" spans="1:1" x14ac:dyDescent="0.2">
      <c r="A874" t="s">
        <v>7009</v>
      </c>
    </row>
    <row r="875" spans="1:1" x14ac:dyDescent="0.2">
      <c r="A875" t="s">
        <v>7010</v>
      </c>
    </row>
    <row r="876" spans="1:1" x14ac:dyDescent="0.2">
      <c r="A876" t="s">
        <v>7011</v>
      </c>
    </row>
    <row r="877" spans="1:1" x14ac:dyDescent="0.2">
      <c r="A877" t="s">
        <v>7012</v>
      </c>
    </row>
    <row r="878" spans="1:1" x14ac:dyDescent="0.2">
      <c r="A878" t="s">
        <v>7013</v>
      </c>
    </row>
    <row r="879" spans="1:1" x14ac:dyDescent="0.2">
      <c r="A879" t="s">
        <v>7014</v>
      </c>
    </row>
    <row r="880" spans="1:1" x14ac:dyDescent="0.2">
      <c r="A880" t="s">
        <v>7015</v>
      </c>
    </row>
    <row r="881" spans="1:1" x14ac:dyDescent="0.2">
      <c r="A881" t="s">
        <v>7016</v>
      </c>
    </row>
    <row r="882" spans="1:1" x14ac:dyDescent="0.2">
      <c r="A882" t="s">
        <v>7017</v>
      </c>
    </row>
    <row r="883" spans="1:1" x14ac:dyDescent="0.2">
      <c r="A883" t="s">
        <v>7018</v>
      </c>
    </row>
    <row r="884" spans="1:1" x14ac:dyDescent="0.2">
      <c r="A884" t="s">
        <v>7019</v>
      </c>
    </row>
    <row r="885" spans="1:1" x14ac:dyDescent="0.2">
      <c r="A885" t="s">
        <v>7020</v>
      </c>
    </row>
    <row r="886" spans="1:1" x14ac:dyDescent="0.2">
      <c r="A886" t="s">
        <v>7021</v>
      </c>
    </row>
    <row r="887" spans="1:1" x14ac:dyDescent="0.2">
      <c r="A887" t="s">
        <v>7022</v>
      </c>
    </row>
    <row r="888" spans="1:1" x14ac:dyDescent="0.2">
      <c r="A888" t="s">
        <v>7023</v>
      </c>
    </row>
    <row r="889" spans="1:1" x14ac:dyDescent="0.2">
      <c r="A889" t="s">
        <v>7024</v>
      </c>
    </row>
    <row r="890" spans="1:1" x14ac:dyDescent="0.2">
      <c r="A890" t="s">
        <v>7025</v>
      </c>
    </row>
    <row r="891" spans="1:1" x14ac:dyDescent="0.2">
      <c r="A891" t="s">
        <v>7026</v>
      </c>
    </row>
    <row r="892" spans="1:1" x14ac:dyDescent="0.2">
      <c r="A892" t="s">
        <v>7027</v>
      </c>
    </row>
    <row r="893" spans="1:1" x14ac:dyDescent="0.2">
      <c r="A893" t="s">
        <v>7028</v>
      </c>
    </row>
    <row r="894" spans="1:1" x14ac:dyDescent="0.2">
      <c r="A894" t="s">
        <v>7029</v>
      </c>
    </row>
    <row r="895" spans="1:1" x14ac:dyDescent="0.2">
      <c r="A895" t="s">
        <v>7030</v>
      </c>
    </row>
    <row r="896" spans="1:1" x14ac:dyDescent="0.2">
      <c r="A896" t="s">
        <v>7031</v>
      </c>
    </row>
    <row r="897" spans="1:1" x14ac:dyDescent="0.2">
      <c r="A897" t="s">
        <v>7032</v>
      </c>
    </row>
    <row r="898" spans="1:1" x14ac:dyDescent="0.2">
      <c r="A898" t="s">
        <v>7033</v>
      </c>
    </row>
    <row r="899" spans="1:1" x14ac:dyDescent="0.2">
      <c r="A899" t="s">
        <v>7034</v>
      </c>
    </row>
    <row r="900" spans="1:1" x14ac:dyDescent="0.2">
      <c r="A900" t="s">
        <v>7035</v>
      </c>
    </row>
    <row r="901" spans="1:1" x14ac:dyDescent="0.2">
      <c r="A901" t="s">
        <v>7036</v>
      </c>
    </row>
    <row r="902" spans="1:1" x14ac:dyDescent="0.2">
      <c r="A902" t="s">
        <v>7037</v>
      </c>
    </row>
    <row r="903" spans="1:1" x14ac:dyDescent="0.2">
      <c r="A903" t="s">
        <v>7038</v>
      </c>
    </row>
    <row r="904" spans="1:1" x14ac:dyDescent="0.2">
      <c r="A904" t="s">
        <v>7039</v>
      </c>
    </row>
    <row r="905" spans="1:1" x14ac:dyDescent="0.2">
      <c r="A905" t="s">
        <v>7040</v>
      </c>
    </row>
    <row r="906" spans="1:1" x14ac:dyDescent="0.2">
      <c r="A906" t="s">
        <v>7041</v>
      </c>
    </row>
    <row r="907" spans="1:1" x14ac:dyDescent="0.2">
      <c r="A907" t="s">
        <v>7042</v>
      </c>
    </row>
    <row r="908" spans="1:1" x14ac:dyDescent="0.2">
      <c r="A908" t="s">
        <v>7043</v>
      </c>
    </row>
    <row r="909" spans="1:1" x14ac:dyDescent="0.2">
      <c r="A909" t="s">
        <v>7044</v>
      </c>
    </row>
    <row r="910" spans="1:1" x14ac:dyDescent="0.2">
      <c r="A910" t="s">
        <v>7045</v>
      </c>
    </row>
    <row r="911" spans="1:1" x14ac:dyDescent="0.2">
      <c r="A911" t="s">
        <v>7046</v>
      </c>
    </row>
    <row r="912" spans="1:1" x14ac:dyDescent="0.2">
      <c r="A912" t="s">
        <v>7047</v>
      </c>
    </row>
    <row r="913" spans="1:1" x14ac:dyDescent="0.2">
      <c r="A913" t="s">
        <v>7048</v>
      </c>
    </row>
    <row r="914" spans="1:1" x14ac:dyDescent="0.2">
      <c r="A914" t="s">
        <v>7049</v>
      </c>
    </row>
    <row r="915" spans="1:1" x14ac:dyDescent="0.2">
      <c r="A915" t="s">
        <v>7050</v>
      </c>
    </row>
    <row r="916" spans="1:1" x14ac:dyDescent="0.2">
      <c r="A916" t="s">
        <v>7051</v>
      </c>
    </row>
    <row r="917" spans="1:1" x14ac:dyDescent="0.2">
      <c r="A917" t="s">
        <v>7052</v>
      </c>
    </row>
    <row r="918" spans="1:1" x14ac:dyDescent="0.2">
      <c r="A918" t="s">
        <v>7053</v>
      </c>
    </row>
    <row r="919" spans="1:1" x14ac:dyDescent="0.2">
      <c r="A919" t="s">
        <v>7054</v>
      </c>
    </row>
    <row r="920" spans="1:1" x14ac:dyDescent="0.2">
      <c r="A920" t="s">
        <v>7055</v>
      </c>
    </row>
    <row r="921" spans="1:1" x14ac:dyDescent="0.2">
      <c r="A921" t="s">
        <v>7056</v>
      </c>
    </row>
    <row r="922" spans="1:1" x14ac:dyDescent="0.2">
      <c r="A922" t="s">
        <v>7057</v>
      </c>
    </row>
    <row r="923" spans="1:1" x14ac:dyDescent="0.2">
      <c r="A923" t="s">
        <v>7058</v>
      </c>
    </row>
    <row r="924" spans="1:1" x14ac:dyDescent="0.2">
      <c r="A924" t="s">
        <v>7059</v>
      </c>
    </row>
    <row r="925" spans="1:1" x14ac:dyDescent="0.2">
      <c r="A925" t="s">
        <v>7060</v>
      </c>
    </row>
    <row r="926" spans="1:1" x14ac:dyDescent="0.2">
      <c r="A926" t="s">
        <v>7061</v>
      </c>
    </row>
    <row r="927" spans="1:1" x14ac:dyDescent="0.2">
      <c r="A927" t="s">
        <v>7062</v>
      </c>
    </row>
    <row r="928" spans="1:1" x14ac:dyDescent="0.2">
      <c r="A928" t="s">
        <v>7063</v>
      </c>
    </row>
    <row r="929" spans="1:1" x14ac:dyDescent="0.2">
      <c r="A929" t="s">
        <v>7064</v>
      </c>
    </row>
    <row r="930" spans="1:1" x14ac:dyDescent="0.2">
      <c r="A930" t="s">
        <v>7065</v>
      </c>
    </row>
    <row r="931" spans="1:1" x14ac:dyDescent="0.2">
      <c r="A931" t="s">
        <v>7066</v>
      </c>
    </row>
    <row r="932" spans="1:1" x14ac:dyDescent="0.2">
      <c r="A932" t="s">
        <v>7067</v>
      </c>
    </row>
    <row r="933" spans="1:1" x14ac:dyDescent="0.2">
      <c r="A933" t="s">
        <v>7068</v>
      </c>
    </row>
    <row r="934" spans="1:1" x14ac:dyDescent="0.2">
      <c r="A934" t="s">
        <v>7069</v>
      </c>
    </row>
    <row r="935" spans="1:1" x14ac:dyDescent="0.2">
      <c r="A935" t="s">
        <v>7070</v>
      </c>
    </row>
    <row r="936" spans="1:1" x14ac:dyDescent="0.2">
      <c r="A936" t="s">
        <v>7071</v>
      </c>
    </row>
    <row r="937" spans="1:1" x14ac:dyDescent="0.2">
      <c r="A937" t="s">
        <v>7072</v>
      </c>
    </row>
    <row r="938" spans="1:1" x14ac:dyDescent="0.2">
      <c r="A938" t="s">
        <v>7073</v>
      </c>
    </row>
    <row r="939" spans="1:1" x14ac:dyDescent="0.2">
      <c r="A939" t="s">
        <v>7074</v>
      </c>
    </row>
    <row r="940" spans="1:1" x14ac:dyDescent="0.2">
      <c r="A940" t="s">
        <v>7075</v>
      </c>
    </row>
    <row r="941" spans="1:1" x14ac:dyDescent="0.2">
      <c r="A941" t="s">
        <v>7076</v>
      </c>
    </row>
    <row r="942" spans="1:1" x14ac:dyDescent="0.2">
      <c r="A942" t="s">
        <v>7077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0</v>
      </c>
      <c r="D2" s="208" t="s">
        <v>5393</v>
      </c>
      <c r="E2" s="209" t="s">
        <v>2780</v>
      </c>
      <c r="G2" s="209" t="s">
        <v>3525</v>
      </c>
      <c r="H2" s="352" t="s">
        <v>3518</v>
      </c>
      <c r="I2" s="352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2" t="s">
        <v>3522</v>
      </c>
      <c r="I3" s="372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3" t="s">
        <v>3530</v>
      </c>
      <c r="Q3" s="413" t="s">
        <v>3522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90" t="s">
        <v>3521</v>
      </c>
      <c r="I4" s="690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92" t="s">
        <v>3530</v>
      </c>
      <c r="Q4" s="692" t="s">
        <v>3521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60" t="s">
        <v>3519</v>
      </c>
      <c r="I5" s="660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61" t="s">
        <v>3530</v>
      </c>
      <c r="Q5" s="661" t="s">
        <v>3519</v>
      </c>
      <c r="R5" s="661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91" t="s">
        <v>3520</v>
      </c>
      <c r="I6" s="691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704" t="s">
        <v>3530</v>
      </c>
      <c r="Q6" s="704" t="s">
        <v>3520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23" t="s">
        <v>3523</v>
      </c>
      <c r="I7" s="723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24" t="s">
        <v>3530</v>
      </c>
      <c r="Q7" s="724" t="s">
        <v>3523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3" t="s">
        <v>89</v>
      </c>
      <c r="I8" s="353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70" t="s">
        <v>3530</v>
      </c>
      <c r="Q8" s="370" t="s">
        <v>3526</v>
      </c>
      <c r="R8" s="370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4" t="s">
        <v>3524</v>
      </c>
      <c r="I9" s="354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71" t="s">
        <v>3530</v>
      </c>
      <c r="Q9" s="371" t="s">
        <v>3524</v>
      </c>
      <c r="R9" s="371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19" t="s">
        <v>4532</v>
      </c>
      <c r="I10" s="519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20" t="s">
        <v>3514</v>
      </c>
      <c r="I11" s="520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21" t="s">
        <v>3515</v>
      </c>
      <c r="I12" s="521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7" t="s">
        <v>178</v>
      </c>
      <c r="B2" s="218">
        <v>1</v>
      </c>
      <c r="C2" s="417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4084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4958</v>
      </c>
    </row>
    <row r="4" spans="1:21" ht="15" x14ac:dyDescent="0.25">
      <c r="A4" s="460" t="s">
        <v>4097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4959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4960</v>
      </c>
    </row>
    <row r="8" spans="1:21" x14ac:dyDescent="0.2">
      <c r="A8" s="348" t="s">
        <v>4091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4961</v>
      </c>
    </row>
    <row r="10" spans="1:21" x14ac:dyDescent="0.2">
      <c r="A10" s="348" t="s">
        <v>4092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4962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4963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4964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4965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4966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4967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4968</v>
      </c>
      <c r="S17" s="446"/>
      <c r="U17" s="446"/>
    </row>
    <row r="18" spans="1:21" x14ac:dyDescent="0.2">
      <c r="A18" s="348" t="s">
        <v>4093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4094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4278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4969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4970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4774</v>
      </c>
      <c r="B1" s="571" t="s">
        <v>4101</v>
      </c>
      <c r="O1" s="465" t="s">
        <v>4086</v>
      </c>
      <c r="P1" s="571" t="s">
        <v>4776</v>
      </c>
      <c r="AG1" s="467"/>
      <c r="AH1" s="464"/>
      <c r="AI1" s="467"/>
    </row>
    <row r="2" spans="1:35" x14ac:dyDescent="0.2">
      <c r="B2" s="466" t="s">
        <v>4081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4100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4775</v>
      </c>
      <c r="B43" s="571" t="s">
        <v>4102</v>
      </c>
      <c r="O43" s="465" t="s">
        <v>4087</v>
      </c>
      <c r="P43" s="571" t="s">
        <v>4777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74"/>
  <sheetViews>
    <sheetView topLeftCell="A43" workbookViewId="0">
      <selection activeCell="B70" sqref="B70:B74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815" t="str">
        <f t="shared" si="0"/>
        <v>strSql = strSql &amp; "DECLARE @bd AS int" &amp; vbNewLine</v>
      </c>
    </row>
    <row r="5" spans="1:2" ht="15" x14ac:dyDescent="0.25">
      <c r="A5" t="s">
        <v>5336</v>
      </c>
      <c r="B5" s="815" t="str">
        <f t="shared" si="0"/>
        <v>strSql = strSql &amp; "DECLARE @weightKg AS int" &amp; vbNewLine</v>
      </c>
    </row>
    <row r="6" spans="1:2" ht="15" x14ac:dyDescent="0.25">
      <c r="A6" t="s">
        <v>5337</v>
      </c>
      <c r="B6" s="815" t="str">
        <f t="shared" si="0"/>
        <v>strSql = strSql &amp; "DECLARE @weightGr AS int" &amp; vbNewLine</v>
      </c>
    </row>
    <row r="7" spans="1:2" ht="15" x14ac:dyDescent="0.25">
      <c r="A7" t="s">
        <v>5338</v>
      </c>
      <c r="B7" s="815" t="str">
        <f t="shared" si="0"/>
        <v>strSql = strSql &amp; "DECLARE @bwGr AS int" &amp; vbNewLine</v>
      </c>
    </row>
    <row r="8" spans="1:2" ht="15" x14ac:dyDescent="0.25">
      <c r="A8" t="s">
        <v>5339</v>
      </c>
      <c r="B8" s="815" t="str">
        <f t="shared" si="0"/>
        <v>strSql = strSql &amp; "DECLARE @length AS int" &amp; vbNewLine</v>
      </c>
    </row>
    <row r="9" spans="1:2" ht="15" x14ac:dyDescent="0.25">
      <c r="A9" t="s">
        <v>5359</v>
      </c>
      <c r="B9" s="815" t="str">
        <f t="shared" si="0"/>
        <v>strSql = strSql &amp; "DECLARE @gesl AS int" &amp; vbNewLine</v>
      </c>
    </row>
    <row r="10" spans="1:2" ht="15" x14ac:dyDescent="0.25">
      <c r="A10" t="s">
        <v>5340</v>
      </c>
      <c r="B10" s="815" t="str">
        <f t="shared" si="0"/>
        <v>strSql = strSql &amp; "DECLARE @adD AS int" &amp; vbNewLine</v>
      </c>
    </row>
    <row r="11" spans="1:2" ht="15" x14ac:dyDescent="0.25">
      <c r="A11" t="s">
        <v>5341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5342</v>
      </c>
      <c r="B13" s="815" t="str">
        <f t="shared" si="0"/>
        <v>strSql = strSql &amp; "SET @bd = 5372" &amp; vbNewLine</v>
      </c>
    </row>
    <row r="14" spans="1:2" ht="15" x14ac:dyDescent="0.25">
      <c r="A14" t="s">
        <v>5343</v>
      </c>
      <c r="B14" s="815" t="str">
        <f t="shared" si="0"/>
        <v>strSql = strSql &amp; "SET @weightKg = 8365" &amp; vbNewLine</v>
      </c>
    </row>
    <row r="15" spans="1:2" ht="15" x14ac:dyDescent="0.25">
      <c r="A15" t="s">
        <v>5344</v>
      </c>
      <c r="B15" s="815" t="str">
        <f t="shared" si="0"/>
        <v>strSql = strSql &amp; "SET @weightGr = 8456" &amp; vbNewLine</v>
      </c>
    </row>
    <row r="16" spans="1:2" ht="15" x14ac:dyDescent="0.25">
      <c r="A16" t="s">
        <v>5345</v>
      </c>
      <c r="B16" s="815" t="str">
        <f t="shared" si="0"/>
        <v>strSql = strSql &amp; "SET @bwGr = 7734" &amp; vbNewLine</v>
      </c>
    </row>
    <row r="17" spans="1:2" ht="15" x14ac:dyDescent="0.25">
      <c r="A17" t="s">
        <v>5346</v>
      </c>
      <c r="B17" s="815" t="str">
        <f t="shared" si="0"/>
        <v>strSql = strSql &amp; "SET @adD = 10213" &amp; vbNewLine</v>
      </c>
    </row>
    <row r="18" spans="1:2" ht="15" x14ac:dyDescent="0.25">
      <c r="A18" t="s">
        <v>5347</v>
      </c>
      <c r="B18" s="815" t="str">
        <f t="shared" si="0"/>
        <v>strSql = strSql &amp; "SET @adW = 10214" &amp; vbNewLine</v>
      </c>
    </row>
    <row r="19" spans="1:2" ht="15" x14ac:dyDescent="0.25">
      <c r="A19" t="s">
        <v>5348</v>
      </c>
      <c r="B19" s="815" t="str">
        <f t="shared" si="0"/>
        <v>strSql = strSql &amp; "SET @length = 9505" &amp; vbNewLine</v>
      </c>
    </row>
    <row r="20" spans="1:2" ht="15" x14ac:dyDescent="0.25">
      <c r="A20" t="s">
        <v>5360</v>
      </c>
      <c r="B20" s="815" t="str">
        <f t="shared" si="0"/>
        <v>strSql = strSql &amp; "SET @gesl = 5373" &amp; vbNewLine</v>
      </c>
    </row>
    <row r="21" spans="1:2" ht="15" x14ac:dyDescent="0.25">
      <c r="A21" t="s">
        <v>5436</v>
      </c>
      <c r="B21" s="815" t="str">
        <f t="shared" si="0"/>
        <v>strSql = strSql &amp; "SET @Bed = 'H2.01.03'" &amp; vbNewLine</v>
      </c>
    </row>
    <row r="22" spans="1:2" ht="15" x14ac:dyDescent="0.25">
      <c r="A22" t="s">
        <v>5349</v>
      </c>
      <c r="B22" s="815" t="str">
        <f t="shared" si="0"/>
        <v>strSql = strSql &amp; "SELECT DISTINCT" &amp; vbNewLine</v>
      </c>
    </row>
    <row r="23" spans="1:2" ht="15" x14ac:dyDescent="0.25">
      <c r="A23" t="s">
        <v>5361</v>
      </c>
      <c r="B23" s="815" t="str">
        <f t="shared" si="0"/>
        <v>strSql = strSql &amp; "pl.PatientID" &amp; vbNewLine</v>
      </c>
    </row>
    <row r="24" spans="1:2" ht="15" x14ac:dyDescent="0.25">
      <c r="A24" t="s">
        <v>5362</v>
      </c>
      <c r="B24" s="815" t="str">
        <f t="shared" si="0"/>
        <v>strSql = strSql &amp; ", pl.HospitalNumber" &amp; vbNewLine</v>
      </c>
    </row>
    <row r="25" spans="1:2" ht="15" x14ac:dyDescent="0.25">
      <c r="A25" t="s">
        <v>5363</v>
      </c>
      <c r="B25" s="815" t="str">
        <f t="shared" si="0"/>
        <v>strSql = strSql &amp; ", pl.LastName" &amp; vbNewLine</v>
      </c>
    </row>
    <row r="26" spans="1:2" ht="15" x14ac:dyDescent="0.25">
      <c r="A26" t="s">
        <v>5364</v>
      </c>
      <c r="B26" s="815" t="str">
        <f t="shared" si="0"/>
        <v>strSql = strSql &amp; ", pl.FirstName" &amp; vbNewLine</v>
      </c>
    </row>
    <row r="27" spans="1:2" ht="15" x14ac:dyDescent="0.25">
      <c r="A27" t="s">
        <v>5365</v>
      </c>
      <c r="B27" s="815" t="str">
        <f t="shared" si="0"/>
        <v>strSql = strSql &amp; ", dts.value BirthDate" &amp; vbNewLine</v>
      </c>
    </row>
    <row r="28" spans="1:2" ht="15" x14ac:dyDescent="0.25">
      <c r="A28" t="s">
        <v>5366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815" t="str">
        <f t="shared" si="0"/>
        <v>strSql = strSql &amp; "   FROM Signals s " &amp; vbNewLine</v>
      </c>
    </row>
    <row r="30" spans="1:2" ht="15" x14ac:dyDescent="0.25">
      <c r="A30" t="s">
        <v>5368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5367</v>
      </c>
      <c r="B33" s="815" t="str">
        <f t="shared" si="0"/>
        <v>strSql = strSql &amp; "   FROM Signals s " &amp; vbNewLine</v>
      </c>
    </row>
    <row r="34" spans="1:2" ht="15" x14ac:dyDescent="0.25">
      <c r="A34" t="s">
        <v>5371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815" t="str">
        <f t="shared" si="0"/>
        <v>strSql = strSql &amp; "   FROM Signals s " &amp; vbNewLine</v>
      </c>
    </row>
    <row r="38" spans="1:2" ht="15" x14ac:dyDescent="0.25">
      <c r="A38" t="s">
        <v>5374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5367</v>
      </c>
      <c r="B41" s="815" t="str">
        <f t="shared" si="0"/>
        <v>strSql = strSql &amp; "   FROM Signals s " &amp; vbNewLine</v>
      </c>
    </row>
    <row r="42" spans="1:2" ht="15" x14ac:dyDescent="0.25">
      <c r="A42" t="s">
        <v>5376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815" t="str">
        <f t="shared" si="0"/>
        <v>strSql = strSql &amp; "   FROM Signals s " &amp; vbNewLine</v>
      </c>
    </row>
    <row r="46" spans="1:2" ht="15" x14ac:dyDescent="0.25">
      <c r="A46" t="s">
        <v>5379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815" t="str">
        <f t="shared" si="0"/>
        <v>strSql = strSql &amp; ", (SELECT TOP 1 pt.Text " &amp; vbNewLine</v>
      </c>
    </row>
    <row r="50" spans="1:2" ht="15" x14ac:dyDescent="0.25">
      <c r="A50" t="s">
        <v>5383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815" t="str">
        <f t="shared" si="0"/>
        <v>strSql = strSql &amp; ", lu.Name Department" &amp; vbNewLine</v>
      </c>
    </row>
    <row r="56" spans="1:2" ht="15" x14ac:dyDescent="0.25">
      <c r="A56" t="s">
        <v>5389</v>
      </c>
      <c r="B56" s="815" t="str">
        <f t="shared" si="0"/>
        <v>strSql = strSql &amp; ", b.BedName" &amp; vbNewLine</v>
      </c>
    </row>
    <row r="57" spans="1:2" ht="15" x14ac:dyDescent="0.25">
      <c r="A57" t="s">
        <v>5390</v>
      </c>
      <c r="B57" s="815" t="str">
        <f t="shared" si="0"/>
        <v>strSql = strSql &amp; ", pl.LocationFromTime" &amp; vbNewLine</v>
      </c>
    </row>
    <row r="58" spans="1:2" ht="15" x14ac:dyDescent="0.25">
      <c r="A58" t="s">
        <v>5350</v>
      </c>
      <c r="B58" s="815" t="str">
        <f t="shared" si="0"/>
        <v>strSql = strSql &amp; "FROM PatientLogs pl" &amp; vbNewLine</v>
      </c>
    </row>
    <row r="59" spans="1:2" ht="15" x14ac:dyDescent="0.25">
      <c r="A59" t="s">
        <v>5351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815" t="str">
        <f t="shared" si="0"/>
        <v>strSql = strSql &amp; "WHERE " &amp; vbNewLine</v>
      </c>
    </row>
    <row r="63" spans="1:2" ht="15" x14ac:dyDescent="0.25">
      <c r="A63" t="s">
        <v>5355</v>
      </c>
      <c r="B63" s="815" t="str">
        <f t="shared" si="0"/>
        <v>strSql = strSql &amp; "dts.ParameterID = @bd" &amp; vbNewLine</v>
      </c>
    </row>
    <row r="64" spans="1:2" ht="15" x14ac:dyDescent="0.25">
      <c r="A64" t="s">
        <v>5356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815" t="str">
        <f t="shared" ref="B66:B74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815" t="str">
        <f t="shared" si="1"/>
        <v>strSql = strSql &amp; "ORDER BY pl.LocationFromTime DESC" &amp; vbNewLine</v>
      </c>
    </row>
    <row r="68" spans="1:2" ht="15" x14ac:dyDescent="0.25">
      <c r="B68" s="815"/>
    </row>
    <row r="69" spans="1:2" ht="15" x14ac:dyDescent="0.25">
      <c r="B69" s="815"/>
    </row>
    <row r="70" spans="1:2" ht="15" x14ac:dyDescent="0.25">
      <c r="A70" t="s">
        <v>6131</v>
      </c>
      <c r="B70" s="815" t="str">
        <f t="shared" si="1"/>
        <v>strSql = strSql &amp; "SELECT p.ParameterName" &amp; vbNewLine</v>
      </c>
    </row>
    <row r="71" spans="1:2" ht="15" x14ac:dyDescent="0.25">
      <c r="A71" t="s">
        <v>6132</v>
      </c>
      <c r="B71" s="815" t="str">
        <f t="shared" si="1"/>
        <v>strSql = strSql &amp; "FROM Parameters p " &amp; vbNewLine</v>
      </c>
    </row>
    <row r="72" spans="1:2" ht="15" x14ac:dyDescent="0.25">
      <c r="A72" t="s">
        <v>6133</v>
      </c>
      <c r="B72" s="815" t="str">
        <f t="shared" si="1"/>
        <v>strSql = strSql &amp; "INNER JOIN ParametersCategories pc ON pc.CategoryID = p.CategoryID" &amp; vbNewLine</v>
      </c>
    </row>
    <row r="73" spans="1:2" ht="15" x14ac:dyDescent="0.25">
      <c r="A73" t="s">
        <v>6134</v>
      </c>
      <c r="B73" s="815" t="str">
        <f t="shared" si="1"/>
        <v>strSql = strSql &amp; "WHERE pc.CategoryName = 'Opdr Medicatie Taken'" &amp; vbNewLine</v>
      </c>
    </row>
    <row r="74" spans="1:2" ht="15" x14ac:dyDescent="0.25">
      <c r="A74" t="s">
        <v>6135</v>
      </c>
      <c r="B74" s="815" t="str">
        <f t="shared" si="1"/>
        <v>strSql = strSql &amp; "ORDER BY p.ParameterName"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41536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5244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5244</v>
      </c>
      <c r="D101" s="350" t="s">
        <v>5245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5244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5244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5244</v>
      </c>
      <c r="D104" s="350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5244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5245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5246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5247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 xml:space="preserve"> Unit 1-4</v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47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47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47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47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47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47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47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47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47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47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47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47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51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816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816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816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816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816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816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816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816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816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816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816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816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816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816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47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  <c r="B2" t="s">
        <v>5396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42997</v>
      </c>
    </row>
    <row r="16" spans="1:7" x14ac:dyDescent="0.2">
      <c r="A16" t="s">
        <v>353</v>
      </c>
      <c r="B16" s="98">
        <v>42989.814062500001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19-sep-2017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54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41536)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>Bed:  Unit 1-4</v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19-sep-2017</v>
      </c>
      <c r="F2" s="665"/>
      <c r="G2" s="666"/>
      <c r="H2" s="664" t="s">
        <v>3496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>Bed:  Unit 1-4</v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3497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3493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3327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3321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1">
        <f>PedBerMedIV!C29</f>
        <v>0</v>
      </c>
      <c r="G31" s="822"/>
      <c r="H31" s="822"/>
      <c r="I31" s="822"/>
      <c r="J31" s="822"/>
      <c r="K31" s="822"/>
      <c r="L31" s="822"/>
      <c r="M31" s="822"/>
      <c r="N31" s="822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2"/>
      <c r="G32" s="822"/>
      <c r="H32" s="822"/>
      <c r="I32" s="822"/>
      <c r="J32" s="822"/>
      <c r="K32" s="822"/>
      <c r="L32" s="822"/>
      <c r="M32" s="822"/>
      <c r="N32" s="822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2"/>
      <c r="G33" s="822"/>
      <c r="H33" s="822"/>
      <c r="I33" s="822"/>
      <c r="J33" s="822"/>
      <c r="K33" s="822"/>
      <c r="L33" s="822"/>
      <c r="M33" s="822"/>
      <c r="N33" s="822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4811</v>
      </c>
      <c r="F35" s="726" t="s">
        <v>86</v>
      </c>
      <c r="G35" s="726"/>
      <c r="H35" s="726" t="s">
        <v>433</v>
      </c>
      <c r="I35" s="726"/>
      <c r="J35" s="726" t="s">
        <v>4811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D4" activePane="bottomRight" state="frozen"/>
      <selection pane="topRight" activeCell="C1" sqref="C1"/>
      <selection pane="bottomLeft" activeCell="A3" sqref="A3"/>
      <selection pane="bottomRight" activeCell="W5" sqref="W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30" customFormat="1" x14ac:dyDescent="0.2">
      <c r="A2" s="253" t="s">
        <v>4120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7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4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4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4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4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4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O34" sqref="O34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0" width="8.7109375" style="349" customWidth="1"/>
    <col min="21" max="21" width="12.28515625" style="349" customWidth="1"/>
    <col min="22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4118</v>
      </c>
      <c r="F1" s="433"/>
      <c r="G1" s="433"/>
      <c r="H1" s="433"/>
      <c r="I1" s="433"/>
      <c r="J1" s="433"/>
      <c r="K1" s="433" t="s">
        <v>4119</v>
      </c>
      <c r="L1" s="433"/>
      <c r="M1" s="433"/>
      <c r="N1" s="433"/>
      <c r="O1" s="433"/>
      <c r="P1" s="433"/>
      <c r="Q1" s="433"/>
      <c r="R1" s="433" t="s">
        <v>4107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4121</v>
      </c>
      <c r="C3" s="437" t="s">
        <v>3321</v>
      </c>
      <c r="D3" s="437" t="s">
        <v>4123</v>
      </c>
      <c r="E3" s="437" t="s">
        <v>4122</v>
      </c>
      <c r="F3" s="437" t="s">
        <v>378</v>
      </c>
      <c r="G3" s="437" t="s">
        <v>4122</v>
      </c>
      <c r="H3" s="437" t="s">
        <v>378</v>
      </c>
      <c r="I3" s="437" t="s">
        <v>4122</v>
      </c>
      <c r="J3" s="437" t="s">
        <v>378</v>
      </c>
      <c r="K3" s="437" t="s">
        <v>4115</v>
      </c>
      <c r="L3" s="437" t="s">
        <v>4116</v>
      </c>
      <c r="M3" s="437" t="s">
        <v>4117</v>
      </c>
      <c r="N3" s="437" t="s">
        <v>4909</v>
      </c>
      <c r="O3" s="437" t="s">
        <v>4907</v>
      </c>
      <c r="P3" s="437" t="s">
        <v>4105</v>
      </c>
      <c r="Q3" s="437" t="s">
        <v>4125</v>
      </c>
      <c r="R3" s="437" t="s">
        <v>368</v>
      </c>
      <c r="S3" s="437" t="s">
        <v>4122</v>
      </c>
      <c r="T3" s="437" t="s">
        <v>378</v>
      </c>
      <c r="U3" s="437" t="s">
        <v>4781</v>
      </c>
      <c r="V3" s="437" t="s">
        <v>4113</v>
      </c>
      <c r="X3" s="431" t="s">
        <v>4753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4288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IF(_Pat_Gewicht/10&gt;=48,48,_Pat_Gewicht/10)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4291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4287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IF(_Pat_Gewicht/10&gt;=48,48,_Pat_Gewicht/10)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4291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4083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4083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4120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19-sep-2017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>Bed:  Unit 1-4</v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3493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3327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3">
        <f>_Ped_Lijn_Opm</f>
        <v>0</v>
      </c>
      <c r="F16" s="824"/>
      <c r="G16" s="824"/>
      <c r="H16" s="824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3337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3338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19-sep-2017</v>
      </c>
      <c r="G2" s="666"/>
      <c r="H2" s="664"/>
      <c r="I2" s="668" t="s">
        <v>3496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>Bed:  Unit 1-4</v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3497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3493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3327</v>
      </c>
      <c r="C7" s="704"/>
      <c r="D7" s="713" t="s">
        <v>3494</v>
      </c>
      <c r="E7" s="704"/>
      <c r="F7" s="713"/>
      <c r="G7" s="714"/>
      <c r="H7" s="713"/>
      <c r="I7" s="715"/>
      <c r="J7" s="715" t="s">
        <v>3327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3495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4081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5">
        <f>_Ped_Ent_Opm</f>
        <v>0</v>
      </c>
      <c r="G18" s="826"/>
      <c r="H18" s="826"/>
      <c r="I18" s="826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3327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3327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3501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3512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3502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3503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3503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3504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3504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3505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3506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4784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3507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3508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3509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3510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3511</v>
      </c>
      <c r="F39" s="825">
        <f>_Ped_TPN_Opm</f>
        <v>0</v>
      </c>
      <c r="G39" s="826"/>
      <c r="H39" s="826"/>
      <c r="I39" s="826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4811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4811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4782</v>
      </c>
      <c r="W2" s="212" t="s">
        <v>4783</v>
      </c>
      <c r="X2" s="810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5281</v>
      </c>
      <c r="C30" s="809" t="s">
        <v>5282</v>
      </c>
      <c r="D30" s="809" t="s">
        <v>5283</v>
      </c>
      <c r="E30" s="809" t="s">
        <v>5284</v>
      </c>
      <c r="F30" s="809" t="s">
        <v>5285</v>
      </c>
      <c r="G30" s="809" t="s">
        <v>5286</v>
      </c>
      <c r="H30" s="809" t="s">
        <v>5287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4077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19-sep-2017</v>
      </c>
      <c r="E2" s="666"/>
      <c r="F2" s="664"/>
      <c r="G2" s="663"/>
      <c r="H2" s="668" t="s">
        <v>3496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>Bed:  Unit 1-4</v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3497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3493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7" t="str">
        <f>IF(_Ped_Lab_Opm=0,"",_Ped_Lab_Opm)</f>
        <v/>
      </c>
      <c r="E43" s="828"/>
      <c r="F43" s="828"/>
      <c r="G43" s="828"/>
      <c r="H43" s="828"/>
      <c r="I43" s="828"/>
      <c r="J43" s="828"/>
      <c r="K43" s="828"/>
      <c r="L43" s="828"/>
    </row>
    <row r="44" spans="2:12" ht="20.100000000000001" customHeight="1" x14ac:dyDescent="0.2">
      <c r="B44" s="699"/>
      <c r="C44" s="699"/>
      <c r="D44" s="828"/>
      <c r="E44" s="828"/>
      <c r="F44" s="828"/>
      <c r="G44" s="828"/>
      <c r="H44" s="828"/>
      <c r="I44" s="828"/>
      <c r="J44" s="828"/>
      <c r="K44" s="828"/>
      <c r="L44" s="82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19-sep-2017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>Bed:  Unit 1-4</v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3493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9" t="str">
        <f>IF(_Ped_AfsprOverig=0,"",_Ped_AfsprOverig)</f>
        <v/>
      </c>
      <c r="H18" s="830"/>
      <c r="I18" s="830"/>
      <c r="J18" s="830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30"/>
      <c r="H19" s="830"/>
      <c r="I19" s="830"/>
      <c r="J19" s="830"/>
      <c r="O19" s="409"/>
    </row>
    <row r="20" spans="2:15" ht="18" customHeight="1" thickTop="1" x14ac:dyDescent="0.2">
      <c r="G20" s="830"/>
      <c r="H20" s="830"/>
      <c r="I20" s="830"/>
      <c r="J20" s="830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4" t="str">
        <f>"= "&amp;IF(ROUND(0.02*(E5),1)&lt;0.1,0.1,IF(ROUND(0.02*(E5),1)&gt;0.5,0.5,ROUND(0.02*(E5),1)))*2&amp;" ml van 0,5 mg/ml (min 0,1 mg)"</f>
        <v>= 0,2 ml van 0,5 mg/ml (min 0,1 mg)</v>
      </c>
      <c r="F16" s="834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5"/>
      <c r="F17" s="835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4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5"/>
      <c r="F21" s="835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2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3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1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1"/>
      <c r="C31" s="693" t="s">
        <v>210</v>
      </c>
      <c r="D31" s="511" t="str">
        <f>IF((20*E5)&gt;1500,"1500 mg iv",20*E5&amp;" mg iv")</f>
        <v>0 mg iv</v>
      </c>
      <c r="E31" s="83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4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4"/>
      <c r="F32" s="834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19-sep-2017</v>
      </c>
      <c r="E2" s="273" t="s">
        <v>363</v>
      </c>
      <c r="F2" s="836" t="str">
        <f>Txt_Pat_FullName</f>
        <v/>
      </c>
      <c r="G2" s="83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41536)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>Bed:  Unit 1-4</v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7">
        <f>_Ped_Ent_Opm</f>
        <v>0</v>
      </c>
      <c r="E12" s="838"/>
      <c r="F12" s="838"/>
      <c r="G12" s="838"/>
      <c r="H12" s="838"/>
      <c r="I12" s="838"/>
      <c r="J12" s="83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5" t="str">
        <f>TRIM(Txt_Ped_Lab_1)</f>
        <v/>
      </c>
      <c r="E15" s="846"/>
      <c r="F15" s="846"/>
      <c r="G15" s="846"/>
      <c r="H15" s="846"/>
      <c r="I15" s="846"/>
      <c r="J15" s="846"/>
      <c r="L15" s="276"/>
    </row>
    <row r="16" spans="1:12" ht="12.6" customHeight="1" x14ac:dyDescent="0.2">
      <c r="B16" s="275"/>
      <c r="C16" s="275" t="s">
        <v>358</v>
      </c>
      <c r="D16" s="843" t="str">
        <f>TRIM(Txt_Ped_Lab_2)</f>
        <v/>
      </c>
      <c r="E16" s="844"/>
      <c r="F16" s="844"/>
      <c r="G16" s="844"/>
      <c r="H16" s="844"/>
      <c r="I16" s="844"/>
      <c r="J16" s="844"/>
      <c r="L16" s="276"/>
    </row>
    <row r="17" spans="1:12" ht="12.6" customHeight="1" x14ac:dyDescent="0.2">
      <c r="B17" s="275"/>
      <c r="C17" s="275" t="s">
        <v>359</v>
      </c>
      <c r="D17" s="843" t="str">
        <f>TRIM(Txt_Ped_Lab_3)</f>
        <v/>
      </c>
      <c r="E17" s="847"/>
      <c r="F17" s="847"/>
      <c r="G17" s="847"/>
      <c r="H17" s="847"/>
      <c r="I17" s="847"/>
      <c r="J17" s="847"/>
      <c r="L17" s="276"/>
    </row>
    <row r="18" spans="1:12" ht="12.6" customHeight="1" x14ac:dyDescent="0.2">
      <c r="B18" s="275"/>
      <c r="C18" s="275" t="s">
        <v>111</v>
      </c>
      <c r="D18" s="843" t="str">
        <f>TRIM(Txt_Ped_Lab_4)</f>
        <v/>
      </c>
      <c r="E18" s="847"/>
      <c r="F18" s="847"/>
      <c r="G18" s="847"/>
      <c r="H18" s="847"/>
      <c r="I18" s="847"/>
      <c r="J18" s="847"/>
      <c r="L18" s="276"/>
    </row>
    <row r="19" spans="1:12" ht="12.6" customHeight="1" x14ac:dyDescent="0.2">
      <c r="B19" s="275"/>
      <c r="C19" s="285" t="s">
        <v>18</v>
      </c>
      <c r="D19" s="843" t="str">
        <f>TRIM(Txt_Ped_Lab_5)</f>
        <v/>
      </c>
      <c r="E19" s="848"/>
      <c r="F19" s="848"/>
      <c r="G19" s="848"/>
      <c r="H19" s="848"/>
      <c r="I19" s="848"/>
      <c r="J19" s="848"/>
      <c r="L19" s="276"/>
    </row>
    <row r="20" spans="1:12" ht="12.6" customHeight="1" x14ac:dyDescent="0.2">
      <c r="B20" s="275"/>
      <c r="C20" s="285" t="s">
        <v>225</v>
      </c>
      <c r="D20" s="839">
        <f>_Ped_Lab_Opm</f>
        <v>0</v>
      </c>
      <c r="E20" s="840"/>
      <c r="F20" s="840"/>
      <c r="G20" s="840"/>
      <c r="H20" s="840"/>
      <c r="I20" s="840"/>
      <c r="J20" s="840"/>
      <c r="L20" s="276"/>
    </row>
    <row r="21" spans="1:12" ht="12.6" customHeight="1" x14ac:dyDescent="0.2">
      <c r="A21" s="279"/>
      <c r="B21" s="284"/>
      <c r="C21" s="286"/>
      <c r="D21" s="841"/>
      <c r="E21" s="841"/>
      <c r="F21" s="841"/>
      <c r="G21" s="841"/>
      <c r="H21" s="841"/>
      <c r="I21" s="841"/>
      <c r="J21" s="84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19-sep-2017</v>
      </c>
      <c r="E34" s="273" t="s">
        <v>363</v>
      </c>
      <c r="F34" s="836" t="str">
        <f>Txt_Pat_FullName</f>
        <v/>
      </c>
      <c r="G34" s="83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41536)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>Bed:  Unit 1-4</v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7">
        <f>_Ped_Lijn_Opm</f>
        <v>0</v>
      </c>
      <c r="E46" s="838"/>
      <c r="F46" s="838"/>
      <c r="G46" s="838"/>
      <c r="H46" s="838"/>
      <c r="I46" s="838"/>
      <c r="J46" s="83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9">
        <f>_Ped_MedIV_Opm</f>
        <v>0</v>
      </c>
      <c r="E72" s="839"/>
      <c r="F72" s="839"/>
      <c r="G72" s="839"/>
      <c r="H72" s="839"/>
      <c r="I72" s="839"/>
      <c r="J72" s="839"/>
      <c r="L72" s="276"/>
    </row>
    <row r="73" spans="1:12" ht="12.6" customHeight="1" x14ac:dyDescent="0.2">
      <c r="D73" s="842"/>
      <c r="E73" s="842"/>
      <c r="F73" s="842"/>
      <c r="G73" s="842"/>
      <c r="H73" s="842"/>
      <c r="I73" s="842"/>
      <c r="J73" s="842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19-sep-2017</v>
      </c>
      <c r="E75" s="273" t="s">
        <v>363</v>
      </c>
      <c r="F75" s="836" t="str">
        <f>Txt_Pat_FullName</f>
        <v/>
      </c>
      <c r="G75" s="836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41536)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>Bed:  Unit 1-4</v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7">
        <f>_Ped_TPN_Opm</f>
        <v>0</v>
      </c>
      <c r="E99" s="838"/>
      <c r="F99" s="838"/>
      <c r="G99" s="838"/>
      <c r="H99" s="838"/>
      <c r="I99" s="838"/>
      <c r="J99" s="83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42997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2">
        <f ca="1">TODAY()</f>
        <v>42997</v>
      </c>
      <c r="AB25" s="852"/>
      <c r="AC25" s="852"/>
      <c r="AD25" s="85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 t="str">
        <f>__1_Bed</f>
        <v xml:space="preserve"> Unit 1-4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3" t="s">
        <v>16</v>
      </c>
      <c r="B11" s="854"/>
      <c r="C11" s="854"/>
      <c r="D11" s="854"/>
      <c r="E11" s="854"/>
      <c r="F11" s="854"/>
      <c r="G11" s="854"/>
      <c r="H11" s="855"/>
    </row>
    <row r="12" spans="1:8" ht="25.5" x14ac:dyDescent="0.2">
      <c r="A12" s="12" t="s">
        <v>238</v>
      </c>
      <c r="B12" s="856" t="s">
        <v>127</v>
      </c>
      <c r="C12" s="858"/>
      <c r="D12" s="860" t="s">
        <v>128</v>
      </c>
      <c r="E12" s="860" t="s">
        <v>129</v>
      </c>
      <c r="F12" s="860" t="s">
        <v>130</v>
      </c>
      <c r="G12" s="13"/>
      <c r="H12" s="13" t="s">
        <v>131</v>
      </c>
    </row>
    <row r="13" spans="1:8" x14ac:dyDescent="0.2">
      <c r="A13" s="14" t="s">
        <v>132</v>
      </c>
      <c r="B13" s="857"/>
      <c r="C13" s="859"/>
      <c r="D13" s="861"/>
      <c r="E13" s="861"/>
      <c r="F13" s="861"/>
      <c r="G13" s="13" t="s">
        <v>133</v>
      </c>
      <c r="H13" s="15" t="s">
        <v>134</v>
      </c>
    </row>
    <row r="14" spans="1:8" ht="20.100000000000001" customHeight="1" x14ac:dyDescent="0.2">
      <c r="A14" s="86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9" t="s">
        <v>164</v>
      </c>
      <c r="F21" s="86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6"/>
      <c r="B24" s="50" t="s">
        <v>151</v>
      </c>
      <c r="C24" s="51"/>
      <c r="D24" s="51"/>
      <c r="E24" s="870" t="s">
        <v>224</v>
      </c>
      <c r="F24" s="87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0"/>
      <c r="F25" s="871"/>
      <c r="G25" s="53"/>
      <c r="H25" s="13"/>
    </row>
    <row r="26" spans="1:8" ht="15.95" customHeight="1" x14ac:dyDescent="0.2">
      <c r="A26" s="12"/>
      <c r="B26" s="39"/>
      <c r="C26" s="39"/>
      <c r="D26" s="39"/>
      <c r="E26" s="872" t="s">
        <v>164</v>
      </c>
      <c r="F26" s="87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7" t="s">
        <v>88</v>
      </c>
      <c r="C28" s="868"/>
      <c r="D28" s="868"/>
      <c r="E28" s="868"/>
      <c r="F28" s="868"/>
      <c r="G28" s="37"/>
      <c r="H28" s="20"/>
    </row>
    <row r="29" spans="1:8" ht="20.100000000000001" customHeight="1" x14ac:dyDescent="0.2">
      <c r="A29" s="86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2" t="s">
        <v>165</v>
      </c>
      <c r="F35" s="87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3" t="s">
        <v>185</v>
      </c>
      <c r="C37" s="874"/>
      <c r="D37" s="874"/>
      <c r="E37" s="874"/>
      <c r="F37" s="875"/>
      <c r="G37" s="20" t="s">
        <v>186</v>
      </c>
      <c r="H37" s="20"/>
    </row>
    <row r="38" spans="1:8" ht="15.95" customHeight="1" x14ac:dyDescent="0.2">
      <c r="A38" s="21"/>
      <c r="B38" s="862" t="s">
        <v>187</v>
      </c>
      <c r="C38" s="863"/>
      <c r="D38" s="863"/>
      <c r="E38" s="863"/>
      <c r="F38" s="864"/>
      <c r="G38" s="15" t="s">
        <v>188</v>
      </c>
      <c r="H38" s="13"/>
    </row>
    <row r="39" spans="1:8" ht="15.95" customHeight="1" x14ac:dyDescent="0.2">
      <c r="A39" s="21"/>
      <c r="B39" s="862" t="s">
        <v>189</v>
      </c>
      <c r="C39" s="863"/>
      <c r="D39" s="863"/>
      <c r="E39" s="863"/>
      <c r="F39" s="86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97">
        <f ca="1">TODAY()</f>
        <v>42997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 t="str">
        <f>__1_Bed</f>
        <v xml:space="preserve"> Unit 1-4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607" t="s">
        <v>238</v>
      </c>
      <c r="B11" s="888" t="s">
        <v>127</v>
      </c>
      <c r="C11" s="890"/>
      <c r="D11" s="860" t="s">
        <v>128</v>
      </c>
      <c r="E11" s="860" t="s">
        <v>129</v>
      </c>
      <c r="F11" s="860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9"/>
      <c r="C12" s="891"/>
      <c r="D12" s="861"/>
      <c r="E12" s="861"/>
      <c r="F12" s="861"/>
      <c r="G12" s="608" t="s">
        <v>133</v>
      </c>
      <c r="H12" s="610" t="s">
        <v>134</v>
      </c>
    </row>
    <row r="13" spans="1:8" ht="20.100000000000001" customHeight="1" x14ac:dyDescent="0.2">
      <c r="A13" s="892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93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4898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4899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6" t="s">
        <v>164</v>
      </c>
      <c r="F21" s="876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83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84"/>
      <c r="B24" s="615" t="s">
        <v>151</v>
      </c>
      <c r="C24" s="616"/>
      <c r="D24" s="616"/>
      <c r="E24" s="896" t="s">
        <v>295</v>
      </c>
      <c r="F24" s="897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96" t="s">
        <v>295</v>
      </c>
      <c r="F25" s="897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6" t="s">
        <v>164</v>
      </c>
      <c r="F26" s="876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94" t="s">
        <v>88</v>
      </c>
      <c r="C28" s="895"/>
      <c r="D28" s="895"/>
      <c r="E28" s="895"/>
      <c r="F28" s="895"/>
      <c r="G28" s="626"/>
      <c r="H28" s="627"/>
    </row>
    <row r="29" spans="1:8" ht="20.100000000000001" customHeight="1" x14ac:dyDescent="0.2">
      <c r="A29" s="883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84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6" t="s">
        <v>165</v>
      </c>
      <c r="F35" s="876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77" t="s">
        <v>185</v>
      </c>
      <c r="C37" s="878"/>
      <c r="D37" s="878"/>
      <c r="E37" s="878"/>
      <c r="F37" s="879"/>
      <c r="G37" s="627" t="s">
        <v>186</v>
      </c>
      <c r="H37" s="627"/>
    </row>
    <row r="38" spans="1:8" ht="15.95" customHeight="1" x14ac:dyDescent="0.2">
      <c r="A38" s="638"/>
      <c r="B38" s="880" t="s">
        <v>187</v>
      </c>
      <c r="C38" s="881"/>
      <c r="D38" s="881"/>
      <c r="E38" s="881"/>
      <c r="F38" s="882"/>
      <c r="G38" s="610" t="s">
        <v>188</v>
      </c>
      <c r="H38" s="608"/>
    </row>
    <row r="39" spans="1:8" ht="15.95" customHeight="1" x14ac:dyDescent="0.2">
      <c r="A39" s="638"/>
      <c r="B39" s="880" t="s">
        <v>189</v>
      </c>
      <c r="C39" s="881"/>
      <c r="D39" s="881"/>
      <c r="E39" s="881"/>
      <c r="F39" s="882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3" t="s">
        <v>16</v>
      </c>
      <c r="B10" s="854"/>
      <c r="C10" s="854"/>
      <c r="D10" s="854"/>
      <c r="E10" s="854"/>
      <c r="F10" s="854"/>
      <c r="G10" s="854"/>
      <c r="H10" s="855"/>
    </row>
    <row r="11" spans="1:8" ht="25.5" x14ac:dyDescent="0.2">
      <c r="A11" s="12" t="s">
        <v>238</v>
      </c>
      <c r="B11" s="856" t="s">
        <v>127</v>
      </c>
      <c r="C11" s="858"/>
      <c r="D11" s="860" t="s">
        <v>128</v>
      </c>
      <c r="E11" s="860" t="s">
        <v>129</v>
      </c>
      <c r="F11" s="86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7"/>
      <c r="C12" s="859"/>
      <c r="D12" s="861"/>
      <c r="E12" s="861"/>
      <c r="F12" s="861"/>
      <c r="G12" s="13" t="s">
        <v>133</v>
      </c>
      <c r="H12" s="15" t="s">
        <v>134</v>
      </c>
    </row>
    <row r="13" spans="1:8" ht="20.100000000000001" customHeight="1" x14ac:dyDescent="0.2">
      <c r="A13" s="90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8" t="s">
        <v>97</v>
      </c>
      <c r="F16" s="89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2" t="s">
        <v>164</v>
      </c>
      <c r="F21" s="87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0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1"/>
      <c r="B24" s="50" t="s">
        <v>151</v>
      </c>
      <c r="C24" s="51"/>
      <c r="D24" s="51"/>
      <c r="E24" s="898" t="s">
        <v>295</v>
      </c>
      <c r="F24" s="89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8" t="s">
        <v>295</v>
      </c>
      <c r="F25" s="89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2" t="s">
        <v>164</v>
      </c>
      <c r="F26" s="87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7" t="s">
        <v>88</v>
      </c>
      <c r="C28" s="868"/>
      <c r="D28" s="868"/>
      <c r="E28" s="868"/>
      <c r="F28" s="868"/>
      <c r="G28" s="37"/>
      <c r="H28" s="20"/>
    </row>
    <row r="29" spans="1:8" ht="20.100000000000001" customHeight="1" x14ac:dyDescent="0.2">
      <c r="A29" s="90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1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2" t="s">
        <v>165</v>
      </c>
      <c r="F35" s="87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3" t="s">
        <v>185</v>
      </c>
      <c r="C37" s="874"/>
      <c r="D37" s="874"/>
      <c r="E37" s="874"/>
      <c r="F37" s="875"/>
      <c r="G37" s="20" t="s">
        <v>186</v>
      </c>
      <c r="H37" s="20"/>
    </row>
    <row r="38" spans="1:8" ht="15.95" customHeight="1" x14ac:dyDescent="0.2">
      <c r="A38" s="21"/>
      <c r="B38" s="862" t="s">
        <v>187</v>
      </c>
      <c r="C38" s="863"/>
      <c r="D38" s="863"/>
      <c r="E38" s="863"/>
      <c r="F38" s="864"/>
      <c r="G38" s="15" t="s">
        <v>188</v>
      </c>
      <c r="H38" s="13"/>
    </row>
    <row r="39" spans="1:8" ht="15.95" customHeight="1" x14ac:dyDescent="0.2">
      <c r="A39" s="21"/>
      <c r="B39" s="862" t="s">
        <v>189</v>
      </c>
      <c r="C39" s="863"/>
      <c r="D39" s="863"/>
      <c r="E39" s="863"/>
      <c r="F39" s="86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3" t="s">
        <v>16</v>
      </c>
      <c r="B10" s="854"/>
      <c r="C10" s="854"/>
      <c r="D10" s="854"/>
      <c r="E10" s="854"/>
      <c r="F10" s="854"/>
      <c r="G10" s="854"/>
      <c r="H10" s="855"/>
    </row>
    <row r="11" spans="1:8" ht="25.5" x14ac:dyDescent="0.2">
      <c r="A11" s="12" t="s">
        <v>238</v>
      </c>
      <c r="B11" s="856" t="s">
        <v>127</v>
      </c>
      <c r="C11" s="858"/>
      <c r="D11" s="860" t="s">
        <v>128</v>
      </c>
      <c r="E11" s="860" t="s">
        <v>129</v>
      </c>
      <c r="F11" s="86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7"/>
      <c r="C12" s="859"/>
      <c r="D12" s="861"/>
      <c r="E12" s="861"/>
      <c r="F12" s="861"/>
      <c r="G12" s="13" t="s">
        <v>133</v>
      </c>
      <c r="H12" s="15" t="s">
        <v>134</v>
      </c>
    </row>
    <row r="13" spans="1:8" ht="20.100000000000001" customHeight="1" x14ac:dyDescent="0.2">
      <c r="A13" s="90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8" t="s">
        <v>97</v>
      </c>
      <c r="F16" s="89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2" t="s">
        <v>164</v>
      </c>
      <c r="F22" s="87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00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1"/>
      <c r="B25" s="50" t="s">
        <v>151</v>
      </c>
      <c r="C25" s="51"/>
      <c r="D25" s="51"/>
      <c r="E25" s="898" t="s">
        <v>295</v>
      </c>
      <c r="F25" s="89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8" t="s">
        <v>295</v>
      </c>
      <c r="F26" s="89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2" t="s">
        <v>164</v>
      </c>
      <c r="F27" s="87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2" t="s">
        <v>88</v>
      </c>
      <c r="C29" s="903"/>
      <c r="D29" s="903"/>
      <c r="E29" s="903"/>
      <c r="F29" s="903"/>
      <c r="G29" s="37"/>
      <c r="H29" s="20"/>
    </row>
    <row r="30" spans="1:8" ht="20.100000000000001" customHeight="1" x14ac:dyDescent="0.2">
      <c r="A30" s="900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1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9" t="s">
        <v>165</v>
      </c>
      <c r="F36" s="86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3" t="s">
        <v>185</v>
      </c>
      <c r="C38" s="874"/>
      <c r="D38" s="874"/>
      <c r="E38" s="874"/>
      <c r="F38" s="875"/>
      <c r="G38" s="20" t="s">
        <v>186</v>
      </c>
      <c r="H38" s="20"/>
    </row>
    <row r="39" spans="1:8" ht="15.95" customHeight="1" x14ac:dyDescent="0.2">
      <c r="A39" s="21"/>
      <c r="B39" s="862" t="s">
        <v>187</v>
      </c>
      <c r="C39" s="863"/>
      <c r="D39" s="863"/>
      <c r="E39" s="863"/>
      <c r="F39" s="864"/>
      <c r="G39" s="15" t="s">
        <v>188</v>
      </c>
      <c r="H39" s="13"/>
    </row>
    <row r="40" spans="1:8" ht="15.95" customHeight="1" x14ac:dyDescent="0.2">
      <c r="A40" s="21"/>
      <c r="B40" s="862" t="s">
        <v>189</v>
      </c>
      <c r="C40" s="863"/>
      <c r="D40" s="863"/>
      <c r="E40" s="863"/>
      <c r="F40" s="86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3" t="s">
        <v>16</v>
      </c>
      <c r="B10" s="854"/>
      <c r="C10" s="854"/>
      <c r="D10" s="854"/>
      <c r="E10" s="854"/>
      <c r="F10" s="854"/>
      <c r="G10" s="854"/>
      <c r="H10" s="855"/>
    </row>
    <row r="11" spans="1:8" ht="25.5" x14ac:dyDescent="0.2">
      <c r="A11" s="12" t="s">
        <v>238</v>
      </c>
      <c r="B11" s="856" t="s">
        <v>127</v>
      </c>
      <c r="C11" s="858"/>
      <c r="D11" s="860" t="s">
        <v>128</v>
      </c>
      <c r="E11" s="860" t="s">
        <v>129</v>
      </c>
      <c r="F11" s="860" t="s">
        <v>130</v>
      </c>
      <c r="G11" s="13"/>
      <c r="H11" s="13" t="s">
        <v>131</v>
      </c>
    </row>
    <row r="12" spans="1:8" x14ac:dyDescent="0.2">
      <c r="A12" s="14" t="s">
        <v>132</v>
      </c>
      <c r="B12" s="857"/>
      <c r="C12" s="859"/>
      <c r="D12" s="861"/>
      <c r="E12" s="861"/>
      <c r="F12" s="861"/>
      <c r="G12" s="13" t="s">
        <v>133</v>
      </c>
      <c r="H12" s="15" t="s">
        <v>134</v>
      </c>
    </row>
    <row r="13" spans="1:8" ht="20.100000000000001" customHeight="1" x14ac:dyDescent="0.2">
      <c r="A13" s="900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1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1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1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2" t="s">
        <v>164</v>
      </c>
      <c r="F19" s="87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1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1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2" t="s">
        <v>164</v>
      </c>
      <c r="F24" s="87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2" t="s">
        <v>88</v>
      </c>
      <c r="C26" s="903"/>
      <c r="D26" s="903"/>
      <c r="E26" s="903"/>
      <c r="F26" s="903"/>
      <c r="G26" s="37"/>
      <c r="H26" s="20"/>
    </row>
    <row r="27" spans="1:8" ht="20.100000000000001" customHeight="1" x14ac:dyDescent="0.2">
      <c r="A27" s="900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1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9" t="s">
        <v>165</v>
      </c>
      <c r="F33" s="86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3" t="s">
        <v>185</v>
      </c>
      <c r="C35" s="874"/>
      <c r="D35" s="874"/>
      <c r="E35" s="874"/>
      <c r="F35" s="875"/>
      <c r="G35" s="20" t="s">
        <v>186</v>
      </c>
      <c r="H35" s="20"/>
    </row>
    <row r="36" spans="1:8" ht="20.100000000000001" customHeight="1" x14ac:dyDescent="0.2">
      <c r="A36" s="21"/>
      <c r="B36" s="862" t="s">
        <v>187</v>
      </c>
      <c r="C36" s="863"/>
      <c r="D36" s="863"/>
      <c r="E36" s="863"/>
      <c r="F36" s="864"/>
      <c r="G36" s="15" t="s">
        <v>188</v>
      </c>
      <c r="H36" s="13"/>
    </row>
    <row r="37" spans="1:8" ht="20.100000000000001" customHeight="1" x14ac:dyDescent="0.2">
      <c r="A37" s="21"/>
      <c r="B37" s="862" t="s">
        <v>189</v>
      </c>
      <c r="C37" s="863"/>
      <c r="D37" s="863"/>
      <c r="E37" s="863"/>
      <c r="F37" s="86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N10" sqref="N10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6" t="str">
        <f>NeoBerInfB!B3</f>
        <v>Actuele Afspraken</v>
      </c>
      <c r="D9" s="906"/>
      <c r="E9" s="906"/>
      <c r="F9" s="906"/>
      <c r="G9" s="906"/>
      <c r="H9" s="741" t="s">
        <v>4545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4547</v>
      </c>
      <c r="Q9" s="742" t="str">
        <f ca="1">Txt_Pat_GeboorteDat</f>
        <v/>
      </c>
      <c r="R9" s="741"/>
    </row>
    <row r="10" spans="1:18" ht="20.100000000000001" customHeight="1" x14ac:dyDescent="0.2">
      <c r="C10" s="906"/>
      <c r="D10" s="906"/>
      <c r="E10" s="906"/>
      <c r="F10" s="906"/>
      <c r="G10" s="906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4548</v>
      </c>
      <c r="Q10" s="742" t="str">
        <f>Txt_Pat_GestAge</f>
        <v/>
      </c>
      <c r="R10" s="741"/>
    </row>
    <row r="11" spans="1:18" ht="20.100000000000001" customHeight="1" x14ac:dyDescent="0.2">
      <c r="C11" s="906"/>
      <c r="D11" s="906"/>
      <c r="E11" s="906"/>
      <c r="F11" s="906"/>
      <c r="G11" s="906"/>
      <c r="H11" s="741" t="s">
        <v>235</v>
      </c>
      <c r="I11" s="741" t="str">
        <f ca="1">Txt_Pat_AfspraakDat</f>
        <v>19-sep-2017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4926</v>
      </c>
      <c r="Q11" s="742" t="str">
        <f>Txt_Pat_GebGew</f>
        <v/>
      </c>
      <c r="R11" s="741"/>
    </row>
    <row r="12" spans="1:18" ht="20.100000000000001" customHeight="1" x14ac:dyDescent="0.2">
      <c r="C12" s="906"/>
      <c r="D12" s="906"/>
      <c r="E12" s="906"/>
      <c r="F12" s="906"/>
      <c r="G12" s="906"/>
      <c r="H12" s="741" t="s">
        <v>399</v>
      </c>
      <c r="I12" s="741" t="str">
        <f>Txt_Pat_Bed</f>
        <v>Bed:  Unit 1-4</v>
      </c>
      <c r="J12" s="745"/>
      <c r="K12" s="741"/>
      <c r="L12" s="741"/>
      <c r="M12" s="741" t="s">
        <v>5391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4299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4300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4974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7" t="str">
        <f>IF(Var_Neo_InfB_Cont_MedTekst_1="","",Var_Neo_InfB_Cont_MedTekst_1)</f>
        <v/>
      </c>
      <c r="E42" s="907"/>
      <c r="F42" s="907"/>
      <c r="G42" s="907"/>
      <c r="H42" s="907"/>
      <c r="I42" s="907"/>
      <c r="J42" s="907"/>
      <c r="K42" s="908"/>
      <c r="L42" s="907"/>
      <c r="M42" s="907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9" t="str">
        <f>IF(Var_Neo_InfB_Cont_MedTekst_2="","",Var_Neo_InfB_Cont_MedTekst_2)</f>
        <v/>
      </c>
      <c r="E43" s="909"/>
      <c r="F43" s="909"/>
      <c r="G43" s="909"/>
      <c r="H43" s="909"/>
      <c r="I43" s="909"/>
      <c r="J43" s="909"/>
      <c r="K43" s="909"/>
      <c r="L43" s="909"/>
      <c r="M43" s="909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4301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4303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4302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4294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4295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4296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4297</v>
      </c>
      <c r="C71" s="739"/>
      <c r="D71" s="739"/>
      <c r="E71" s="738" t="s">
        <v>225</v>
      </c>
      <c r="F71" s="904" t="str">
        <f>IF(_Neo_Lab_Opm=0,"",_Neo_Lab_Opm)</f>
        <v/>
      </c>
      <c r="G71" s="905"/>
      <c r="H71" s="905"/>
      <c r="I71" s="905"/>
      <c r="J71" s="905"/>
      <c r="K71" s="905"/>
      <c r="L71" s="905"/>
      <c r="M71" s="905"/>
      <c r="N71" s="905"/>
      <c r="O71" s="905"/>
      <c r="P71" s="905"/>
      <c r="Q71" s="905"/>
      <c r="R71" s="905"/>
    </row>
    <row r="72" spans="1:18" ht="20.100000000000001" customHeight="1" x14ac:dyDescent="0.2">
      <c r="C72" s="739"/>
      <c r="D72" s="739"/>
      <c r="E72" s="740"/>
      <c r="F72" s="905"/>
      <c r="G72" s="905"/>
      <c r="H72" s="905"/>
      <c r="I72" s="905"/>
      <c r="J72" s="905"/>
      <c r="K72" s="905"/>
      <c r="L72" s="905"/>
      <c r="M72" s="905"/>
      <c r="N72" s="905"/>
      <c r="O72" s="905"/>
      <c r="P72" s="905"/>
      <c r="Q72" s="905"/>
      <c r="R72" s="905"/>
    </row>
    <row r="73" spans="1:18" ht="20.100000000000001" customHeight="1" x14ac:dyDescent="0.2">
      <c r="C73" s="484"/>
      <c r="D73" s="48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I60" sqref="I6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4275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4122</v>
      </c>
      <c r="D2" s="426" t="s">
        <v>3322</v>
      </c>
      <c r="E2" s="426" t="s">
        <v>4105</v>
      </c>
      <c r="F2" s="426" t="s">
        <v>4279</v>
      </c>
      <c r="G2" s="426" t="s">
        <v>882</v>
      </c>
      <c r="H2" s="426" t="s">
        <v>4281</v>
      </c>
      <c r="I2" s="426" t="s">
        <v>405</v>
      </c>
      <c r="J2" s="426" t="s">
        <v>261</v>
      </c>
      <c r="K2" s="426" t="s">
        <v>3328</v>
      </c>
      <c r="L2" s="426" t="s">
        <v>4122</v>
      </c>
      <c r="M2" s="426" t="s">
        <v>156</v>
      </c>
      <c r="N2" s="426" t="s">
        <v>3321</v>
      </c>
      <c r="O2" s="426" t="s">
        <v>3322</v>
      </c>
      <c r="P2" s="426" t="s">
        <v>4280</v>
      </c>
      <c r="Q2" s="426" t="s">
        <v>4273</v>
      </c>
      <c r="R2" s="426" t="s">
        <v>4276</v>
      </c>
      <c r="S2" s="426" t="s">
        <v>433</v>
      </c>
      <c r="T2" s="426" t="s">
        <v>4927</v>
      </c>
      <c r="U2" s="426" t="s">
        <v>4956</v>
      </c>
      <c r="V2" s="426" t="s">
        <v>4930</v>
      </c>
      <c r="W2" s="426" t="s">
        <v>4957</v>
      </c>
      <c r="X2" s="426" t="s">
        <v>4972</v>
      </c>
      <c r="Y2" s="426" t="s">
        <v>4973</v>
      </c>
      <c r="Z2" s="426" t="s">
        <v>299</v>
      </c>
      <c r="AA2" s="426" t="s">
        <v>4537</v>
      </c>
      <c r="AB2" s="426" t="s">
        <v>4535</v>
      </c>
      <c r="AC2" s="426" t="s">
        <v>4536</v>
      </c>
      <c r="AD2" s="426" t="s">
        <v>4533</v>
      </c>
      <c r="AE2" s="426" t="s">
        <v>4534</v>
      </c>
      <c r="AF2" s="426" t="s">
        <v>4911</v>
      </c>
      <c r="AG2" s="426" t="s">
        <v>4912</v>
      </c>
      <c r="AH2" s="426" t="s">
        <v>4913</v>
      </c>
      <c r="AI2" s="426" t="s">
        <v>4292</v>
      </c>
      <c r="AJ2" s="426" t="s">
        <v>4293</v>
      </c>
      <c r="AK2" s="426" t="s">
        <v>5000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4283</v>
      </c>
    </row>
    <row r="3" spans="1:56" s="321" customFormat="1" x14ac:dyDescent="0.2">
      <c r="A3" s="235" t="s">
        <v>3747</v>
      </c>
      <c r="B3" s="321" t="s">
        <v>5185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41536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4304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4282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21" t="s">
        <v>4732</v>
      </c>
      <c r="AP60" s="321" t="s">
        <v>4732</v>
      </c>
      <c r="AQ60" s="321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21" t="s">
        <v>4732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5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Q32" sqref="Q3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 t="str">
        <f>__1_Bed</f>
        <v xml:space="preserve"> Unit 1-4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10">
        <f ca="1">TODAY()</f>
        <v>42997</v>
      </c>
      <c r="J2" s="910"/>
      <c r="K2" s="910"/>
      <c r="L2" s="159" t="s">
        <v>409</v>
      </c>
      <c r="M2" s="911">
        <f ca="1">NOW()</f>
        <v>42997.974507407409</v>
      </c>
      <c r="N2" s="911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2" t="s">
        <v>414</v>
      </c>
      <c r="N5" s="913"/>
      <c r="O5" s="914" t="s">
        <v>5186</v>
      </c>
      <c r="P5" s="91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H7" sqref="H7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4126</v>
      </c>
    </row>
    <row r="2" spans="1:22" s="445" customFormat="1" ht="38.25" x14ac:dyDescent="0.2">
      <c r="A2" s="443"/>
      <c r="B2" s="444" t="s">
        <v>463</v>
      </c>
      <c r="C2" s="444" t="s">
        <v>3321</v>
      </c>
      <c r="D2" s="444" t="s">
        <v>4124</v>
      </c>
      <c r="E2" s="444" t="s">
        <v>4914</v>
      </c>
      <c r="F2" s="444" t="s">
        <v>4915</v>
      </c>
      <c r="G2" s="444" t="s">
        <v>848</v>
      </c>
      <c r="H2" s="444" t="s">
        <v>849</v>
      </c>
      <c r="I2" s="444" t="s">
        <v>847</v>
      </c>
      <c r="J2" s="444" t="s">
        <v>4909</v>
      </c>
      <c r="K2" s="444" t="s">
        <v>4907</v>
      </c>
      <c r="L2" s="444" t="s">
        <v>850</v>
      </c>
      <c r="M2" s="444" t="s">
        <v>4125</v>
      </c>
      <c r="N2" s="444" t="s">
        <v>4971</v>
      </c>
      <c r="O2" s="444" t="s">
        <v>43</v>
      </c>
      <c r="P2" s="444" t="s">
        <v>4927</v>
      </c>
      <c r="Q2" s="444" t="s">
        <v>4955</v>
      </c>
      <c r="R2" s="444" t="s">
        <v>4954</v>
      </c>
      <c r="S2" s="444" t="s">
        <v>4928</v>
      </c>
      <c r="T2" s="444" t="s">
        <v>464</v>
      </c>
      <c r="U2" s="444" t="s">
        <v>4076</v>
      </c>
      <c r="V2" s="445" t="s">
        <v>4120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4929</v>
      </c>
      <c r="Q4" s="218">
        <v>1</v>
      </c>
      <c r="R4" s="218" t="s">
        <v>4930</v>
      </c>
      <c r="S4" s="218" t="s">
        <v>5212</v>
      </c>
      <c r="T4" s="446" t="s">
        <v>5187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4931</v>
      </c>
      <c r="Q5" s="218">
        <v>1</v>
      </c>
      <c r="R5" s="218" t="s">
        <v>4930</v>
      </c>
      <c r="S5" s="218" t="s">
        <v>5213</v>
      </c>
      <c r="T5" s="446" t="s">
        <v>5188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4932</v>
      </c>
      <c r="Q6" s="218">
        <v>1</v>
      </c>
      <c r="R6" s="218" t="s">
        <v>4930</v>
      </c>
      <c r="S6" s="218" t="s">
        <v>5214</v>
      </c>
      <c r="T6" s="446" t="s">
        <v>5189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5208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2</v>
      </c>
      <c r="I7" s="218">
        <v>1.01</v>
      </c>
      <c r="J7" s="218"/>
      <c r="K7" s="218"/>
      <c r="L7" s="218">
        <v>12</v>
      </c>
      <c r="M7" s="322" t="s">
        <v>4291</v>
      </c>
      <c r="N7" s="218">
        <v>24</v>
      </c>
      <c r="O7" s="218">
        <v>1</v>
      </c>
      <c r="P7" s="218" t="s">
        <v>4994</v>
      </c>
      <c r="Q7" s="218">
        <v>1</v>
      </c>
      <c r="R7" s="218" t="s">
        <v>4930</v>
      </c>
      <c r="S7" s="218" t="s">
        <v>5215</v>
      </c>
      <c r="T7" s="446" t="s">
        <v>5211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4933</v>
      </c>
      <c r="Q8" s="218">
        <v>1</v>
      </c>
      <c r="R8" s="218" t="s">
        <v>4930</v>
      </c>
      <c r="S8" s="218" t="s">
        <v>5216</v>
      </c>
      <c r="T8" s="446" t="s">
        <v>5190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4934</v>
      </c>
      <c r="Q9" s="218">
        <v>1</v>
      </c>
      <c r="R9" s="218" t="s">
        <v>4930</v>
      </c>
      <c r="S9" s="218" t="s">
        <v>5217</v>
      </c>
      <c r="T9" s="446" t="s">
        <v>5191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4935</v>
      </c>
      <c r="Q10" s="219">
        <v>1</v>
      </c>
      <c r="R10" s="219" t="s">
        <v>4930</v>
      </c>
      <c r="S10" s="219" t="s">
        <v>5218</v>
      </c>
      <c r="T10" s="446" t="s">
        <v>5192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5209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4936</v>
      </c>
      <c r="Q11" s="322">
        <v>1</v>
      </c>
      <c r="R11" s="322" t="s">
        <v>4930</v>
      </c>
      <c r="S11" s="322" t="s">
        <v>5219</v>
      </c>
      <c r="T11" s="446" t="s">
        <v>5193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4937</v>
      </c>
      <c r="Q12" s="322">
        <v>1</v>
      </c>
      <c r="R12" s="322" t="s">
        <v>4930</v>
      </c>
      <c r="S12" s="322" t="s">
        <v>4995</v>
      </c>
      <c r="T12" s="446" t="s">
        <v>5194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4938</v>
      </c>
      <c r="Q13" s="218">
        <v>1</v>
      </c>
      <c r="R13" s="218" t="s">
        <v>4930</v>
      </c>
      <c r="S13" s="218" t="s">
        <v>4996</v>
      </c>
      <c r="T13" s="446" t="s">
        <v>5195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4939</v>
      </c>
      <c r="Q14" s="218">
        <v>1</v>
      </c>
      <c r="R14" s="218" t="s">
        <v>4930</v>
      </c>
      <c r="S14" s="218" t="s">
        <v>4997</v>
      </c>
      <c r="T14" s="446" t="s">
        <v>5196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4083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4940</v>
      </c>
      <c r="Q15" s="218">
        <v>1</v>
      </c>
      <c r="R15" s="218" t="s">
        <v>4930</v>
      </c>
      <c r="S15" s="218" t="s">
        <v>4998</v>
      </c>
      <c r="T15" s="446" t="s">
        <v>5197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4941</v>
      </c>
      <c r="Q16" s="218">
        <v>1</v>
      </c>
      <c r="R16" s="218" t="s">
        <v>4930</v>
      </c>
      <c r="S16" s="218" t="s">
        <v>5220</v>
      </c>
      <c r="T16" s="446" t="s">
        <v>5198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4942</v>
      </c>
      <c r="Q17" s="218">
        <v>1</v>
      </c>
      <c r="R17" s="218" t="s">
        <v>4930</v>
      </c>
      <c r="S17" s="218" t="s">
        <v>5221</v>
      </c>
      <c r="T17" s="446" t="s">
        <v>5199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4289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4943</v>
      </c>
      <c r="Q18" s="218">
        <v>1</v>
      </c>
      <c r="R18" s="218" t="s">
        <v>4930</v>
      </c>
      <c r="S18" s="218" t="s">
        <v>5222</v>
      </c>
      <c r="T18" s="446" t="s">
        <v>5200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4944</v>
      </c>
      <c r="Q19" s="322">
        <v>1</v>
      </c>
      <c r="R19" s="322" t="s">
        <v>4930</v>
      </c>
      <c r="S19" s="322" t="s">
        <v>5223</v>
      </c>
      <c r="T19" s="446" t="s">
        <v>5201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4945</v>
      </c>
      <c r="Q20" s="218">
        <v>1</v>
      </c>
      <c r="R20" s="218" t="s">
        <v>4930</v>
      </c>
      <c r="S20" s="218" t="s">
        <v>5224</v>
      </c>
      <c r="T20" s="446" t="s">
        <v>5202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4946</v>
      </c>
      <c r="Q21" s="218">
        <v>1</v>
      </c>
      <c r="R21" s="218" t="s">
        <v>4930</v>
      </c>
      <c r="S21" s="218" t="s">
        <v>5225</v>
      </c>
      <c r="T21" s="446" t="s">
        <v>5203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4290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4947</v>
      </c>
      <c r="Q22" s="218">
        <v>1</v>
      </c>
      <c r="R22" s="218" t="s">
        <v>4930</v>
      </c>
      <c r="S22" s="218" t="s">
        <v>5226</v>
      </c>
      <c r="T22" s="446" t="s">
        <v>5204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4948</v>
      </c>
      <c r="Q23" s="218">
        <v>1</v>
      </c>
      <c r="R23" s="218" t="s">
        <v>4930</v>
      </c>
      <c r="S23" s="218" t="s">
        <v>5227</v>
      </c>
      <c r="T23" s="446" t="s">
        <v>5205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4949</v>
      </c>
      <c r="Q24" s="218">
        <v>1</v>
      </c>
      <c r="R24" s="218" t="s">
        <v>4930</v>
      </c>
      <c r="S24" s="218" t="s">
        <v>5228</v>
      </c>
      <c r="T24" s="446" t="s">
        <v>5206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4950</v>
      </c>
      <c r="Q25" s="218">
        <v>1</v>
      </c>
      <c r="R25" s="218" t="s">
        <v>4930</v>
      </c>
      <c r="S25" s="218" t="s">
        <v>5229</v>
      </c>
      <c r="T25" s="446" t="s">
        <v>5207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5210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2</v>
      </c>
      <c r="I26" s="218">
        <v>1.01</v>
      </c>
      <c r="J26" s="218"/>
      <c r="K26" s="218"/>
      <c r="L26" s="218">
        <v>12</v>
      </c>
      <c r="M26" s="322" t="s">
        <v>4291</v>
      </c>
      <c r="N26" s="322">
        <v>24</v>
      </c>
      <c r="O26" s="322">
        <v>1</v>
      </c>
      <c r="P26" s="218" t="s">
        <v>4999</v>
      </c>
      <c r="Q26" s="218">
        <v>1</v>
      </c>
      <c r="R26" s="218" t="s">
        <v>4930</v>
      </c>
      <c r="S26" s="218" t="s">
        <v>5230</v>
      </c>
      <c r="T26" s="446" t="s">
        <v>5211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4114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5212</v>
      </c>
    </row>
    <row r="30" spans="1:22" ht="12.75" customHeight="1" x14ac:dyDescent="0.2">
      <c r="A30" s="348" t="s">
        <v>5231</v>
      </c>
      <c r="S30" s="348" t="s">
        <v>5213</v>
      </c>
      <c r="T30" s="445"/>
    </row>
    <row r="31" spans="1:22" x14ac:dyDescent="0.2">
      <c r="S31" s="348" t="s">
        <v>5214</v>
      </c>
      <c r="T31" s="445"/>
    </row>
    <row r="32" spans="1:22" x14ac:dyDescent="0.2">
      <c r="S32" s="348" t="s">
        <v>5215</v>
      </c>
      <c r="T32" s="445"/>
    </row>
    <row r="33" spans="19:20" x14ac:dyDescent="0.2">
      <c r="S33" s="348" t="s">
        <v>5216</v>
      </c>
      <c r="T33" s="445"/>
    </row>
    <row r="34" spans="19:20" x14ac:dyDescent="0.2">
      <c r="S34" s="348" t="s">
        <v>5217</v>
      </c>
      <c r="T34" s="445"/>
    </row>
    <row r="35" spans="19:20" x14ac:dyDescent="0.2">
      <c r="S35" s="348" t="s">
        <v>5218</v>
      </c>
      <c r="T35" s="445"/>
    </row>
    <row r="36" spans="19:20" x14ac:dyDescent="0.2">
      <c r="S36" s="348" t="s">
        <v>5219</v>
      </c>
      <c r="T36" s="445"/>
    </row>
    <row r="37" spans="19:20" x14ac:dyDescent="0.2">
      <c r="S37" s="348" t="s">
        <v>4995</v>
      </c>
      <c r="T37" s="445"/>
    </row>
    <row r="38" spans="19:20" x14ac:dyDescent="0.2">
      <c r="S38" s="348" t="s">
        <v>4996</v>
      </c>
      <c r="T38" s="445"/>
    </row>
    <row r="39" spans="19:20" x14ac:dyDescent="0.2">
      <c r="S39" s="348" t="s">
        <v>4997</v>
      </c>
      <c r="T39" s="445"/>
    </row>
    <row r="40" spans="19:20" x14ac:dyDescent="0.2">
      <c r="S40" s="348" t="s">
        <v>4998</v>
      </c>
      <c r="T40" s="445"/>
    </row>
    <row r="41" spans="19:20" x14ac:dyDescent="0.2">
      <c r="S41" s="348" t="s">
        <v>5220</v>
      </c>
      <c r="T41" s="445"/>
    </row>
    <row r="42" spans="19:20" x14ac:dyDescent="0.2">
      <c r="S42" s="348" t="s">
        <v>5221</v>
      </c>
      <c r="T42" s="445"/>
    </row>
    <row r="43" spans="19:20" x14ac:dyDescent="0.2">
      <c r="S43" s="348" t="s">
        <v>5222</v>
      </c>
      <c r="T43" s="445"/>
    </row>
    <row r="44" spans="19:20" x14ac:dyDescent="0.2">
      <c r="S44" s="348" t="s">
        <v>5223</v>
      </c>
      <c r="T44" s="445"/>
    </row>
    <row r="45" spans="19:20" x14ac:dyDescent="0.2">
      <c r="S45" s="348" t="s">
        <v>5224</v>
      </c>
      <c r="T45" s="445"/>
    </row>
    <row r="46" spans="19:20" x14ac:dyDescent="0.2">
      <c r="S46" s="348" t="s">
        <v>5225</v>
      </c>
      <c r="T46" s="445"/>
    </row>
    <row r="47" spans="19:20" x14ac:dyDescent="0.2">
      <c r="S47" s="348" t="s">
        <v>5226</v>
      </c>
      <c r="T47" s="445"/>
    </row>
    <row r="48" spans="19:20" x14ac:dyDescent="0.2">
      <c r="S48" s="348" t="s">
        <v>5227</v>
      </c>
      <c r="T48" s="445"/>
    </row>
    <row r="49" spans="19:20" x14ac:dyDescent="0.2">
      <c r="S49" s="348" t="s">
        <v>5228</v>
      </c>
      <c r="T49" s="445"/>
    </row>
    <row r="50" spans="19:20" x14ac:dyDescent="0.2">
      <c r="S50" s="348" t="s">
        <v>5229</v>
      </c>
      <c r="T50" s="445"/>
    </row>
    <row r="51" spans="19:20" x14ac:dyDescent="0.2">
      <c r="S51" s="348" t="s">
        <v>5230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4088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4274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19-sep-2017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>Bed:  Unit 1-4</v>
      </c>
      <c r="L2" s="661"/>
    </row>
    <row r="3" spans="2:18" s="382" customFormat="1" ht="17.25" customHeight="1" x14ac:dyDescent="0.2">
      <c r="B3" s="661"/>
      <c r="C3" s="664" t="s">
        <v>4549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3493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1" t="e">
        <f>IF(_Neo_AfsprD_WondkweekTekst=0,"",_Neo_AfsprD_WondkweekTekst)</f>
        <v>#NAME?</v>
      </c>
      <c r="I31" s="916"/>
    </row>
    <row r="32" spans="3:15" ht="18" customHeight="1" x14ac:dyDescent="0.2">
      <c r="C32" s="540"/>
      <c r="H32" s="916"/>
      <c r="I32" s="916"/>
    </row>
    <row r="33" spans="3:14" ht="18" customHeight="1" x14ac:dyDescent="0.2">
      <c r="H33" s="916"/>
      <c r="I33" s="916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19-sep-2017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4550</v>
      </c>
      <c r="Q2" s="662" t="str">
        <f>Txt_Pat_GebGew</f>
        <v/>
      </c>
      <c r="R2" s="662"/>
      <c r="S2" s="662" t="str">
        <f>Txt_Pat_Bed</f>
        <v>Bed:  Unit 1-4</v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4551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3493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7" t="str">
        <f>IF(_Neo_Lab_Opm=0,"",_Neo_Lab_Opm)</f>
        <v/>
      </c>
      <c r="D41" s="918"/>
      <c r="E41" s="918"/>
      <c r="F41" s="918"/>
      <c r="G41" s="918"/>
      <c r="H41" s="918"/>
      <c r="I41" s="918"/>
      <c r="J41" s="918"/>
      <c r="K41" s="918"/>
      <c r="L41" s="918"/>
      <c r="M41" s="918"/>
      <c r="N41" s="918"/>
      <c r="O41" s="918"/>
      <c r="P41" s="918"/>
      <c r="Q41" s="918"/>
      <c r="R41" s="918"/>
      <c r="S41" s="918"/>
      <c r="T41" s="918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9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20"/>
      <c r="F21" s="920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>Bed:  Unit 1-4</v>
      </c>
      <c r="L1" s="109" t="s">
        <v>401</v>
      </c>
      <c r="M1" s="922">
        <f ca="1">TODAY()</f>
        <v>42997</v>
      </c>
      <c r="N1" s="923"/>
      <c r="O1" s="640"/>
      <c r="P1" s="640"/>
      <c r="Q1" s="111">
        <f ca="1">NOW()</f>
        <v>42997.974507407409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24">
        <f>__0_PatNum</f>
        <v>0</v>
      </c>
      <c r="N3" s="924"/>
      <c r="O3" s="641"/>
      <c r="P3" s="641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25" t="str">
        <f ca="1">Txt_Pat_GeboorteDat</f>
        <v/>
      </c>
      <c r="N5" s="925"/>
      <c r="O5" s="925"/>
      <c r="P5" s="925"/>
      <c r="Q5" s="925"/>
      <c r="R5" s="925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26" t="str">
        <f ca="1">Txt_Pat_AfspraakDat</f>
        <v>19-sep-2017</v>
      </c>
      <c r="E9" s="926"/>
      <c r="F9" s="923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>Bed:  Unit 1-4</v>
      </c>
      <c r="I10" s="927" t="str">
        <f ca="1">Txt_Pat_Leeftijd</f>
        <v/>
      </c>
      <c r="J10" s="923"/>
      <c r="K10" s="923"/>
      <c r="L10" s="923"/>
      <c r="M10" s="923"/>
      <c r="N10" s="923"/>
      <c r="O10" s="923"/>
      <c r="P10" s="923"/>
      <c r="Q10" s="928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1" t="s">
        <v>89</v>
      </c>
      <c r="C69" s="921"/>
      <c r="D69" s="921"/>
      <c r="E69" s="921"/>
      <c r="F69" s="921"/>
      <c r="G69" s="921"/>
      <c r="H69" s="921"/>
      <c r="I69" s="921"/>
      <c r="J69" s="921"/>
      <c r="K69" s="921"/>
      <c r="L69" s="921"/>
      <c r="M69" s="921"/>
      <c r="N69" s="921"/>
      <c r="O69" s="921"/>
      <c r="P69" s="921"/>
      <c r="Q69" s="921"/>
      <c r="R69" s="921"/>
      <c r="S69" s="921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1" t="s">
        <v>57</v>
      </c>
      <c r="C80" s="921"/>
      <c r="D80" s="921"/>
      <c r="E80" s="921"/>
      <c r="F80" s="921"/>
      <c r="G80" s="921"/>
      <c r="H80" s="921"/>
      <c r="I80" s="921"/>
      <c r="J80" s="921"/>
      <c r="K80" s="921"/>
      <c r="L80" s="921"/>
      <c r="M80" s="921"/>
      <c r="N80" s="921"/>
      <c r="O80" s="921"/>
      <c r="P80" s="921"/>
      <c r="Q80" s="921"/>
      <c r="R80" s="921"/>
      <c r="S80" s="921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5182</v>
      </c>
      <c r="B1" s="115" t="s">
        <v>4993</v>
      </c>
      <c r="H1" s="929" t="s">
        <v>408</v>
      </c>
      <c r="I1" s="929"/>
      <c r="J1" s="930" t="str">
        <f ca="1">DateToString(TODAY())</f>
        <v>19-sep-2017</v>
      </c>
      <c r="K1" s="930"/>
      <c r="L1" s="930"/>
      <c r="M1" s="929" t="s">
        <v>399</v>
      </c>
      <c r="N1" s="929"/>
      <c r="O1" s="929" t="str">
        <f>__1_Bed</f>
        <v xml:space="preserve"> Unit 1-4</v>
      </c>
      <c r="P1" s="929"/>
    </row>
    <row r="2" spans="1:17" x14ac:dyDescent="0.2">
      <c r="B2" s="931" t="s">
        <v>407</v>
      </c>
      <c r="C2" s="931"/>
      <c r="D2" s="932" t="str">
        <f>__3_VoorNaam&amp;" "&amp;__2_AchterNaam</f>
        <v xml:space="preserve"> </v>
      </c>
      <c r="E2" s="932"/>
      <c r="F2" s="932"/>
      <c r="G2" s="932"/>
      <c r="H2" s="929" t="s">
        <v>411</v>
      </c>
      <c r="I2" s="929"/>
      <c r="J2" s="924" t="s">
        <v>3513</v>
      </c>
      <c r="K2" s="924"/>
      <c r="L2" s="924"/>
      <c r="M2" s="929" t="s">
        <v>409</v>
      </c>
      <c r="N2" s="929"/>
      <c r="O2" s="933">
        <f ca="1">NOW()</f>
        <v>42997.974507291663</v>
      </c>
      <c r="P2" s="933"/>
    </row>
    <row r="3" spans="1:17" x14ac:dyDescent="0.2">
      <c r="B3" s="321" t="s">
        <v>5183</v>
      </c>
      <c r="D3" s="929">
        <f>__0_PatNum</f>
        <v>0</v>
      </c>
      <c r="E3" s="929"/>
      <c r="H3" s="931" t="s">
        <v>410</v>
      </c>
      <c r="I3" s="931"/>
      <c r="J3" s="115">
        <f>(_Pat_Gewicht/10)</f>
        <v>0</v>
      </c>
      <c r="K3" s="321" t="s">
        <v>498</v>
      </c>
      <c r="L3" s="117"/>
      <c r="M3" s="929" t="s">
        <v>426</v>
      </c>
      <c r="N3" s="929"/>
      <c r="O3" s="931"/>
      <c r="P3" s="931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4" t="s">
        <v>4951</v>
      </c>
      <c r="C9" s="934"/>
      <c r="D9" s="934"/>
      <c r="E9" s="934"/>
      <c r="F9" s="934"/>
      <c r="G9" s="934"/>
      <c r="H9" s="934"/>
      <c r="I9" s="934"/>
      <c r="J9" s="935" t="s">
        <v>5184</v>
      </c>
      <c r="K9" s="935"/>
      <c r="L9" s="935"/>
      <c r="M9" s="935" t="s">
        <v>4952</v>
      </c>
      <c r="N9" s="935"/>
      <c r="O9" s="935" t="s">
        <v>4953</v>
      </c>
      <c r="P9" s="935"/>
      <c r="Q9" s="117"/>
    </row>
    <row r="10" spans="1:17" ht="15.75" customHeight="1" x14ac:dyDescent="0.2">
      <c r="A10" s="783"/>
      <c r="B10" s="936" t="str">
        <f>"Product: "&amp;INDEX(Tbl_Neo_BerMedCont,A5,20)</f>
        <v xml:space="preserve">Product: </v>
      </c>
      <c r="C10" s="936"/>
      <c r="D10" s="936"/>
      <c r="E10" s="936"/>
      <c r="F10" s="936"/>
      <c r="G10" s="936"/>
      <c r="H10" s="936"/>
      <c r="I10" s="936"/>
      <c r="J10" s="936"/>
      <c r="K10" s="936"/>
      <c r="L10" s="936"/>
      <c r="M10" s="936"/>
      <c r="N10" s="936"/>
      <c r="O10" s="936"/>
      <c r="P10" s="936"/>
      <c r="Q10" s="117"/>
    </row>
    <row r="11" spans="1:17" ht="15.75" customHeight="1" x14ac:dyDescent="0.2">
      <c r="A11" s="783"/>
      <c r="B11" s="936"/>
      <c r="C11" s="936"/>
      <c r="D11" s="936"/>
      <c r="E11" s="936"/>
      <c r="F11" s="936"/>
      <c r="G11" s="936"/>
      <c r="H11" s="936"/>
      <c r="I11" s="936"/>
      <c r="J11" s="936"/>
      <c r="K11" s="936"/>
      <c r="L11" s="936"/>
      <c r="M11" s="936"/>
      <c r="N11" s="936"/>
      <c r="O11" s="936"/>
      <c r="P11" s="936"/>
      <c r="Q11" s="117"/>
    </row>
    <row r="12" spans="1:17" ht="9.9499999999999993" customHeight="1" x14ac:dyDescent="0.2">
      <c r="A12" s="783"/>
      <c r="B12" s="936"/>
      <c r="C12" s="936"/>
      <c r="D12" s="936"/>
      <c r="E12" s="936"/>
      <c r="F12" s="936"/>
      <c r="G12" s="936"/>
      <c r="H12" s="936"/>
      <c r="I12" s="936"/>
      <c r="J12" s="936"/>
      <c r="K12" s="936"/>
      <c r="L12" s="936"/>
      <c r="M12" s="936"/>
      <c r="N12" s="936"/>
      <c r="O12" s="936"/>
      <c r="P12" s="936"/>
      <c r="Q12" s="117"/>
    </row>
    <row r="13" spans="1:17" ht="15.75" customHeight="1" x14ac:dyDescent="0.2">
      <c r="A13" s="783"/>
      <c r="B13" s="936" t="str">
        <f>"Oplosmiddel: "&amp;IFERROR( VLOOKUP(J6,Tbl_Glob_ParEnt,14,FALSE),"")</f>
        <v xml:space="preserve">Oplosmiddel: </v>
      </c>
      <c r="C13" s="936"/>
      <c r="D13" s="936"/>
      <c r="E13" s="936"/>
      <c r="F13" s="936"/>
      <c r="G13" s="936"/>
      <c r="H13" s="936"/>
      <c r="I13" s="936"/>
      <c r="J13" s="936"/>
      <c r="K13" s="936"/>
      <c r="L13" s="936"/>
      <c r="M13" s="936"/>
      <c r="N13" s="936"/>
      <c r="O13" s="936"/>
      <c r="P13" s="936"/>
      <c r="Q13" s="117"/>
    </row>
    <row r="14" spans="1:17" ht="15.75" customHeight="1" x14ac:dyDescent="0.2">
      <c r="A14" s="783"/>
      <c r="B14" s="936"/>
      <c r="C14" s="936"/>
      <c r="D14" s="936"/>
      <c r="E14" s="936"/>
      <c r="F14" s="936"/>
      <c r="G14" s="936"/>
      <c r="H14" s="936"/>
      <c r="I14" s="936"/>
      <c r="J14" s="936"/>
      <c r="K14" s="936"/>
      <c r="L14" s="936"/>
      <c r="M14" s="936"/>
      <c r="N14" s="936"/>
      <c r="O14" s="936"/>
      <c r="P14" s="936"/>
      <c r="Q14" s="117"/>
    </row>
    <row r="15" spans="1:17" ht="15.75" customHeight="1" x14ac:dyDescent="0.2">
      <c r="A15" s="783"/>
      <c r="B15" s="936"/>
      <c r="C15" s="936"/>
      <c r="D15" s="936"/>
      <c r="E15" s="936"/>
      <c r="F15" s="936"/>
      <c r="G15" s="936"/>
      <c r="H15" s="936"/>
      <c r="I15" s="936"/>
      <c r="J15" s="936"/>
      <c r="K15" s="936"/>
      <c r="L15" s="936"/>
      <c r="M15" s="936"/>
      <c r="N15" s="936"/>
      <c r="O15" s="936"/>
      <c r="P15" s="936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4928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7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7"/>
      <c r="D19" s="937"/>
      <c r="E19" s="937"/>
      <c r="F19" s="937"/>
      <c r="G19" s="937"/>
      <c r="H19" s="937"/>
      <c r="I19" s="937"/>
      <c r="J19" s="937"/>
      <c r="K19" s="937"/>
      <c r="L19" s="937"/>
      <c r="M19" s="937"/>
      <c r="N19" s="937"/>
      <c r="O19" s="937"/>
      <c r="P19" s="937"/>
      <c r="Q19" s="117"/>
    </row>
    <row r="20" spans="1:17" ht="9.9499999999999993" customHeight="1" x14ac:dyDescent="0.2">
      <c r="A20" s="783"/>
      <c r="B20" s="937"/>
      <c r="C20" s="937"/>
      <c r="D20" s="937"/>
      <c r="E20" s="937"/>
      <c r="F20" s="937"/>
      <c r="G20" s="937"/>
      <c r="H20" s="937"/>
      <c r="I20" s="937"/>
      <c r="J20" s="937"/>
      <c r="K20" s="937"/>
      <c r="L20" s="937"/>
      <c r="M20" s="937"/>
      <c r="N20" s="937"/>
      <c r="O20" s="937"/>
      <c r="P20" s="937"/>
      <c r="Q20" s="117"/>
    </row>
    <row r="21" spans="1:17" ht="14.25" customHeight="1" x14ac:dyDescent="0.2">
      <c r="A21" s="783"/>
      <c r="B21" s="937"/>
      <c r="C21" s="937"/>
      <c r="D21" s="937"/>
      <c r="E21" s="937"/>
      <c r="F21" s="937"/>
      <c r="G21" s="937"/>
      <c r="H21" s="937"/>
      <c r="I21" s="937"/>
      <c r="J21" s="937"/>
      <c r="K21" s="937"/>
      <c r="L21" s="937"/>
      <c r="M21" s="937"/>
      <c r="N21" s="937"/>
      <c r="O21" s="937"/>
      <c r="P21" s="937"/>
      <c r="Q21" s="117"/>
    </row>
    <row r="22" spans="1:17" ht="14.25" customHeight="1" x14ac:dyDescent="0.2">
      <c r="A22" s="783"/>
      <c r="B22" s="937"/>
      <c r="C22" s="937"/>
      <c r="D22" s="937"/>
      <c r="E22" s="937"/>
      <c r="F22" s="937"/>
      <c r="G22" s="937"/>
      <c r="H22" s="937"/>
      <c r="I22" s="937"/>
      <c r="J22" s="937"/>
      <c r="K22" s="937"/>
      <c r="L22" s="937"/>
      <c r="M22" s="937"/>
      <c r="N22" s="937"/>
      <c r="O22" s="937"/>
      <c r="P22" s="937"/>
      <c r="Q22" s="117"/>
    </row>
    <row r="23" spans="1:17" ht="14.25" customHeight="1" x14ac:dyDescent="0.2">
      <c r="A23" s="783"/>
      <c r="B23" s="937"/>
      <c r="C23" s="937"/>
      <c r="D23" s="937"/>
      <c r="E23" s="937"/>
      <c r="F23" s="937"/>
      <c r="G23" s="937"/>
      <c r="H23" s="937"/>
      <c r="I23" s="937"/>
      <c r="J23" s="937"/>
      <c r="K23" s="937"/>
      <c r="L23" s="937"/>
      <c r="M23" s="937"/>
      <c r="N23" s="937"/>
      <c r="O23" s="937"/>
      <c r="P23" s="937"/>
      <c r="Q23" s="117"/>
    </row>
    <row r="24" spans="1:17" ht="9.9499999999999993" customHeight="1" x14ac:dyDescent="0.2">
      <c r="A24" s="783"/>
      <c r="B24" s="937"/>
      <c r="C24" s="937"/>
      <c r="D24" s="937"/>
      <c r="E24" s="937"/>
      <c r="F24" s="937"/>
      <c r="G24" s="937"/>
      <c r="H24" s="937"/>
      <c r="I24" s="937"/>
      <c r="J24" s="937"/>
      <c r="K24" s="937"/>
      <c r="L24" s="937"/>
      <c r="M24" s="937"/>
      <c r="N24" s="937"/>
      <c r="O24" s="937"/>
      <c r="P24" s="937"/>
      <c r="Q24" s="117"/>
    </row>
    <row r="25" spans="1:17" ht="14.25" customHeight="1" x14ac:dyDescent="0.2">
      <c r="A25" s="783"/>
      <c r="B25" s="937"/>
      <c r="C25" s="937"/>
      <c r="D25" s="937"/>
      <c r="E25" s="937"/>
      <c r="F25" s="937"/>
      <c r="G25" s="937"/>
      <c r="H25" s="937"/>
      <c r="I25" s="937"/>
      <c r="J25" s="937"/>
      <c r="K25" s="937"/>
      <c r="L25" s="937"/>
      <c r="M25" s="937"/>
      <c r="N25" s="937"/>
      <c r="O25" s="937"/>
      <c r="P25" s="937"/>
      <c r="Q25" s="117"/>
    </row>
    <row r="26" spans="1:17" ht="14.25" customHeight="1" x14ac:dyDescent="0.2">
      <c r="A26" s="783"/>
      <c r="B26" s="937"/>
      <c r="C26" s="937"/>
      <c r="D26" s="937"/>
      <c r="E26" s="937"/>
      <c r="F26" s="937"/>
      <c r="G26" s="937"/>
      <c r="H26" s="937"/>
      <c r="I26" s="937"/>
      <c r="J26" s="937"/>
      <c r="K26" s="937"/>
      <c r="L26" s="937"/>
      <c r="M26" s="937"/>
      <c r="N26" s="937"/>
      <c r="O26" s="937"/>
      <c r="P26" s="937"/>
      <c r="Q26" s="117"/>
    </row>
    <row r="27" spans="1:17" ht="14.25" customHeight="1" x14ac:dyDescent="0.2">
      <c r="A27" s="783"/>
      <c r="B27" s="937"/>
      <c r="C27" s="937"/>
      <c r="D27" s="937"/>
      <c r="E27" s="937"/>
      <c r="F27" s="937"/>
      <c r="G27" s="937"/>
      <c r="H27" s="937"/>
      <c r="I27" s="937"/>
      <c r="J27" s="937"/>
      <c r="K27" s="937"/>
      <c r="L27" s="937"/>
      <c r="M27" s="937"/>
      <c r="N27" s="937"/>
      <c r="O27" s="937"/>
      <c r="P27" s="937"/>
      <c r="Q27" s="117"/>
    </row>
    <row r="28" spans="1:17" ht="9.9499999999999993" customHeight="1" x14ac:dyDescent="0.2">
      <c r="A28" s="783"/>
      <c r="B28" s="937"/>
      <c r="C28" s="937"/>
      <c r="D28" s="937"/>
      <c r="E28" s="937"/>
      <c r="F28" s="937"/>
      <c r="G28" s="937"/>
      <c r="H28" s="937"/>
      <c r="I28" s="937"/>
      <c r="J28" s="937"/>
      <c r="K28" s="937"/>
      <c r="L28" s="937"/>
      <c r="M28" s="937"/>
      <c r="N28" s="937"/>
      <c r="O28" s="937"/>
      <c r="P28" s="937"/>
      <c r="Q28" s="117"/>
    </row>
    <row r="29" spans="1:17" ht="14.25" customHeight="1" x14ac:dyDescent="0.2">
      <c r="A29" s="783"/>
      <c r="B29" s="937"/>
      <c r="C29" s="937"/>
      <c r="D29" s="937"/>
      <c r="E29" s="937"/>
      <c r="F29" s="937"/>
      <c r="G29" s="937"/>
      <c r="H29" s="937"/>
      <c r="I29" s="937"/>
      <c r="J29" s="937"/>
      <c r="K29" s="937"/>
      <c r="L29" s="937"/>
      <c r="M29" s="937"/>
      <c r="N29" s="937"/>
      <c r="O29" s="937"/>
      <c r="P29" s="937"/>
      <c r="Q29" s="117"/>
    </row>
    <row r="30" spans="1:17" ht="14.25" customHeight="1" x14ac:dyDescent="0.2">
      <c r="A30" s="783"/>
      <c r="B30" s="937"/>
      <c r="C30" s="937"/>
      <c r="D30" s="937"/>
      <c r="E30" s="937"/>
      <c r="F30" s="937"/>
      <c r="G30" s="937"/>
      <c r="H30" s="937"/>
      <c r="I30" s="937"/>
      <c r="J30" s="937"/>
      <c r="K30" s="937"/>
      <c r="L30" s="937"/>
      <c r="M30" s="937"/>
      <c r="N30" s="937"/>
      <c r="O30" s="937"/>
      <c r="P30" s="937"/>
      <c r="Q30" s="117"/>
    </row>
    <row r="31" spans="1:17" ht="14.25" customHeight="1" x14ac:dyDescent="0.2">
      <c r="A31" s="783"/>
      <c r="B31" s="937"/>
      <c r="C31" s="937"/>
      <c r="D31" s="937"/>
      <c r="E31" s="937"/>
      <c r="F31" s="937"/>
      <c r="G31" s="937"/>
      <c r="H31" s="937"/>
      <c r="I31" s="937"/>
      <c r="J31" s="937"/>
      <c r="K31" s="937"/>
      <c r="L31" s="937"/>
      <c r="M31" s="937"/>
      <c r="N31" s="937"/>
      <c r="O31" s="937"/>
      <c r="P31" s="937"/>
      <c r="Q31" s="117"/>
    </row>
    <row r="32" spans="1:17" ht="9.9499999999999993" customHeight="1" x14ac:dyDescent="0.2">
      <c r="A32" s="783"/>
      <c r="B32" s="937"/>
      <c r="C32" s="937"/>
      <c r="D32" s="937"/>
      <c r="E32" s="937"/>
      <c r="F32" s="937"/>
      <c r="G32" s="937"/>
      <c r="H32" s="937"/>
      <c r="I32" s="937"/>
      <c r="J32" s="937"/>
      <c r="K32" s="937"/>
      <c r="L32" s="937"/>
      <c r="M32" s="937"/>
      <c r="N32" s="937"/>
      <c r="O32" s="937"/>
      <c r="P32" s="937"/>
      <c r="Q32" s="117"/>
    </row>
    <row r="33" spans="1:17" ht="14.25" customHeight="1" x14ac:dyDescent="0.2">
      <c r="A33" s="783"/>
      <c r="B33" s="937"/>
      <c r="C33" s="937"/>
      <c r="D33" s="937"/>
      <c r="E33" s="937"/>
      <c r="F33" s="937"/>
      <c r="G33" s="937"/>
      <c r="H33" s="937"/>
      <c r="I33" s="937"/>
      <c r="J33" s="937"/>
      <c r="K33" s="937"/>
      <c r="L33" s="937"/>
      <c r="M33" s="937"/>
      <c r="N33" s="937"/>
      <c r="O33" s="937"/>
      <c r="P33" s="937"/>
      <c r="Q33" s="117"/>
    </row>
    <row r="34" spans="1:17" ht="14.25" customHeight="1" x14ac:dyDescent="0.2">
      <c r="A34" s="783"/>
      <c r="B34" s="937"/>
      <c r="C34" s="937"/>
      <c r="D34" s="937"/>
      <c r="E34" s="937"/>
      <c r="F34" s="937"/>
      <c r="G34" s="937"/>
      <c r="H34" s="937"/>
      <c r="I34" s="937"/>
      <c r="J34" s="937"/>
      <c r="K34" s="937"/>
      <c r="L34" s="937"/>
      <c r="M34" s="937"/>
      <c r="N34" s="937"/>
      <c r="O34" s="937"/>
      <c r="P34" s="937"/>
      <c r="Q34" s="117"/>
    </row>
    <row r="35" spans="1:17" ht="14.25" customHeight="1" x14ac:dyDescent="0.2">
      <c r="A35" s="783"/>
      <c r="B35" s="937"/>
      <c r="C35" s="937"/>
      <c r="D35" s="937"/>
      <c r="E35" s="937"/>
      <c r="F35" s="937"/>
      <c r="G35" s="937"/>
      <c r="H35" s="937"/>
      <c r="I35" s="937"/>
      <c r="J35" s="937"/>
      <c r="K35" s="937"/>
      <c r="L35" s="937"/>
      <c r="M35" s="937"/>
      <c r="N35" s="937"/>
      <c r="O35" s="937"/>
      <c r="P35" s="937"/>
      <c r="Q35" s="117"/>
    </row>
    <row r="36" spans="1:17" ht="9.9499999999999993" customHeight="1" x14ac:dyDescent="0.2">
      <c r="A36" s="783"/>
      <c r="B36" s="937"/>
      <c r="C36" s="937"/>
      <c r="D36" s="937"/>
      <c r="E36" s="937"/>
      <c r="F36" s="937"/>
      <c r="G36" s="937"/>
      <c r="H36" s="937"/>
      <c r="I36" s="937"/>
      <c r="J36" s="937"/>
      <c r="K36" s="937"/>
      <c r="L36" s="937"/>
      <c r="M36" s="937"/>
      <c r="N36" s="937"/>
      <c r="O36" s="937"/>
      <c r="P36" s="937"/>
      <c r="Q36" s="117"/>
    </row>
    <row r="37" spans="1:17" ht="14.25" customHeight="1" x14ac:dyDescent="0.2">
      <c r="A37" s="783"/>
      <c r="B37" s="937"/>
      <c r="C37" s="937"/>
      <c r="D37" s="937"/>
      <c r="E37" s="937"/>
      <c r="F37" s="937"/>
      <c r="G37" s="937"/>
      <c r="H37" s="937"/>
      <c r="I37" s="937"/>
      <c r="J37" s="937"/>
      <c r="K37" s="937"/>
      <c r="L37" s="937"/>
      <c r="M37" s="937"/>
      <c r="N37" s="937"/>
      <c r="O37" s="937"/>
      <c r="P37" s="937"/>
      <c r="Q37" s="117"/>
    </row>
    <row r="38" spans="1:17" ht="14.25" customHeight="1" x14ac:dyDescent="0.2">
      <c r="A38" s="783"/>
      <c r="B38" s="937"/>
      <c r="C38" s="937"/>
      <c r="D38" s="937"/>
      <c r="E38" s="937"/>
      <c r="F38" s="937"/>
      <c r="G38" s="937"/>
      <c r="H38" s="937"/>
      <c r="I38" s="937"/>
      <c r="J38" s="937"/>
      <c r="K38" s="937"/>
      <c r="L38" s="937"/>
      <c r="M38" s="937"/>
      <c r="N38" s="937"/>
      <c r="O38" s="937"/>
      <c r="P38" s="937"/>
      <c r="Q38" s="117"/>
    </row>
    <row r="39" spans="1:17" ht="14.25" customHeight="1" x14ac:dyDescent="0.2">
      <c r="A39" s="783"/>
      <c r="B39" s="937"/>
      <c r="C39" s="937"/>
      <c r="D39" s="937"/>
      <c r="E39" s="937"/>
      <c r="F39" s="937"/>
      <c r="G39" s="937"/>
      <c r="H39" s="937"/>
      <c r="I39" s="937"/>
      <c r="J39" s="937"/>
      <c r="K39" s="937"/>
      <c r="L39" s="937"/>
      <c r="M39" s="937"/>
      <c r="N39" s="937"/>
      <c r="O39" s="937"/>
      <c r="P39" s="937"/>
      <c r="Q39" s="117"/>
    </row>
    <row r="40" spans="1:17" ht="9.75" customHeight="1" x14ac:dyDescent="0.2">
      <c r="A40" s="783"/>
      <c r="B40" s="937"/>
      <c r="C40" s="937"/>
      <c r="D40" s="937"/>
      <c r="E40" s="937"/>
      <c r="F40" s="937"/>
      <c r="G40" s="937"/>
      <c r="H40" s="937"/>
      <c r="I40" s="937"/>
      <c r="J40" s="937"/>
      <c r="K40" s="937"/>
      <c r="L40" s="937"/>
      <c r="M40" s="937"/>
      <c r="N40" s="937"/>
      <c r="O40" s="937"/>
      <c r="P40" s="937"/>
      <c r="Q40" s="117"/>
    </row>
    <row r="41" spans="1:17" ht="14.25" customHeight="1" x14ac:dyDescent="0.2">
      <c r="A41" s="783"/>
      <c r="B41" s="937"/>
      <c r="C41" s="937"/>
      <c r="D41" s="937"/>
      <c r="E41" s="937"/>
      <c r="F41" s="937"/>
      <c r="G41" s="937"/>
      <c r="H41" s="937"/>
      <c r="I41" s="937"/>
      <c r="J41" s="937"/>
      <c r="K41" s="937"/>
      <c r="L41" s="937"/>
      <c r="M41" s="937"/>
      <c r="N41" s="937"/>
      <c r="O41" s="937"/>
      <c r="P41" s="937"/>
      <c r="Q41" s="117"/>
    </row>
    <row r="42" spans="1:17" ht="14.25" customHeight="1" x14ac:dyDescent="0.2">
      <c r="A42" s="783"/>
      <c r="B42" s="937"/>
      <c r="C42" s="937"/>
      <c r="D42" s="937"/>
      <c r="E42" s="937"/>
      <c r="F42" s="937"/>
      <c r="G42" s="937"/>
      <c r="H42" s="937"/>
      <c r="I42" s="937"/>
      <c r="J42" s="937"/>
      <c r="K42" s="937"/>
      <c r="L42" s="937"/>
      <c r="M42" s="937"/>
      <c r="N42" s="937"/>
      <c r="O42" s="937"/>
      <c r="P42" s="937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8">
        <f ca="1">IF(E44&lt;=$A$17,TODAY(),"")</f>
        <v>42997</v>
      </c>
      <c r="B45" s="938"/>
      <c r="C45" s="939" t="str">
        <f>IF(E44&lt;=$A$17,$O$1,"")</f>
        <v xml:space="preserve"> Unit 1-4</v>
      </c>
      <c r="D45" s="939"/>
      <c r="F45" s="125"/>
      <c r="G45" s="938">
        <f ca="1">IF(K44&lt;=$A$17,TODAY(),"")</f>
        <v>42997</v>
      </c>
      <c r="H45" s="938"/>
      <c r="I45" s="939" t="str">
        <f>IF(K44&lt;=$A$17,$O$1,"")</f>
        <v xml:space="preserve"> Unit 1-4</v>
      </c>
      <c r="J45" s="939"/>
      <c r="L45" s="125"/>
      <c r="M45" s="938">
        <f ca="1">IF(Q44&lt;=$A$17,TODAY(),"")</f>
        <v>42997</v>
      </c>
      <c r="N45" s="938"/>
      <c r="O45" s="939" t="str">
        <f>IF(Q44&lt;=$A$17,$O$1,"")</f>
        <v xml:space="preserve"> Unit 1-4</v>
      </c>
      <c r="P45" s="939"/>
    </row>
    <row r="46" spans="1:17" ht="12" customHeight="1" x14ac:dyDescent="0.2">
      <c r="A46" s="924" t="str">
        <f>IF(E44&lt;=$A$17,$D$2,"")</f>
        <v xml:space="preserve"> </v>
      </c>
      <c r="B46" s="924"/>
      <c r="C46" s="924"/>
      <c r="D46" s="924"/>
      <c r="E46" s="924"/>
      <c r="F46" s="125"/>
      <c r="G46" s="924" t="str">
        <f>IF(K44&lt;=$A$17,$D$2,"")</f>
        <v xml:space="preserve"> </v>
      </c>
      <c r="H46" s="924"/>
      <c r="I46" s="924"/>
      <c r="J46" s="924"/>
      <c r="K46" s="924"/>
      <c r="L46" s="125"/>
      <c r="M46" s="924" t="str">
        <f>IF(Q44&lt;=$A$17,$D$2,"")</f>
        <v xml:space="preserve"> </v>
      </c>
      <c r="N46" s="924"/>
      <c r="O46" s="924"/>
      <c r="P46" s="924"/>
      <c r="Q46" s="924"/>
    </row>
    <row r="47" spans="1:17" ht="12" customHeight="1" x14ac:dyDescent="0.2">
      <c r="A47" s="939" t="str">
        <f>IF(E44&lt;=$A$17,$D$5&amp;" "&amp;IF(Var_Neo_InfB_Cont_DubbeleHoev,$G$5/2,$G$5)&amp;" "&amp;$H$5,"")</f>
        <v xml:space="preserve"> 0 </v>
      </c>
      <c r="B47" s="939"/>
      <c r="C47" s="939"/>
      <c r="D47" s="939"/>
      <c r="E47" s="939"/>
      <c r="F47" s="125"/>
      <c r="G47" s="939" t="str">
        <f>IF(K44&lt;=$A$17,$D$5&amp;" "&amp;IF(Var_Neo_InfB_Cont_DubbeleHoev,$G$5/2,$G$5)&amp;" "&amp;$H$5,"")</f>
        <v xml:space="preserve"> 0 </v>
      </c>
      <c r="H47" s="939"/>
      <c r="I47" s="939"/>
      <c r="J47" s="939"/>
      <c r="K47" s="939"/>
      <c r="L47" s="125"/>
      <c r="M47" s="939" t="str">
        <f>IF(Q44&lt;=$A$17,$D$5&amp;" "&amp;IF(Var_Neo_InfB_Cont_DubbeleHoev,$G$5/2,$G$5)&amp;" "&amp;$H$5,"")</f>
        <v xml:space="preserve"> 0 </v>
      </c>
      <c r="N47" s="939"/>
      <c r="O47" s="939"/>
      <c r="P47" s="939"/>
      <c r="Q47" s="939"/>
    </row>
    <row r="48" spans="1:17" ht="12" customHeight="1" x14ac:dyDescent="0.2">
      <c r="A48" s="939" t="e">
        <f>IF(E44&lt;=$A$17,$I$6&amp;" "&amp;IF(Var_Neo_InfB_Cont_DubbeleHoev,($N$7+$O$7/10)/2,$N$7+$O$7/10)&amp;" ml "&amp;$J$6&amp;" "&amp;$K$6,"")</f>
        <v>#VALUE!</v>
      </c>
      <c r="B48" s="939"/>
      <c r="C48" s="939"/>
      <c r="D48" s="940" t="str">
        <f>IF(E44&lt;=$A$17,"(12 ml extra)","")</f>
        <v>(12 ml extra)</v>
      </c>
      <c r="E48" s="940"/>
      <c r="F48" s="125"/>
      <c r="G48" s="939" t="e">
        <f>IF(K44&lt;=$A$17,$I$6&amp;" "&amp;IF(Var_Neo_InfB_Cont_DubbeleHoev,($N$7+$O$7/10)/2,$N$7+$O$7/10)&amp;" ml "&amp;$J$6&amp;" "&amp;$K$6,"")</f>
        <v>#VALUE!</v>
      </c>
      <c r="H48" s="939"/>
      <c r="I48" s="939"/>
      <c r="J48" s="940" t="str">
        <f>IF(K44&lt;=$A$17,"(12 ml extra)","")</f>
        <v>(12 ml extra)</v>
      </c>
      <c r="K48" s="940"/>
      <c r="L48" s="125"/>
      <c r="M48" s="939" t="e">
        <f>IF(Q44&lt;=$A$17,$I$6&amp;" "&amp;IF(Var_Neo_InfB_Cont_DubbeleHoev,($N$7+$O$7/10)/2,$N$7+$O$7/10)&amp;" ml "&amp;$J$6&amp;" "&amp;$K$6,"")</f>
        <v>#VALUE!</v>
      </c>
      <c r="N48" s="939"/>
      <c r="O48" s="939"/>
      <c r="P48" s="940" t="str">
        <f>IF(Q44&lt;=$A$17,"(12 ml extra)","")</f>
        <v>(12 ml extra)</v>
      </c>
      <c r="Q48" s="940"/>
    </row>
    <row r="49" spans="1:17" ht="12" customHeight="1" x14ac:dyDescent="0.2">
      <c r="A49" s="939" t="e">
        <f>IF(E44&lt;=$A$17,$D$6,"")</f>
        <v>#VALUE!</v>
      </c>
      <c r="B49" s="939"/>
      <c r="C49" s="940" t="str">
        <f>IF(E44&lt;=$A$17,$F$6,"")</f>
        <v xml:space="preserve">0 </v>
      </c>
      <c r="D49" s="940"/>
      <c r="E49" s="940"/>
      <c r="F49" s="125"/>
      <c r="G49" s="939" t="e">
        <f>IF(K44&lt;=$A$17,$D$6,"")</f>
        <v>#VALUE!</v>
      </c>
      <c r="H49" s="939"/>
      <c r="I49" s="940" t="str">
        <f>IF(K44&lt;=$A$17,$F$6,"")</f>
        <v xml:space="preserve">0 </v>
      </c>
      <c r="J49" s="940"/>
      <c r="K49" s="940"/>
      <c r="L49" s="125"/>
      <c r="M49" s="939" t="e">
        <f>IF(Q44&lt;=$A$17,$D$6,"")</f>
        <v>#VALUE!</v>
      </c>
      <c r="N49" s="939"/>
      <c r="O49" s="940" t="str">
        <f>IF(Q44&lt;=$A$17,$F$6,"")</f>
        <v xml:space="preserve">0 </v>
      </c>
      <c r="P49" s="940"/>
      <c r="Q49" s="940"/>
    </row>
    <row r="50" spans="1:17" ht="12" customHeight="1" x14ac:dyDescent="0.2">
      <c r="A50" s="125"/>
      <c r="B50" s="125"/>
      <c r="C50" s="125" t="str">
        <f>IF(E44&lt;=$A$17,"Exp:","")</f>
        <v>Exp:</v>
      </c>
      <c r="D50" s="941">
        <f ca="1">IF(E44&lt;=$A$17,TODAY()+1,"")</f>
        <v>42998</v>
      </c>
      <c r="E50" s="941"/>
      <c r="F50" s="125"/>
      <c r="G50" s="125"/>
      <c r="H50" s="125"/>
      <c r="I50" s="125" t="str">
        <f>IF(K44&lt;=$A$17,"Exp:","")</f>
        <v>Exp:</v>
      </c>
      <c r="J50" s="941">
        <f ca="1">IF(K44&lt;=$A$17,TODAY()+1,"")</f>
        <v>42998</v>
      </c>
      <c r="K50" s="941"/>
      <c r="L50" s="785"/>
      <c r="M50" s="125"/>
      <c r="N50" s="125"/>
      <c r="O50" s="125" t="str">
        <f>IF(Q44&lt;=$A$17,"Exp:","")</f>
        <v>Exp:</v>
      </c>
      <c r="P50" s="941">
        <f ca="1">IF(Q44&lt;=$A$17,TODAY()+1,"")</f>
        <v>42998</v>
      </c>
      <c r="Q50" s="941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8">
        <f ca="1">IF(E55&lt;=$A$17,TODAY(),"")</f>
        <v>42997</v>
      </c>
      <c r="B56" s="938"/>
      <c r="C56" s="939" t="str">
        <f>IF(E55&lt;=$A$17,$O$1,"")</f>
        <v xml:space="preserve"> Unit 1-4</v>
      </c>
      <c r="D56" s="939"/>
      <c r="F56" s="125"/>
      <c r="G56" s="938">
        <f ca="1">IF(K55&lt;=$A$17,TODAY(),"")</f>
        <v>42997</v>
      </c>
      <c r="H56" s="938"/>
      <c r="I56" s="939" t="str">
        <f>IF(K55&lt;=$A$17,$O$1,"")</f>
        <v xml:space="preserve"> Unit 1-4</v>
      </c>
      <c r="J56" s="939"/>
      <c r="L56" s="125"/>
      <c r="M56" s="938">
        <f ca="1">IF(Q55&lt;=$A$17,TODAY(),"")</f>
        <v>42997</v>
      </c>
      <c r="N56" s="938"/>
      <c r="O56" s="939" t="str">
        <f>IF(Q55&lt;=$A$17,$O$1,"")</f>
        <v xml:space="preserve"> Unit 1-4</v>
      </c>
      <c r="P56" s="939"/>
    </row>
    <row r="57" spans="1:17" ht="12" customHeight="1" x14ac:dyDescent="0.2">
      <c r="A57" s="924" t="str">
        <f>IF(E55&lt;=$A$17,$D$2,"")</f>
        <v xml:space="preserve"> </v>
      </c>
      <c r="B57" s="924"/>
      <c r="C57" s="924"/>
      <c r="D57" s="924"/>
      <c r="E57" s="924"/>
      <c r="F57" s="125"/>
      <c r="G57" s="924" t="str">
        <f>IF(K55&lt;=$A$17,$D$2,"")</f>
        <v xml:space="preserve"> </v>
      </c>
      <c r="H57" s="924"/>
      <c r="I57" s="924"/>
      <c r="J57" s="924"/>
      <c r="K57" s="924"/>
      <c r="L57" s="125"/>
      <c r="M57" s="924" t="str">
        <f>IF(Q55&lt;=$A$17,$D$2,"")</f>
        <v xml:space="preserve"> </v>
      </c>
      <c r="N57" s="924"/>
      <c r="O57" s="924"/>
      <c r="P57" s="924"/>
      <c r="Q57" s="924"/>
    </row>
    <row r="58" spans="1:17" ht="12" customHeight="1" x14ac:dyDescent="0.2">
      <c r="A58" s="939" t="str">
        <f>IF(E55&lt;=$A$17,$D$5&amp;" "&amp;IF(Var_Neo_InfB_Cont_DubbeleHoev,$G$5/2,$G$5)&amp;" "&amp;$H$5,"")</f>
        <v xml:space="preserve"> 0 </v>
      </c>
      <c r="B58" s="939"/>
      <c r="C58" s="939"/>
      <c r="D58" s="939"/>
      <c r="E58" s="939"/>
      <c r="F58" s="125"/>
      <c r="G58" s="939" t="str">
        <f>IF(K55&lt;=$A$17,$D$5&amp;" "&amp;IF(Var_Neo_InfB_Cont_DubbeleHoev,$G$5/2,$G$5)&amp;" "&amp;$H$5,"")</f>
        <v xml:space="preserve"> 0 </v>
      </c>
      <c r="H58" s="939"/>
      <c r="I58" s="939"/>
      <c r="J58" s="939"/>
      <c r="K58" s="939"/>
      <c r="L58" s="125"/>
      <c r="M58" s="939" t="str">
        <f>IF(Q55&lt;=$A$17,$D$5&amp;" "&amp;IF(Var_Neo_InfB_Cont_DubbeleHoev,$G$5/2,$G$5)&amp;" "&amp;$H$5,"")</f>
        <v xml:space="preserve"> 0 </v>
      </c>
      <c r="N58" s="939"/>
      <c r="O58" s="939"/>
      <c r="P58" s="939"/>
      <c r="Q58" s="939"/>
    </row>
    <row r="59" spans="1:17" ht="12" customHeight="1" x14ac:dyDescent="0.2">
      <c r="A59" s="939" t="e">
        <f>IF(E55&lt;=$A$17,$I$6&amp;" "&amp;IF(Var_Neo_InfB_Cont_DubbeleHoev,($N$7+$O$7/10)/2,$N$7+$O$7/10)&amp;" ml "&amp;$J$6&amp;" "&amp;$K$6,"")</f>
        <v>#VALUE!</v>
      </c>
      <c r="B59" s="939"/>
      <c r="C59" s="939"/>
      <c r="D59" s="940" t="str">
        <f>IF(E55&lt;=$A$17,"(12 ml extra)","")</f>
        <v>(12 ml extra)</v>
      </c>
      <c r="E59" s="940"/>
      <c r="F59" s="125"/>
      <c r="G59" s="939" t="e">
        <f>IF(K55&lt;=$A$17,$I$6&amp;" "&amp;IF(Var_Neo_InfB_Cont_DubbeleHoev,($N$7+$O$7/10)/2,$N$7+$O$7/10)&amp;" ml "&amp;$J$6&amp;" "&amp;$K$6,"")</f>
        <v>#VALUE!</v>
      </c>
      <c r="H59" s="939"/>
      <c r="I59" s="939"/>
      <c r="J59" s="940" t="str">
        <f>IF(K55&lt;=$A$17,"(12 ml extra)","")</f>
        <v>(12 ml extra)</v>
      </c>
      <c r="K59" s="940"/>
      <c r="L59" s="125"/>
      <c r="M59" s="939" t="e">
        <f>IF(Q55&lt;=$A$17,$I$6&amp;" "&amp;IF(Var_Neo_InfB_Cont_DubbeleHoev,($N$7+$O$7/10)/2,$N$7+$O$7/10)&amp;" ml "&amp;$J$6&amp;" "&amp;$K$6,"")</f>
        <v>#VALUE!</v>
      </c>
      <c r="N59" s="939"/>
      <c r="O59" s="939"/>
      <c r="P59" s="940" t="str">
        <f>IF(Q55&lt;=$A$17,"(12 ml extra)","")</f>
        <v>(12 ml extra)</v>
      </c>
      <c r="Q59" s="940"/>
    </row>
    <row r="60" spans="1:17" ht="12" customHeight="1" x14ac:dyDescent="0.2">
      <c r="A60" s="939" t="e">
        <f>IF(E55&lt;=$A$17,$D$6,"")</f>
        <v>#VALUE!</v>
      </c>
      <c r="B60" s="939"/>
      <c r="C60" s="940" t="str">
        <f>IF(E55&lt;=$A$17,$F$6,"")</f>
        <v xml:space="preserve">0 </v>
      </c>
      <c r="D60" s="940"/>
      <c r="E60" s="940"/>
      <c r="F60" s="125"/>
      <c r="G60" s="939" t="e">
        <f>IF(K55&lt;=$A$17,$D$6,"")</f>
        <v>#VALUE!</v>
      </c>
      <c r="H60" s="939"/>
      <c r="I60" s="940" t="str">
        <f>IF(K55&lt;=$A$17,$F$6,"")</f>
        <v xml:space="preserve">0 </v>
      </c>
      <c r="J60" s="940"/>
      <c r="K60" s="940"/>
      <c r="L60" s="125"/>
      <c r="M60" s="939" t="e">
        <f>IF(Q55&lt;=$A$17,$D$6,"")</f>
        <v>#VALUE!</v>
      </c>
      <c r="N60" s="939"/>
      <c r="O60" s="940" t="str">
        <f>IF(Q55&lt;=$A$17,$F$6,"")</f>
        <v xml:space="preserve">0 </v>
      </c>
      <c r="P60" s="940"/>
      <c r="Q60" s="940"/>
    </row>
    <row r="61" spans="1:17" ht="12" customHeight="1" x14ac:dyDescent="0.2">
      <c r="A61" s="939"/>
      <c r="B61" s="939"/>
      <c r="C61" s="125" t="str">
        <f>IF(E55&lt;=$A$17,"Exp:","")</f>
        <v>Exp:</v>
      </c>
      <c r="D61" s="941">
        <f ca="1">IF(E55&lt;=$A$17,TODAY()+1,"")</f>
        <v>42998</v>
      </c>
      <c r="E61" s="941"/>
      <c r="F61" s="785"/>
      <c r="G61" s="939"/>
      <c r="H61" s="939"/>
      <c r="I61" s="125" t="str">
        <f>IF(K55&lt;=$A$17,"Exp:","")</f>
        <v>Exp:</v>
      </c>
      <c r="J61" s="941">
        <f ca="1">IF(K55&lt;=$A$17,TODAY()+1,"")</f>
        <v>42998</v>
      </c>
      <c r="K61" s="941"/>
      <c r="L61" s="785"/>
      <c r="M61" s="939"/>
      <c r="N61" s="939"/>
      <c r="O61" s="125" t="str">
        <f>IF(Q55&lt;=$A$17,"Exp:","")</f>
        <v>Exp:</v>
      </c>
      <c r="P61" s="941">
        <f ca="1">IF(Q55&lt;=$A$17,TODAY()+1,"")</f>
        <v>42998</v>
      </c>
      <c r="Q61" s="941"/>
    </row>
  </sheetData>
  <sheetProtection password="CC20" sheet="1" objects="1" scenarios="1" selectLockedCells="1" selectUnlockedCells="1"/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42997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2">
        <f ca="1">TODAY()</f>
        <v>42997</v>
      </c>
      <c r="AB25" s="852"/>
      <c r="AC25" s="852"/>
      <c r="AD25" s="85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 Verversen" image="Preferences" onAction="ButtonOnAction"/>
          <button id="btnRunTests" label="Acceptatie Test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2192</vt:i4>
      </vt:variant>
    </vt:vector>
  </HeadingPairs>
  <TitlesOfParts>
    <vt:vector size="2214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2017-09-19T21:24:37Z</dcterms:modified>
</cp:coreProperties>
</file>