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activeTab="5"/>
  </bookViews>
  <sheets>
    <sheet name="Global--&gt;" sheetId="76" r:id="rId1"/>
    <sheet name="GlobSettings" sheetId="75" r:id="rId2"/>
    <sheet name="GlobBerOpm" sheetId="4" r:id="rId3"/>
    <sheet name="GlobBerConv" sheetId="25" r:id="rId4"/>
    <sheet name="GlobBerNorm" sheetId="19" r:id="rId5"/>
    <sheet name="GlobTemp" sheetId="7" r:id="rId6"/>
    <sheet name="Patient--&gt;" sheetId="65" r:id="rId7"/>
    <sheet name="PatDataText" sheetId="9" r:id="rId8"/>
    <sheet name="PatData" sheetId="8" r:id="rId9"/>
    <sheet name="PatDetails" sheetId="6" r:id="rId10"/>
    <sheet name="Pediatrie--&gt;" sheetId="63" r:id="rId11"/>
    <sheet name="PedGuiMedIV" sheetId="10" r:id="rId12"/>
    <sheet name="PedBerMedIV" sheetId="12" r:id="rId13"/>
    <sheet name="PedTblMedIV" sheetId="11" r:id="rId14"/>
    <sheet name="PedGuiMedDisc" sheetId="13" r:id="rId15"/>
    <sheet name="PedBerMedDisc" sheetId="14" r:id="rId16"/>
    <sheet name="PedTblMedDisc" sheetId="69" r:id="rId17"/>
    <sheet name="PedGuiPMenIV" sheetId="17" r:id="rId18"/>
    <sheet name="PedBerIVenPM" sheetId="18" r:id="rId19"/>
    <sheet name="PedTblIV" sheetId="70" r:id="rId20"/>
    <sheet name="PedGuiEntTPN" sheetId="20" r:id="rId21"/>
    <sheet name="PedBerEnt" sheetId="27" r:id="rId22"/>
    <sheet name="PedBerTot" sheetId="24" r:id="rId23"/>
    <sheet name="PedTblVoed" sheetId="26" r:id="rId24"/>
    <sheet name="PedGuiLab" sheetId="58" r:id="rId25"/>
    <sheet name="PedBerLab" sheetId="57" r:id="rId26"/>
    <sheet name="PedGuiAfsprExtra" sheetId="60" r:id="rId27"/>
    <sheet name="PedBerExtraAfspr" sheetId="59" r:id="rId28"/>
    <sheet name="PedTblAfsprExtra" sheetId="51" r:id="rId29"/>
    <sheet name="PedGuiAcuut" sheetId="3" r:id="rId30"/>
    <sheet name="PedTblLengte" sheetId="1" r:id="rId31"/>
    <sheet name="PedTblGew" sheetId="2" r:id="rId32"/>
    <sheet name="PedPrtAfspr" sheetId="5" r:id="rId33"/>
    <sheet name="PedPrtMedDisc" sheetId="16" r:id="rId34"/>
    <sheet name="PedTblTijden" sheetId="15" r:id="rId35"/>
    <sheet name="PedPrtTPN2tot6" sheetId="28" r:id="rId36"/>
    <sheet name="PedPrtTPN7tot15" sheetId="29" r:id="rId37"/>
    <sheet name="PedPrtTPN16tot30" sheetId="30" r:id="rId38"/>
    <sheet name="PedTPN31tot50" sheetId="31" r:id="rId39"/>
    <sheet name="PedPrtTPN50" sheetId="32" r:id="rId40"/>
    <sheet name="PedBerTPN" sheetId="21" r:id="rId41"/>
    <sheet name="Neo--&gt;" sheetId="64" r:id="rId42"/>
    <sheet name="NeoGuiAfspraken" sheetId="39" r:id="rId43"/>
    <sheet name="NeoBerIV" sheetId="45" r:id="rId44"/>
    <sheet name="NeoPrtWerkbrAct" sheetId="74" r:id="rId45"/>
    <sheet name="NeoAfspr1700" sheetId="73" r:id="rId46"/>
    <sheet name="NeoBer1700" sheetId="72" r:id="rId47"/>
    <sheet name="NeoPrtWerkbr" sheetId="36" r:id="rId48"/>
    <sheet name="NeoTblMedIV" sheetId="71" r:id="rId49"/>
    <sheet name="NeoBerAdvies" sheetId="40" r:id="rId50"/>
    <sheet name="NeoTblLijst" sheetId="42" r:id="rId51"/>
    <sheet name="NeoTblVoed" sheetId="68" r:id="rId52"/>
    <sheet name="NeoPrtMedDisc" sheetId="61" r:id="rId53"/>
    <sheet name="NeoTblTijden" sheetId="62" r:id="rId54"/>
    <sheet name="NeoGuiAfsprExtra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38" r:id="rId61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Aanvullend_Boolea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_Aanvullend_Booleans_Ped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_Aanvullend_Controles">NeoBerAfspr!$B$56</definedName>
    <definedName name="_Aanvullend_Controles_Ped">PedBerExtraAfspr!$B$47</definedName>
    <definedName name="_Aanvullend_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_Aanvullend_Data_Ped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_Aanvullend_Instellingen">NeoBerAfspr!$B$58</definedName>
    <definedName name="_Aanvullend_Instellingen_Ped">PedBerExtraAfspr!$B$49</definedName>
    <definedName name="_Aanvullend_Kweken">NeoBerAfspr!$B$59</definedName>
    <definedName name="_Aanvullend_MRIvertrektijd">NeoBerAfspr!$D$27</definedName>
    <definedName name="_Aanvullend_Onderzoek">NeoBerAfspr!$B$57</definedName>
    <definedName name="_Aanvullend_Onderzoek_Ped">PedBerExtraAfspr!$B$48</definedName>
    <definedName name="_Aanvullend_Overig">NeoBerAfspr!$B$60</definedName>
    <definedName name="_Aanvullend_Overig_Ped">PedBerExtraAfspr!$B$50</definedName>
    <definedName name="_AchterNaamNICU">NeoBerIV!$B$1</definedName>
    <definedName name="_AchterNaamNICU1700">NeoBer1700!$B$1</definedName>
    <definedName name="_ArtLijn">NeoBerIV!$B$18</definedName>
    <definedName name="_ArtLijn1700">NeoBer1700!$B$18</definedName>
    <definedName name="_Arts">NeoBerIV!$F$1</definedName>
    <definedName name="_Arts1700">NeoBer1700!$F$1</definedName>
    <definedName name="_Bed">NeoBerIV!$B$2</definedName>
    <definedName name="_Bed1700">NeoBer1700!$B$2</definedName>
    <definedName name="_CaCl2">NeoBerIV!$D$39</definedName>
    <definedName name="_CaCl21700">NeoBer1700!$D$39</definedName>
    <definedName name="_Dag1700">NeoBer1700!$B$6</definedName>
    <definedName name="_Dagen">NeoBerIV!$D$5</definedName>
    <definedName name="_Dagen1700">NeoBer1700!$D$5</definedName>
    <definedName name="_DagKeuze">NeoBerIV!$D$36</definedName>
    <definedName name="_DagKeuze1700">NeoBer1700!$D$36</definedName>
    <definedName name="_Eenheid_1">NeoBerIV!$G$20</definedName>
    <definedName name="_Eenheid_2">NeoBerIV!$G$21</definedName>
    <definedName name="_Eenheid_3">NeoBerIV!$G$22</definedName>
    <definedName name="_Eenheid_4">NeoBerIV!$G$23</definedName>
    <definedName name="_Eenheid_5">NeoBerIV!$G$24</definedName>
    <definedName name="_Eenheid_6">NeoBerIV!$G$25</definedName>
    <definedName name="_Eenheid_7">NeoBerIV!$G$26</definedName>
    <definedName name="_Eenheid_8">NeoBerIV!$G$27</definedName>
    <definedName name="_Eenheid_9">NeoBerIV!$G$28</definedName>
    <definedName name="_Eenheid1700_1">NeoBer1700!$G$20</definedName>
    <definedName name="_Eenheid1700_2">NeoBer1700!$G$21</definedName>
    <definedName name="_Eenheid1700_3">NeoBer1700!$G$22</definedName>
    <definedName name="_Eenheid1700_4">NeoBer1700!$G$23</definedName>
    <definedName name="_Eenheid1700_5">NeoBer1700!$G$24</definedName>
    <definedName name="_Eenheid1700_6">NeoBer1700!$G$25</definedName>
    <definedName name="_Eenheid1700_7">NeoBer1700!$G$26</definedName>
    <definedName name="_Eenheid1700_8">NeoBer1700!$G$27</definedName>
    <definedName name="_Eenheid1700_9">NeoBer1700!$G$28</definedName>
    <definedName name="_Extra">NeoBerIV!$K$14</definedName>
    <definedName name="_Extra_1">NeoBerIV!$K$20</definedName>
    <definedName name="_Extra_10">NeoBerIV!$K$18</definedName>
    <definedName name="_Extra_11">NeoBerIV!$K$29</definedName>
    <definedName name="_Extra_12">NeoBerIV!$K$30</definedName>
    <definedName name="_Extra_13">NeoBerIV!$K$31</definedName>
    <definedName name="_Extra_2">NeoBerIV!$K$21</definedName>
    <definedName name="_Extra_3">NeoBerIV!$K$22</definedName>
    <definedName name="_Extra_4">NeoBerIV!$K$23</definedName>
    <definedName name="_Extra_5">NeoBerIV!$K$24</definedName>
    <definedName name="_Extra_6">NeoBerIV!$K$25</definedName>
    <definedName name="_Extra_7">NeoBerIV!$K$26</definedName>
    <definedName name="_Extra_8">NeoBerIV!$K$27</definedName>
    <definedName name="_Extra_9">NeoBerIV!$K$28</definedName>
    <definedName name="_Extra1700">NeoBer1700!$K$14</definedName>
    <definedName name="_Extra1700_1">NeoBer1700!$K$20</definedName>
    <definedName name="_Extra1700_10">NeoBer1700!$K$18</definedName>
    <definedName name="_Extra1700_11">NeoBer1700!$K$29</definedName>
    <definedName name="_Extra1700_12">NeoBer1700!$K$30</definedName>
    <definedName name="_Extra1700_13">NeoBer1700!$K$31</definedName>
    <definedName name="_Extra1700_2">NeoBer1700!$K$21</definedName>
    <definedName name="_Extra1700_3">NeoBer1700!$K$22</definedName>
    <definedName name="_Extra1700_4">NeoBer1700!$K$23</definedName>
    <definedName name="_Extra1700_5">NeoBer1700!$K$24</definedName>
    <definedName name="_Extra1700_6">NeoBer1700!$K$25</definedName>
    <definedName name="_Extra1700_7">NeoBer1700!$K$26</definedName>
    <definedName name="_Extra1700_8">NeoBer1700!$K$27</definedName>
    <definedName name="_Extra1700_9">NeoBer1700!$K$28</definedName>
    <definedName name="_xlnm._FilterDatabase" localSheetId="5" hidden="1">GlobTemp!$A$2:$B$437</definedName>
    <definedName name="_xlnm._FilterDatabase" localSheetId="8" hidden="1">PatData!$A$1:$Q$577</definedName>
    <definedName name="_Fototherapie">NeoBerIV!$B$15</definedName>
    <definedName name="_Fototherapie1700">NeoBer1700!$B$15</definedName>
    <definedName name="_Frequentie_1">NeoBerIV!$D$10</definedName>
    <definedName name="_Frequentie_2">NeoBerIV!$D$12</definedName>
    <definedName name="_Frequentie1700_1">NeoBer1700!$D$10</definedName>
    <definedName name="_Frequentie1700_2">NeoBer1700!$D$12</definedName>
    <definedName name="_GeboorteDatum">NeoBerIV!$B$3</definedName>
    <definedName name="_GeboorteDatum1700">NeoBer1700!$B$3</definedName>
    <definedName name="_Gewicht">NeoBerIV!$B$4</definedName>
    <definedName name="_Gewicht1700">NeoBer1700!$B$4</definedName>
    <definedName name="_GlucSterkte">NeoBerIV!$D$45</definedName>
    <definedName name="_GlucSterkte1700">NeoBer1700!$D$45</definedName>
    <definedName name="_Hoeveelheid_1">NeoBerIV!$D$11</definedName>
    <definedName name="_Hoeveelheid_2">NeoBerIV!$D$13</definedName>
    <definedName name="_Hoeveelheid1700_1">NeoBer1700!$D$11</definedName>
    <definedName name="_Hoeveelheid1700_2">NeoBer1700!$D$13</definedName>
    <definedName name="_IntakePerKg">NeoBerIV!$D$16</definedName>
    <definedName name="_IntakePerKg1700">NeoBer1700!$D$16</definedName>
    <definedName name="_IntraLipid">NeoBerIV!$D$35</definedName>
    <definedName name="_IntraLipid1700">NeoBer1700!$D$35</definedName>
    <definedName name="_KCl">NeoBerIV!$D$38</definedName>
    <definedName name="_KCl1700">NeoBer1700!$D$38</definedName>
    <definedName name="_Med_ATC_1">PedBerMedDisc!$AF$2</definedName>
    <definedName name="_Med_ATC_10">PedBerMedDisc!$AF$11</definedName>
    <definedName name="_Med_ATC_11">PedBerMedDisc!$AF$12</definedName>
    <definedName name="_Med_ATC_12">PedBerMedDisc!$AF$13</definedName>
    <definedName name="_Med_ATC_13">PedBerMedDisc!$AF$14</definedName>
    <definedName name="_Med_ATC_14">PedBerMedDisc!$AF$15</definedName>
    <definedName name="_Med_ATC_15">PedBerMedDisc!$AF$16</definedName>
    <definedName name="_Med_ATC_16">PedBerMedDisc!$AF$17</definedName>
    <definedName name="_Med_ATC_17">PedBerMedDisc!$AF$18</definedName>
    <definedName name="_Med_ATC_18">PedBerMedDisc!$AF$19</definedName>
    <definedName name="_Med_ATC_19">PedBerMedDisc!$AF$20</definedName>
    <definedName name="_Med_ATC_2">PedBerMedDisc!$AF$3</definedName>
    <definedName name="_Med_ATC_20">PedBerMedDisc!$AF$21</definedName>
    <definedName name="_Med_ATC_21">PedBerMedDisc!$AF$22</definedName>
    <definedName name="_Med_ATC_22">PedBerMedDisc!$AF$23</definedName>
    <definedName name="_Med_ATC_23">PedBerMedDisc!$AF$24</definedName>
    <definedName name="_Med_ATC_24">PedBerMedDisc!$AF$25</definedName>
    <definedName name="_Med_ATC_25">PedBerMedDisc!$AF$26</definedName>
    <definedName name="_Med_ATC_26">PedBerMedDisc!$AF$27</definedName>
    <definedName name="_Med_ATC_27">PedBerMedDisc!$AF$28</definedName>
    <definedName name="_Med_ATC_28">PedBerMedDisc!$AF$29</definedName>
    <definedName name="_Med_ATC_29">PedBerMedDisc!$AF$30</definedName>
    <definedName name="_Med_ATC_3">PedBerMedDisc!$AF$4</definedName>
    <definedName name="_Med_ATC_30">PedBerMedDisc!$AF$31</definedName>
    <definedName name="_Med_ATC_4">PedBerMedDisc!$AF$5</definedName>
    <definedName name="_Med_ATC_5">PedBerMedDisc!$AF$6</definedName>
    <definedName name="_Med_ATC_6">PedBerMedDisc!$AF$7</definedName>
    <definedName name="_Med_ATC_7">PedBerMedDisc!$AF$8</definedName>
    <definedName name="_Med_ATC_8">PedBerMedDisc!$AF$9</definedName>
    <definedName name="_Med_ATC_9">PedBerMedDisc!$AF$10</definedName>
    <definedName name="_Med_Etiket_1">PedBerMedDisc!$AI$2</definedName>
    <definedName name="_Med_Etiket_10">PedBerMedDisc!$AI$11</definedName>
    <definedName name="_Med_Etiket_11">PedBerMedDisc!$AI$12</definedName>
    <definedName name="_Med_Etiket_12">PedBerMedDisc!$AI$13</definedName>
    <definedName name="_Med_Etiket_13">PedBerMedDisc!$AI$14</definedName>
    <definedName name="_Med_Etiket_14">PedBerMedDisc!$AI$15</definedName>
    <definedName name="_Med_Etiket_15">PedBerMedDisc!$AI$16</definedName>
    <definedName name="_Med_Etiket_16">PedBerMedDisc!$AI$17</definedName>
    <definedName name="_Med_Etiket_17">PedBerMedDisc!$AI$18</definedName>
    <definedName name="_Med_Etiket_18">PedBerMedDisc!$AI$19</definedName>
    <definedName name="_Med_Etiket_19">PedBerMedDisc!$AI$20</definedName>
    <definedName name="_Med_Etiket_2">PedBerMedDisc!$AI$3</definedName>
    <definedName name="_Med_Etiket_20">PedBerMedDisc!$AI$21</definedName>
    <definedName name="_Med_Etiket_21">PedBerMedDisc!$AI$22</definedName>
    <definedName name="_Med_Etiket_22">PedBerMedDisc!$AI$23</definedName>
    <definedName name="_Med_Etiket_23">PedBerMedDisc!$AI$24</definedName>
    <definedName name="_Med_Etiket_24">PedBerMedDisc!$AI$25</definedName>
    <definedName name="_Med_Etiket_25">PedBerMedDisc!$AI$26</definedName>
    <definedName name="_Med_Etiket_26">PedBerMedDisc!$AI$27</definedName>
    <definedName name="_Med_Etiket_27">PedBerMedDisc!$AI$28</definedName>
    <definedName name="_Med_Etiket_28">PedBerMedDisc!$AI$29</definedName>
    <definedName name="_Med_Etiket_29">PedBerMedDisc!$AI$30</definedName>
    <definedName name="_Med_Etiket_3">PedBerMedDisc!$AI$4</definedName>
    <definedName name="_Med_Etiket_30">PedBerMedDisc!$AI$31</definedName>
    <definedName name="_Med_Etiket_4">PedBerMedDisc!$AI$5</definedName>
    <definedName name="_Med_Etiket_5">PedBerMedDisc!$AI$6</definedName>
    <definedName name="_Med_Etiket_6">PedBerMedDisc!$AI$7</definedName>
    <definedName name="_Med_Etiket_7">PedBerMedDisc!$AI$8</definedName>
    <definedName name="_Med_Etiket_8">PedBerMedDisc!$AI$9</definedName>
    <definedName name="_Med_Etiket_9">PedBerMedDisc!$AI$10</definedName>
    <definedName name="_Med_Sterkte_1">PedBerMedDisc!$AG$2</definedName>
    <definedName name="_Med_Sterkte_10">PedBerMedDisc!$AG$11</definedName>
    <definedName name="_Med_Sterkte_11">PedBerMedDisc!$AG$12</definedName>
    <definedName name="_Med_Sterkte_12">PedBerMedDisc!$AG$13</definedName>
    <definedName name="_Med_Sterkte_13">PedBerMedDisc!$AG$14</definedName>
    <definedName name="_Med_Sterkte_14">PedBerMedDisc!$AG$15</definedName>
    <definedName name="_Med_Sterkte_15">PedBerMedDisc!$AG$16</definedName>
    <definedName name="_Med_Sterkte_16">PedBerMedDisc!$AG$17</definedName>
    <definedName name="_Med_Sterkte_17">PedBerMedDisc!$AG$18</definedName>
    <definedName name="_Med_Sterkte_18">PedBerMedDisc!$AG$19</definedName>
    <definedName name="_Med_Sterkte_19">PedBerMedDisc!$AG$20</definedName>
    <definedName name="_Med_Sterkte_2">PedBerMedDisc!$AG$3</definedName>
    <definedName name="_Med_Sterkte_20">PedBerMedDisc!$AG$21</definedName>
    <definedName name="_Med_Sterkte_21">PedBerMedDisc!$AG$22</definedName>
    <definedName name="_Med_Sterkte_22">PedBerMedDisc!$AG$23</definedName>
    <definedName name="_Med_Sterkte_23">PedBerMedDisc!$AG$24</definedName>
    <definedName name="_Med_Sterkte_24">PedBerMedDisc!$AG$25</definedName>
    <definedName name="_Med_Sterkte_25">PedBerMedDisc!$AG$26</definedName>
    <definedName name="_Med_Sterkte_26">PedBerMedDisc!$AG$27</definedName>
    <definedName name="_Med_Sterkte_27">PedBerMedDisc!$AG$28</definedName>
    <definedName name="_Med_Sterkte_28">PedBerMedDisc!$AG$29</definedName>
    <definedName name="_Med_Sterkte_29">PedBerMedDisc!$AG$30</definedName>
    <definedName name="_Med_Sterkte_3">PedBerMedDisc!$AG$4</definedName>
    <definedName name="_Med_Sterkte_30">PedBerMedDisc!$AG$31</definedName>
    <definedName name="_Med_Sterkte_4">PedBerMedDisc!$AG$5</definedName>
    <definedName name="_Med_Sterkte_5">PedBerMedDisc!$AG$6</definedName>
    <definedName name="_Med_Sterkte_6">PedBerMedDisc!$AG$7</definedName>
    <definedName name="_Med_Sterkte_7">PedBerMedDisc!$AG$8</definedName>
    <definedName name="_Med_Sterkte_8">PedBerMedDisc!$AG$9</definedName>
    <definedName name="_Med_Sterkte_9">PedBerMedDisc!$AG$10</definedName>
    <definedName name="_Med_SterkteEenheid_1">PedBerMedDisc!$AH$2</definedName>
    <definedName name="_Med_SterkteEenheid_10">PedBerMedDisc!$AH$11</definedName>
    <definedName name="_Med_SterkteEenheid_11">PedBerMedDisc!$AH$12</definedName>
    <definedName name="_Med_SterkteEenheid_12">PedBerMedDisc!$AH$13</definedName>
    <definedName name="_Med_SterkteEenheid_13">PedBerMedDisc!$AH$14</definedName>
    <definedName name="_Med_SterkteEenheid_14">PedBerMedDisc!$AH$15</definedName>
    <definedName name="_Med_SterkteEenheid_15">PedBerMedDisc!$AH$16</definedName>
    <definedName name="_Med_SterkteEenheid_16">PedBerMedDisc!$AH$17</definedName>
    <definedName name="_Med_SterkteEenheid_17">PedBerMedDisc!$AH$18</definedName>
    <definedName name="_Med_SterkteEenheid_18">PedBerMedDisc!$AH$19</definedName>
    <definedName name="_Med_SterkteEenheid_19">PedBerMedDisc!$AH$20</definedName>
    <definedName name="_Med_SterkteEenheid_2">PedBerMedDisc!$AH$3</definedName>
    <definedName name="_Med_SterkteEenheid_20">PedBerMedDisc!$AH$21</definedName>
    <definedName name="_Med_SterkteEenheid_21">PedBerMedDisc!$AH$22</definedName>
    <definedName name="_Med_SterkteEenheid_22">PedBerMedDisc!$AH$23</definedName>
    <definedName name="_Med_SterkteEenheid_23">PedBerMedDisc!$AH$24</definedName>
    <definedName name="_Med_SterkteEenheid_24">PedBerMedDisc!$AH$25</definedName>
    <definedName name="_Med_SterkteEenheid_25">PedBerMedDisc!$AH$26</definedName>
    <definedName name="_Med_SterkteEenheid_26">PedBerMedDisc!$AH$27</definedName>
    <definedName name="_Med_SterkteEenheid_27">PedBerMedDisc!$AH$28</definedName>
    <definedName name="_Med_SterkteEenheid_28">PedBerMedDisc!$AH$29</definedName>
    <definedName name="_Med_SterkteEenheid_29">PedBerMedDisc!$AH$30</definedName>
    <definedName name="_Med_SterkteEenheid_3">PedBerMedDisc!$AH$4</definedName>
    <definedName name="_Med_SterkteEenheid_30">PedBerMedDisc!$AH$31</definedName>
    <definedName name="_Med_SterkteEenheid_4">PedBerMedDisc!$AH$5</definedName>
    <definedName name="_Med_SterkteEenheid_5">PedBerMedDisc!$AH$6</definedName>
    <definedName name="_Med_SterkteEenheid_6">PedBerMedDisc!$AH$7</definedName>
    <definedName name="_Med_SterkteEenheid_7">PedBerMedDisc!$AH$8</definedName>
    <definedName name="_Med_SterkteEenheid_8">PedBerMedDisc!$AH$9</definedName>
    <definedName name="_Med_SterkteEenheid_9">PedBerMedDisc!$AH$10</definedName>
    <definedName name="_Medicament_1">NeoBerIV!$B$20</definedName>
    <definedName name="_Medicament_2">NeoBerIV!$B$21</definedName>
    <definedName name="_Medicament_3">NeoBerIV!$B$22</definedName>
    <definedName name="_Medicament_4">NeoBerIV!$B$23</definedName>
    <definedName name="_Medicament_5">NeoBerIV!$B$24</definedName>
    <definedName name="_Medicament_6">NeoBerIV!$B$25</definedName>
    <definedName name="_Medicament_7">NeoBerIV!$B$26</definedName>
    <definedName name="_Medicament_8">NeoBerIV!$B$27</definedName>
    <definedName name="_Medicament_9">NeoBerIV!$B$28</definedName>
    <definedName name="_Medicament1700_1">NeoBer1700!$B$20</definedName>
    <definedName name="_Medicament1700_2">NeoBer1700!$B$21</definedName>
    <definedName name="_Medicament1700_3">NeoBer1700!$B$22</definedName>
    <definedName name="_Medicament1700_4">NeoBer1700!$B$23</definedName>
    <definedName name="_Medicament1700_5">NeoBer1700!$B$24</definedName>
    <definedName name="_Medicament1700_6">NeoBer1700!$B$25</definedName>
    <definedName name="_Medicament1700_7">NeoBer1700!$B$26</definedName>
    <definedName name="_Medicament1700_8">NeoBer1700!$B$27</definedName>
    <definedName name="_Medicament1700_9">NeoBer1700!$B$28</definedName>
    <definedName name="_MedSterkte_1">NeoBerIV!$C$20</definedName>
    <definedName name="_MedSterkte_2">NeoBerIV!$C$21</definedName>
    <definedName name="_MedSterkte_3">NeoBerIV!$C$22</definedName>
    <definedName name="_MedSterkte_4">NeoBerIV!$C$23</definedName>
    <definedName name="_MedSterkte_5">NeoBerIV!$C$24</definedName>
    <definedName name="_MedSterkte_6">NeoBerIV!$C$25</definedName>
    <definedName name="_MedSterkte_7">NeoBerIV!$C$26</definedName>
    <definedName name="_MedSterkte_8">NeoBerIV!$C$27</definedName>
    <definedName name="_MedSterkte_9">NeoBerIV!$C$28</definedName>
    <definedName name="_MedSterkte1700_1">NeoBer1700!$C$20</definedName>
    <definedName name="_MedSterkte1700_2">NeoBer1700!$C$21</definedName>
    <definedName name="_MedSterkte1700_3">NeoBer1700!$C$22</definedName>
    <definedName name="_MedSterkte1700_4">NeoBer1700!$C$23</definedName>
    <definedName name="_MedSterkte1700_5">NeoBer1700!$C$24</definedName>
    <definedName name="_MedSterkte1700_6">NeoBer1700!$C$25</definedName>
    <definedName name="_MedSterkte1700_7">NeoBer1700!$C$26</definedName>
    <definedName name="_MedSterkte1700_8">NeoBer1700!$C$27</definedName>
    <definedName name="_MedSterkte1700_9">NeoBer1700!$C$28</definedName>
    <definedName name="_MedTekst_1">NeoBerIV!$B$32</definedName>
    <definedName name="_MedTekst_2">NeoBerIV!$B$33</definedName>
    <definedName name="_MedTekst1700_1">NeoBer1700!$B$32</definedName>
    <definedName name="_MedTekst1700_2">NeoBer1700!$B$33</definedName>
    <definedName name="_MgCl2">NeoBerIV!$D$40</definedName>
    <definedName name="_MgCl21700">NeoBer1700!$D$40</definedName>
    <definedName name="_NaCl">NeoBerIV!$D$37</definedName>
    <definedName name="_NaCl1700">NeoBer1700!$D$37</definedName>
    <definedName name="_NeoInfuusContinu1">NeoBerIV!$B$90</definedName>
    <definedName name="_NeoInfuusContinu10">NeoBerIV!$B$99</definedName>
    <definedName name="_NeoInfuusContinu11">NeoBerIV!$B$100</definedName>
    <definedName name="_NeoInfuusContinu12">NeoBerIV!$B$101</definedName>
    <definedName name="_NeoInfuusContinu13">NeoBerIV!$B$102</definedName>
    <definedName name="_NeoInfuusContinu14">NeoBerIV!$B$103</definedName>
    <definedName name="_NeoInfuusContinu15">NeoBerIV!$B$104</definedName>
    <definedName name="_NeoInfuusContinu16">NeoBerIV!$B$105</definedName>
    <definedName name="_NeoInfuusContinu17">NeoBerIV!$B$106</definedName>
    <definedName name="_NeoInfuusContinu1700_1">NeoBer1700!$B$90</definedName>
    <definedName name="_NeoInfuusContinu1700_10">NeoBer1700!$B$99</definedName>
    <definedName name="_NeoInfuusContinu1700_11">NeoBer1700!$B$100</definedName>
    <definedName name="_NeoInfuusContinu1700_12">NeoBer1700!$B$101</definedName>
    <definedName name="_NeoInfuusContinu1700_13">NeoBer1700!$B$102</definedName>
    <definedName name="_NeoInfuusContinu1700_14">NeoBer1700!$B$103</definedName>
    <definedName name="_NeoInfuusContinu1700_15">NeoBer1700!$B$104</definedName>
    <definedName name="_NeoInfuusContinu1700_16">NeoBer1700!$B$105</definedName>
    <definedName name="_NeoInfuusContinu1700_17">NeoBer1700!$B$106</definedName>
    <definedName name="_NeoInfuusContinu1700_18">NeoBer1700!$B$107</definedName>
    <definedName name="_NeoInfuusContinu1700_19">NeoBer1700!$B$108</definedName>
    <definedName name="_NeoInfuusContinu1700_2">NeoBer1700!$B$91</definedName>
    <definedName name="_NeoInfuusContinu1700_20">NeoBer1700!$B$109</definedName>
    <definedName name="_NeoInfuusContinu1700_21">NeoBer1700!$B$110</definedName>
    <definedName name="_NeoInfuusContinu1700_22">NeoBer1700!$B$111</definedName>
    <definedName name="_NeoInfuusContinu1700_23">NeoBer1700!$B$112</definedName>
    <definedName name="_NeoInfuusContinu1700_24">NeoBer1700!$B$113</definedName>
    <definedName name="_NeoInfuusContinu1700_25">NeoBer1700!$B$114</definedName>
    <definedName name="_NeoInfuusContinu1700_26">NeoBer1700!$B$115</definedName>
    <definedName name="_NeoInfuusContinu1700_27">NeoBer1700!$B$116</definedName>
    <definedName name="_NeoInfuusContinu1700_3">NeoBer1700!$B$92</definedName>
    <definedName name="_NeoInfuusContinu1700_4">NeoBer1700!$B$93</definedName>
    <definedName name="_NeoInfuusContinu1700_5">NeoBer1700!$B$94</definedName>
    <definedName name="_NeoInfuusContinu1700_6">NeoBer1700!$B$95</definedName>
    <definedName name="_NeoInfuusContinu1700_7">NeoBer1700!$B$96</definedName>
    <definedName name="_NeoInfuusContinu1700_8">NeoBer1700!$B$97</definedName>
    <definedName name="_NeoInfuusContinu1700_9">NeoBer1700!$B$98</definedName>
    <definedName name="_NeoInfuusContinu18">NeoBerIV!$B$107</definedName>
    <definedName name="_NeoInfuusContinu19">NeoBerIV!$B$108</definedName>
    <definedName name="_NeoInfuusContinu2">NeoBerIV!$B$91</definedName>
    <definedName name="_NeoInfuusContinu20">NeoBerIV!$B$109</definedName>
    <definedName name="_NeoInfuusContinu21">NeoBerIV!$B$110</definedName>
    <definedName name="_NeoInfuusContinu22">NeoBerIV!$B$111</definedName>
    <definedName name="_NeoInfuusContinu23">NeoBerIV!$B$112</definedName>
    <definedName name="_NeoInfuusContinu24">NeoBerIV!$B$113</definedName>
    <definedName name="_NeoInfuusContinu25">NeoBerIV!$B$114</definedName>
    <definedName name="_NeoInfuusContinu26">NeoBerIV!$B$115</definedName>
    <definedName name="_NeoInfuusContinu27">NeoBerIV!$B$116</definedName>
    <definedName name="_NeoInfuusContinu3">NeoBerIV!$B$92</definedName>
    <definedName name="_NeoInfuusContinu4">NeoBerIV!$B$93</definedName>
    <definedName name="_NeoInfuusContinu5">NeoBerIV!$B$94</definedName>
    <definedName name="_NeoInfuusContinu6">NeoBerIV!$B$95</definedName>
    <definedName name="_NeoInfuusContinu7">NeoBerIV!$B$96</definedName>
    <definedName name="_NeoInfuusContinu8">NeoBerIV!$B$97</definedName>
    <definedName name="_NeoInfuusContinu9">NeoBerIV!$B$98</definedName>
    <definedName name="_NeoVoeding1">NeoBerIV!$B$73</definedName>
    <definedName name="_NeoVoeding10">NeoBerIV!$B$82</definedName>
    <definedName name="_NeoVoeding11">NeoBerIV!$B$83</definedName>
    <definedName name="_NeoVoeding12">NeoBerIV!$B$84</definedName>
    <definedName name="_NeoVoeding13">NeoBerIV!$B$85</definedName>
    <definedName name="_NeoVoeding14">NeoBerIV!$B$86</definedName>
    <definedName name="_NeoVoeding15">NeoBerIV!$B$87</definedName>
    <definedName name="_NeoVoeding1700_1">NeoBer1700!$B$73</definedName>
    <definedName name="_NeoVoeding1700_10">NeoBer1700!$B$82</definedName>
    <definedName name="_NeoVoeding1700_11">NeoBer1700!$B$83</definedName>
    <definedName name="_NeoVoeding1700_12">NeoBer1700!$B$84</definedName>
    <definedName name="_NeoVoeding1700_13">NeoBer1700!$B$85</definedName>
    <definedName name="_NeoVoeding1700_14">NeoBer1700!$B$86</definedName>
    <definedName name="_NeoVoeding1700_15">NeoBer1700!$B$87</definedName>
    <definedName name="_NeoVoeding1700_2">NeoBer1700!$B$74</definedName>
    <definedName name="_NeoVoeding1700_3">NeoBer1700!$B$75</definedName>
    <definedName name="_NeoVoeding1700_4">NeoBer1700!$B$76</definedName>
    <definedName name="_NeoVoeding1700_5">NeoBer1700!$B$77</definedName>
    <definedName name="_NeoVoeding1700_6">NeoBer1700!$B$78</definedName>
    <definedName name="_NeoVoeding1700_7">NeoBer1700!$B$79</definedName>
    <definedName name="_NeoVoeding1700_8">NeoBer1700!$B$80</definedName>
    <definedName name="_NeoVoeding1700_9">NeoBer1700!$B$81</definedName>
    <definedName name="_NeoVoeding2">NeoBerIV!$B$74</definedName>
    <definedName name="_NeoVoeding3">NeoBerIV!$B$75</definedName>
    <definedName name="_NeoVoeding4">NeoBerIV!$B$76</definedName>
    <definedName name="_NeoVoeding5">NeoBerIV!$B$77</definedName>
    <definedName name="_NeoVoeding6">NeoBerIV!$B$78</definedName>
    <definedName name="_NeoVoeding7">NeoBerIV!$B$79</definedName>
    <definedName name="_NeoVoeding8">NeoBerIV!$B$80</definedName>
    <definedName name="_NeoVoeding9">NeoBerIV!$B$81</definedName>
    <definedName name="_NICUMix">NeoBerIV!$D$43</definedName>
    <definedName name="_NICUMix1700">NeoBer1700!$D$43</definedName>
    <definedName name="_OplHoev_1">NeoBerIV!$D$20</definedName>
    <definedName name="_OplHoev_2">NeoBerIV!$D$21</definedName>
    <definedName name="_OplHoev_3">NeoBerIV!$D$22</definedName>
    <definedName name="_OplHoev_4">NeoBerIV!$D$23</definedName>
    <definedName name="_OplHoev_5">NeoBerIV!$D$24</definedName>
    <definedName name="_OplHoev_6">NeoBerIV!$D$25</definedName>
    <definedName name="_OplHoev_7">NeoBerIV!$D$26</definedName>
    <definedName name="_OplHoev_8">NeoBerIV!$D$27</definedName>
    <definedName name="_OplHoev_9">NeoBerIV!$D$28</definedName>
    <definedName name="_OplHoev1700_1">NeoBer1700!$D$20</definedName>
    <definedName name="_OplHoev1700_2">NeoBer1700!$D$21</definedName>
    <definedName name="_OplHoev1700_3">NeoBer1700!$D$22</definedName>
    <definedName name="_OplHoev1700_4">NeoBer1700!$D$23</definedName>
    <definedName name="_OplHoev1700_5">NeoBer1700!$D$24</definedName>
    <definedName name="_OplHoev1700_6">NeoBer1700!$D$25</definedName>
    <definedName name="_OplHoev1700_7">NeoBer1700!$D$26</definedName>
    <definedName name="_OplHoev1700_8">NeoBer1700!$D$27</definedName>
    <definedName name="_OplHoev1700_9">NeoBer1700!$D$28</definedName>
    <definedName name="_Oplossing_1">NeoBerIV!$E$20</definedName>
    <definedName name="_Oplossing_10">NeoBerIV!$E$29</definedName>
    <definedName name="_Oplossing_11">NeoBerIV!$E$30</definedName>
    <definedName name="_Oplossing_12">NeoBerIV!$E$31</definedName>
    <definedName name="_Oplossing_2">NeoBerIV!$E$21</definedName>
    <definedName name="_Oplossing_3">NeoBerIV!$E$22</definedName>
    <definedName name="_Oplossing_4">NeoBerIV!$E$23</definedName>
    <definedName name="_Oplossing_5">NeoBerIV!$E$24</definedName>
    <definedName name="_Oplossing_6">NeoBerIV!$E$25</definedName>
    <definedName name="_Oplossing_7">NeoBerIV!$E$26</definedName>
    <definedName name="_Oplossing_8">NeoBerIV!$E$27</definedName>
    <definedName name="_Oplossing_9">NeoBerIV!$E$28</definedName>
    <definedName name="_Oplossing1700_1">NeoBer1700!$E$20</definedName>
    <definedName name="_Oplossing1700_10">NeoBer1700!$E$29</definedName>
    <definedName name="_Oplossing1700_11">NeoBer1700!$E$30</definedName>
    <definedName name="_Oplossing1700_12">NeoBer1700!$E$31</definedName>
    <definedName name="_Oplossing1700_2">NeoBer1700!$E$21</definedName>
    <definedName name="_Oplossing1700_3">NeoBer1700!$E$22</definedName>
    <definedName name="_Oplossing1700_4">NeoBer1700!$E$23</definedName>
    <definedName name="_Oplossing1700_5">NeoBer1700!$E$24</definedName>
    <definedName name="_Oplossing1700_6">NeoBer1700!$E$25</definedName>
    <definedName name="_Oplossing1700_7">NeoBer1700!$E$26</definedName>
    <definedName name="_Oplossing1700_8">NeoBer1700!$E$27</definedName>
    <definedName name="_Oplossing1700_9">NeoBer1700!$E$28</definedName>
    <definedName name="_Parenteraal">NeoBerIV!$B$17</definedName>
    <definedName name="_Parenteraal1700">NeoBer1700!$B$17</definedName>
    <definedName name="_PatNum">NeoBerIV!$F$3</definedName>
    <definedName name="_PatNum1700">NeoBer1700!$F$3</definedName>
    <definedName name="_Ped_MedIVSterkte_02">PedBerMedIV!$D$4</definedName>
    <definedName name="_Ped_MedIVSterkte_03">PedBerMedIV!$D$5</definedName>
    <definedName name="_Ped_MedIVSterkte_04">PedBerMedIV!$D$6</definedName>
    <definedName name="_Ped_MedIVSterkte_05">PedBerMedIV!$D$7</definedName>
    <definedName name="_Ped_MedIVSterkte_06">PedBerMedIV!$D$8</definedName>
    <definedName name="_Ped_MedIVSterkte_07">PedBerMedIV!$D$9</definedName>
    <definedName name="_Ped_MedIVSterkte_08">PedBerMedIV!$D$10</definedName>
    <definedName name="_Ped_MedIVSterkte_09">PedBerMedIV!$D$11</definedName>
    <definedName name="_Ped_MedIVSterkte_10">PedBerMedIV!$D$12</definedName>
    <definedName name="_Percentage_0">NeoBerIV!$L$52</definedName>
    <definedName name="_Percentage_1">NeoBerIV!$L$53</definedName>
    <definedName name="_Percentage_2">NeoBerIV!$L$54</definedName>
    <definedName name="_Percentage_3">NeoBerIV!$L$55</definedName>
    <definedName name="_Percentage_4">NeoBerIV!$L$56</definedName>
    <definedName name="_Percentage_5">NeoBerIV!$L$58</definedName>
    <definedName name="_Percentage_6">NeoBerIV!$L$59</definedName>
    <definedName name="_Percentage_7">NeoBerIV!$L$60</definedName>
    <definedName name="_Percentage_8">NeoBerIV!$L$61</definedName>
    <definedName name="_Percentage1700_0">NeoBer1700!$L$52</definedName>
    <definedName name="_Percentage1700_1">NeoBer1700!$L$53</definedName>
    <definedName name="_Percentage1700_2">NeoBer1700!$L$54</definedName>
    <definedName name="_Percentage1700_3">NeoBer1700!$L$55</definedName>
    <definedName name="_Percentage1700_4">NeoBer1700!$L$56</definedName>
    <definedName name="_Percentage1700_5">NeoBer1700!$L$58</definedName>
    <definedName name="_Percentage1700_6">NeoBer1700!$L$59</definedName>
    <definedName name="_Percentage1700_7">NeoBer1700!$L$60</definedName>
    <definedName name="_Percentage1700_8">NeoBer1700!$L$61</definedName>
    <definedName name="_PercentageKeuze_0">NeoBerIV!$K$52</definedName>
    <definedName name="_PercentageKeuze_1">NeoBerIV!$K$53</definedName>
    <definedName name="_PercentageKeuze_2">NeoBerIV!$K$54</definedName>
    <definedName name="_PercentageKeuze_3">NeoBerIV!$K$55</definedName>
    <definedName name="_PercentageKeuze_4">NeoBerIV!$K$56</definedName>
    <definedName name="_PercentageKeuze_5">NeoBerIV!$K$58</definedName>
    <definedName name="_PercentageKeuze_6">NeoBerIV!$K$59</definedName>
    <definedName name="_PercentageKeuze_7">NeoBerIV!$K$60</definedName>
    <definedName name="_PercentageKeuze_8">NeoBerIV!$K$61</definedName>
    <definedName name="_PercentageKeuze1700_0">NeoBer1700!$K$52</definedName>
    <definedName name="_PercentageKeuze1700_1">NeoBer1700!$K$53</definedName>
    <definedName name="_PercentageKeuze1700_2">NeoBer1700!$K$54</definedName>
    <definedName name="_PercentageKeuze1700_3">NeoBer1700!$K$55</definedName>
    <definedName name="_PercentageKeuze1700_4">NeoBer1700!$K$56</definedName>
    <definedName name="_PercentageKeuze1700_5">NeoBer1700!$K$58</definedName>
    <definedName name="_PercentageKeuze1700_6">NeoBer1700!$K$59</definedName>
    <definedName name="_PercentageKeuze1700_7">NeoBer1700!$K$60</definedName>
    <definedName name="_PercentageKeuze1700_8">NeoBer1700!$K$61</definedName>
    <definedName name="_Primene">NeoBerIV!$D$42</definedName>
    <definedName name="_Primene1700">NeoBer1700!$D$42</definedName>
    <definedName name="_SoluVit">NeoBerIV!$D$41</definedName>
    <definedName name="_SoluVit1700">NeoBer1700!$D$41</definedName>
    <definedName name="_SSTB">NeoBerIV!$D$44</definedName>
    <definedName name="_SSTB1700">NeoBer1700!$D$44</definedName>
    <definedName name="_Stand_1">NeoBerIV!$F$20</definedName>
    <definedName name="_Stand_10">NeoBerIV!$F$29</definedName>
    <definedName name="_Stand_11">NeoBerIV!$F$30</definedName>
    <definedName name="_Stand_12">NeoBerIV!$F$31</definedName>
    <definedName name="_Stand_2">NeoBerIV!$F$21</definedName>
    <definedName name="_Stand_3">NeoBerIV!$F$22</definedName>
    <definedName name="_Stand_4">NeoBerIV!$F$23</definedName>
    <definedName name="_Stand_5">NeoBerIV!$F$24</definedName>
    <definedName name="_Stand_6">NeoBerIV!$F$25</definedName>
    <definedName name="_Stand_7">NeoBerIV!$F$26</definedName>
    <definedName name="_Stand_8">NeoBerIV!$F$27</definedName>
    <definedName name="_Stand_9">NeoBerIV!$F$28</definedName>
    <definedName name="_Stand1700_1">NeoBer1700!$F$20</definedName>
    <definedName name="_Stand1700_10">NeoBer1700!$F$29</definedName>
    <definedName name="_Stand1700_11">NeoBer1700!$F$30</definedName>
    <definedName name="_Stand1700_12">NeoBer1700!$F$31</definedName>
    <definedName name="_Stand1700_2">NeoBer1700!$F$21</definedName>
    <definedName name="_Stand1700_3">NeoBer1700!$F$22</definedName>
    <definedName name="_Stand1700_4">NeoBer1700!$F$23</definedName>
    <definedName name="_Stand1700_5">NeoBer1700!$F$24</definedName>
    <definedName name="_Stand1700_6">NeoBer1700!$F$25</definedName>
    <definedName name="_Stand1700_7">NeoBer1700!$F$26</definedName>
    <definedName name="_Stand1700_8">NeoBer1700!$F$27</definedName>
    <definedName name="_Stand1700_9">NeoBer1700!$F$28</definedName>
    <definedName name="_Sterkte_1">NeoBerIV!$C$20</definedName>
    <definedName name="_Sterkte_2">NeoBerIV!$C$21</definedName>
    <definedName name="_Sterkte_3">NeoBerIV!$C$22</definedName>
    <definedName name="_Sterkte_4">NeoBerIV!$C$23</definedName>
    <definedName name="_Sterkte_5">NeoBerIV!$C$24</definedName>
    <definedName name="_Sterkte_6">NeoBerIV!$C$25</definedName>
    <definedName name="_Sterkte_7">NeoBerIV!$C$26</definedName>
    <definedName name="_Sterkte_8">NeoBerIV!$C$27</definedName>
    <definedName name="_Sterkte_9">NeoBerIV!$C$28</definedName>
    <definedName name="_Supervisor">NeoBerIV!$A$63</definedName>
    <definedName name="_Supervisor1700">NeoBer1700!$A$63</definedName>
    <definedName name="_Toevoeging_0">NeoBerIV!$B$52</definedName>
    <definedName name="_Toevoeging_1">NeoBerIV!$B$53</definedName>
    <definedName name="_Toevoeging_2">NeoBerIV!$B$54</definedName>
    <definedName name="_Toevoeging_3">NeoBerIV!$B$55</definedName>
    <definedName name="_Toevoeging_4">NeoBerIV!$B$56</definedName>
    <definedName name="_Toevoeging_5">NeoBerIV!$B$58</definedName>
    <definedName name="_Toevoeging_6">NeoBerIV!$B$59</definedName>
    <definedName name="_Toevoeging_7">NeoBerIV!$B$60</definedName>
    <definedName name="_Toevoeging_8">NeoBerIV!$B$61</definedName>
    <definedName name="_Toevoeging1700_0">NeoBer1700!$B$52</definedName>
    <definedName name="_Toevoeging1700_1">NeoBer1700!$B$53</definedName>
    <definedName name="_Toevoeging1700_2">NeoBer1700!$B$54</definedName>
    <definedName name="_Toevoeging1700_3">NeoBer1700!$B$55</definedName>
    <definedName name="_Toevoeging1700_4">NeoBer1700!$B$56</definedName>
    <definedName name="_Toevoeging1700_5">NeoBer1700!$B$58</definedName>
    <definedName name="_Toevoeging1700_6">NeoBer1700!$B$59</definedName>
    <definedName name="_Toevoeging1700_7">NeoBer1700!$B$60</definedName>
    <definedName name="_Toevoeging1700_8">NeoBer1700!$B$61</definedName>
    <definedName name="_Voeding">NeoBerIV!$D$14</definedName>
    <definedName name="_Voeding1700">NeoBer1700!$D$14</definedName>
    <definedName name="_VoedingBMFWaarden">NeoTblLijst!$AB$3:$AB$5</definedName>
    <definedName name="_VoedingToevoegingenBMF">NeoTblLijst!$M$51:$Y$52</definedName>
    <definedName name="_VoedingToevoegingenKunstvoeding">NeoTblLijst!$L$44:$Y$48</definedName>
    <definedName name="_VoedingToevoegingenMoedermelk">NeoTblLijst!$L$33:$Y$39</definedName>
    <definedName name="_VoedingToevoegingenWaarden">NeoTblLijst!$AC$3:$AC$13</definedName>
    <definedName name="_VoornaamNICU">NeoBerIV!$C$1</definedName>
    <definedName name="_VoornaamNICU1700">NeoBer1700!$C$1</definedName>
    <definedName name="_Weken">NeoBerIV!$D$4</definedName>
    <definedName name="_Weken1700">NeoBer1700!$D$4</definedName>
    <definedName name="_WerkbriefActueelIntravasaleToegangBreuk">NeoPrtWerkbrAct!$N$6</definedName>
    <definedName name="_WerkbriefActueelIntravasaleToegangGeheel">NeoPrtWerkbrAct!$M$6</definedName>
    <definedName name="_WerkbriefActueelIntravasaleToegangStand">NeoPrtWerkbrAct!$A$6</definedName>
    <definedName name="_WerkbriefActueelIntravasaleToegangTekst">NeoPrtWerkbrAct!$C$6</definedName>
    <definedName name="_WerkbriefActueelTPNCaClBreuk">NeoPrtWerkbrAct!$N$10</definedName>
    <definedName name="_WerkbriefActueelTPNCaClGeheel">NeoPrtWerkbrAct!$M$10</definedName>
    <definedName name="_WerkbriefActueelTPNCaClTekst">NeoPrtWerkbrAct!$H$10</definedName>
    <definedName name="_WerkbriefActueelTPNGlucBreuk">NeoPrtWerkbrAct!$N$16</definedName>
    <definedName name="_WerkbriefActueelTPNGlucGeheel">NeoPrtWerkbrAct!$M$16</definedName>
    <definedName name="_WerkbriefActueelTPNGlucTekst">NeoPrtWerkbrAct!$H$16</definedName>
    <definedName name="_WerkbriefActueelTPNKacetaatBreuk">NeoPrtWerkbrAct!$N$9</definedName>
    <definedName name="_WerkbriefActueelTPNKacetaatGeheel">NeoPrtWerkbrAct!$M$9</definedName>
    <definedName name="_WerkbriefActueelTPNKacetaatTekst">NeoPrtWerkbrAct!$H$9</definedName>
    <definedName name="_WerkbriefActueelTPNMgClBreuk">NeoPrtWerkbrAct!$N$11</definedName>
    <definedName name="_WerkbriefActueelTPNMgClGeheel">NeoPrtWerkbrAct!$M$11</definedName>
    <definedName name="_WerkbriefActueelTPNMgClTekst">NeoPrtWerkbrAct!$H$11</definedName>
    <definedName name="_WerkbriefActueelTPNNaClBreuk">NeoPrtWerkbrAct!$N$8</definedName>
    <definedName name="_WerkbriefActueelTPNNaClGeheel">NeoPrtWerkbrAct!$M$8</definedName>
    <definedName name="_WerkbriefActueelTPNNaCLTekst">NeoPrtWerkbrAct!$H$8</definedName>
    <definedName name="_WerkbriefActueelTPNNICUmixBreuk">NeoPrtWerkbrAct!$N$14</definedName>
    <definedName name="_WerkbriefActueelTPNNICUmixGeheel">NeoPrtWerkbrAct!$M$14</definedName>
    <definedName name="_WerkbriefActueelTPNNICUmixTekst">NeoPrtWerkbrAct!$H$14</definedName>
    <definedName name="_WerkbriefActueelTPNPrimeneBreuk">NeoPrtWerkbrAct!$N$13</definedName>
    <definedName name="_WerkbriefActueelTPNPrimeneGeheel">NeoPrtWerkbrAct!$M$13</definedName>
    <definedName name="_WerkbriefActueelTPNPrimeneTekst">NeoPrtWerkbrAct!$H$13</definedName>
    <definedName name="_WerkbriefActueelTPNSamBBreuk">NeoPrtWerkbrAct!$N$15</definedName>
    <definedName name="_WerkbriefActueelTPNSamBGeheel">NeoPrtWerkbrAct!$M$15</definedName>
    <definedName name="_WerkbriefActueelTPNSamBTekst">NeoPrtWerkbrAct!$H$15</definedName>
    <definedName name="_WerkbriefActueelTPNSoluvitBreuk">NeoPrtWerkbrAct!$N$12</definedName>
    <definedName name="_WerkbriefActueelTPNSoluvitGeheel">NeoPrtWerkbrAct!$M$12</definedName>
    <definedName name="_WerkbriefActueelTPNSoluvitTekst">NeoPrtWerkbrAct!$H$12</definedName>
    <definedName name="_WerkbriefActueelTPNStand">NeoPrtWerkbrAct!$A$8</definedName>
    <definedName name="_WerkbriefActueelTPNTotaalBreuk">NeoPrtWerkbrAct!$N$17</definedName>
    <definedName name="_WerkbriefActueelTPNTotaalGeheel">NeoPrtWerkbrAct!$M$17</definedName>
    <definedName name="_WerkbriefIntravasaleToegangBreuk">NeoPrtWerkbr!$N$6</definedName>
    <definedName name="_WerkbriefIntravasaleToegangGeheel">NeoPrtWerkbr!$M$6</definedName>
    <definedName name="_WerkbriefIntravasaleToegangStand">NeoPrtWerkbr!$A$6</definedName>
    <definedName name="_WerkbriefIntravasaleToegangTekst">NeoPrtWerkbr!$C$6</definedName>
    <definedName name="_WerkbriefTPNCaClBreuk">NeoPrtWerkbr!$N$10</definedName>
    <definedName name="_WerkbriefTPNCaClGeheel">NeoPrtWerkbr!$M$10</definedName>
    <definedName name="_WerkbriefTPNCaClTekst">NeoPrtWerkbr!$H$10</definedName>
    <definedName name="_WerkbriefTPNGlucBreuk">NeoPrtWerkbr!$N$16</definedName>
    <definedName name="_WerkbriefTPNGlucGeheel">NeoPrtWerkbr!$M$16</definedName>
    <definedName name="_WerkbriefTPNGlucTekst">NeoPrtWerkbr!$H$16</definedName>
    <definedName name="_WerkbriefTPNKacetaatBreuk">NeoPrtWerkbr!$N$9</definedName>
    <definedName name="_WerkbriefTPNKacetaatGeheel">NeoPrtWerkbr!$M$9</definedName>
    <definedName name="_WerkbriefTPNKacetaatTekst">NeoPrtWerkbr!$H$9</definedName>
    <definedName name="_WerkbriefTPNMgClBreuk">NeoPrtWerkbr!$N$11</definedName>
    <definedName name="_WerkbriefTPNMgClGeheel">NeoPrtWerkbr!$M$11</definedName>
    <definedName name="_WerkbriefTPNMgClTekst">NeoPrtWerkbr!$H$11</definedName>
    <definedName name="_WerkbriefTPNNaClBreuk">NeoPrtWerkbr!$N$8</definedName>
    <definedName name="_WerkbriefTPNNaClGeheel">NeoPrtWerkbr!$M$8</definedName>
    <definedName name="_WerkbriefTPNNaCLTekst">NeoPrtWerkbr!$H$8</definedName>
    <definedName name="_WerkbriefTPNNICUmixBreuk">NeoPrtWerkbr!$N$14</definedName>
    <definedName name="_WerkbriefTPNNICUmixGeheel">NeoPrtWerkbr!$M$14</definedName>
    <definedName name="_WerkbriefTPNNICUmixTekst">NeoPrtWerkbr!$H$14</definedName>
    <definedName name="_WerkbriefTPNPrimeneBreuk">NeoPrtWerkbr!$N$13</definedName>
    <definedName name="_WerkbriefTPNPrimeneGeheel">NeoPrtWerkbr!$M$13</definedName>
    <definedName name="_WerkbriefTPNPrimeneTekst">NeoPrtWerkbr!$H$13</definedName>
    <definedName name="_WerkbriefTPNSamBBreuk">NeoPrtWerkbr!$N$15</definedName>
    <definedName name="_WerkbriefTPNSamBGeheel">NeoPrtWerkbr!$M$15</definedName>
    <definedName name="_WerkbriefTPNSamBTekst">NeoPrtWerkbr!$H$15</definedName>
    <definedName name="_WerkbriefTPNSoluvitBreuk">NeoPrtWerkbr!$N$12</definedName>
    <definedName name="_WerkbriefTPNSoluvitGeheel">NeoPrtWerkbr!$M$12</definedName>
    <definedName name="_WerkbriefTPNSoluvitTekst">NeoPrtWerkbr!$H$12</definedName>
    <definedName name="_WerkbriefTPNStand">NeoPrtWerkbr!$A$8</definedName>
    <definedName name="_WerkbriefTPNTotaalBreuk">NeoPrtWerkbr!$N$17</definedName>
    <definedName name="_WerkbriefTPNTotaalGeheel">NeoPrtWerkbr!$M$17</definedName>
    <definedName name="Aanvullend_aEEG">PedTblAfsprExtra!$A$2:$A$5</definedName>
    <definedName name="Aanvullend_LiquorDrainSub1">PedTblAfsprExtra!$J$2:$J$5</definedName>
    <definedName name="Aanvullend_NIBD">PedTblAfsprExtra!$E$2:$E$6</definedName>
    <definedName name="Aanvullend_Overige_Ped">PedBerExtraAfspr!$F$17</definedName>
    <definedName name="Aanvullend_PerPeriode">PedTblAfsprExtra!$I$2:$I$5</definedName>
    <definedName name="Aanvullend_ThoraxDrainSub1">PedTblAfsprExtra!$B$2:$B$8</definedName>
    <definedName name="Aanvullend_ThoraxDrainSub2">PedTblAfsprExtra!$C$2:$C$6</definedName>
    <definedName name="Aanvullend_ThoraxDrainSub3">PedTblAfsprExtra!$D$2:$D$5</definedName>
    <definedName name="Aanvullend_Verliezen_Ped">PedBerExtraAfspr!$H$18</definedName>
    <definedName name="Aanvullend_Vertrektijden">PedTblAfsprExtra!$G$2:$H$98</definedName>
    <definedName name="Aanvullend_Verwijderen">PedTblAfsprExtra!$F$2:$F$6</definedName>
    <definedName name="Aanvullend_WondkweekTekst">NeoBerAfspr!$G$31</definedName>
    <definedName name="AanvullendNeoBool_aEEG">NeoBerAfspr!$B$22</definedName>
    <definedName name="AanvullendNeoBool_ArmLinks">NeoBerAfspr!$D$11</definedName>
    <definedName name="AanvullendNeoBool_ArmRechts">NeoBerAfspr!$D$12</definedName>
    <definedName name="AanvullendNeoBool_BeenLinks">NeoBerAfspr!$D$13</definedName>
    <definedName name="AanvullendNeoBool_BeenRechts">NeoBerAfspr!$D$14</definedName>
    <definedName name="AanvullendNeoBool_Bloedkweek">NeoBerAfspr!$F$7</definedName>
    <definedName name="AanvullendNeoBool_CatheterDemeure">NeoBerAfspr!$J$7</definedName>
    <definedName name="AanvullendNeoBool_CT">NeoBerAfspr!$B$23</definedName>
    <definedName name="AanvullendNeoBool_ECG">NeoBerAfspr!$B$24</definedName>
    <definedName name="AanvullendNeoBool_EchoBuik">NeoBerAfspr!$B$25</definedName>
    <definedName name="AanvullendNeoBool_EchoHart">NeoBerAfspr!$B$26</definedName>
    <definedName name="AanvullendNeoBool_FaecesBacterieel">NeoBerAfspr!$H$8</definedName>
    <definedName name="AanvullendNeoBool_Faeceskweek">NeoBerAfspr!$F$8</definedName>
    <definedName name="AanvullendNeoBool_FaecesRotaAdeno">NeoBerAfspr!$H$9</definedName>
    <definedName name="AanvullendNeoBool_FaecesSchimmelGist">NeoBerAfspr!$H$10</definedName>
    <definedName name="AanvullendNeoBool_FaecesViraal">NeoBerAfspr!$H$11</definedName>
    <definedName name="AanvullendNeoBool_Finnigan">NeoBerAfspr!$B$7</definedName>
    <definedName name="AanvullendNeoBool_Fototherapie">NeoBerAfspr!$J$29</definedName>
    <definedName name="AanvullendNeoBool_FototherapieStop">NeoBerAfspr!$J$8</definedName>
    <definedName name="AanvullendNeoBool_Gatrostoma">NeoBerAfspr!$J$9</definedName>
    <definedName name="AanvullendNeoBool_Gewicht">NeoBerAfspr!$B$8</definedName>
    <definedName name="AanvullendNeoBool_InfuusOpSlot">NeoBerAfspr!$J$10</definedName>
    <definedName name="AanvullendNeoBool_InfuusUit">NeoBerAfspr!$J$11</definedName>
    <definedName name="AanvullendNeoBool_Keelkweek">NeoBerAfspr!$F$12</definedName>
    <definedName name="AanvullendNeoBool_Lengte">NeoBerAfspr!$B$9</definedName>
    <definedName name="AanvullendNeoBool_Liquor">NeoBerAfspr!$B$46</definedName>
    <definedName name="AanvullendNeoBool_MaagsondeOpenHoog">NeoBerAfspr!$J$12</definedName>
    <definedName name="AanvullendNeoBool_Monitor">NeoBerAfspr!$B$10</definedName>
    <definedName name="AanvullendNeoBool_MRI">NeoBerAfspr!$B$27</definedName>
    <definedName name="AanvullendNeoBool_Neusspoelsel">NeoBerAfspr!$F$13</definedName>
    <definedName name="AanvullendNeoBool_NeusspoelselViraal">NeoBerAfspr!$H$13</definedName>
    <definedName name="AanvullendNeoBool_NIBD">NeoBerAfspr!$B$11</definedName>
    <definedName name="AanvullendNeoBool_NIBDAll">NeoBerAfspr!$B$15</definedName>
    <definedName name="AanvullendNeoBool_NIRS1">NeoBerAfspr!$B$28</definedName>
    <definedName name="AanvullendNeoBool_NIRS2">NeoBerAfspr!$B$29</definedName>
    <definedName name="AanvullendNeoBool_NIRSnier">NeoBerAfspr!$B$30</definedName>
    <definedName name="AanvullendNeoBool_OntslagAkkoord">NeoBerAfspr!$J$15</definedName>
    <definedName name="AanvullendNeoBool_OntslagInOverleg">NeoBerAfspr!$J$13</definedName>
    <definedName name="AanvullendNeoBool_OntslagNaVisite">NeoBerAfspr!$J$14</definedName>
    <definedName name="AanvullendNeoBool_Opnamekweken">NeoBerAfspr!$F$14</definedName>
    <definedName name="AanvullendNeoBool_OppervlakteGistSchimmel">NeoBerAfspr!$H$16</definedName>
    <definedName name="AanvullendNeoBool_Oppervlaktekweken">NeoBerAfspr!$F$15</definedName>
    <definedName name="AanvullendNeoBool_OppervlakteOpname">NeoBerAfspr!$H$15</definedName>
    <definedName name="AanvullendNeoBool_Pacemakerdraden">NeoBerAfspr!$J$16</definedName>
    <definedName name="AanvullendNeoBool_Peritoneaal">NeoBerAfspr!$B$43</definedName>
    <definedName name="AanvullendNeoBool_PeritoneaalVacuum">NeoBerAfspr!$D$43</definedName>
    <definedName name="AanvullendNeoBool_Pigtail">NeoBerAfspr!$B$44</definedName>
    <definedName name="AanvullendNeoBool_PigtailVacuum">NeoBerAfspr!$D$44</definedName>
    <definedName name="AanvullendNeoBool_Redon">NeoBerAfspr!$B$45</definedName>
    <definedName name="AanvullendNeoBool_RedonVacuum">NeoBerAfspr!$D$45</definedName>
    <definedName name="AanvullendNeoBool_Rickham">NeoBerAfspr!$J$17</definedName>
    <definedName name="AanvullendNeoBool_RS">NeoBerAfspr!$J$18</definedName>
    <definedName name="AanvullendNeoBool_RSdiagnostiek">NeoBerAfspr!$F$17</definedName>
    <definedName name="AanvullendNeoBool_SaturatiePost">NeoBerAfspr!$B$16</definedName>
    <definedName name="AanvullendNeoBool_SaturatiePre">NeoBerAfspr!$B$17</definedName>
    <definedName name="AanvullendNeoBool_Schedel">NeoBerAfspr!$B$18</definedName>
    <definedName name="AanvullendNeoBool_SputumBacterieel">NeoBerAfspr!$H$18</definedName>
    <definedName name="AanvullendNeoBool_Sputumkweek">NeoBerAfspr!$F$18</definedName>
    <definedName name="AanvullendNeoBool_SputumUreaplasmaMycoplasma">NeoBerAfspr!$H$19</definedName>
    <definedName name="AanvullendNeoBool_SputumViraal">NeoBerAfspr!$H$20</definedName>
    <definedName name="AanvullendNeoBool_Thorax1">NeoBerAfspr!$B$34</definedName>
    <definedName name="AanvullendNeoBool_Thorax2">NeoBerAfspr!$B$37</definedName>
    <definedName name="AanvullendNeoBool_Thorax3">NeoBerAfspr!$B$40</definedName>
    <definedName name="AanvullendNeoBool_Uitzuigkweek">NeoBerAfspr!$F$21</definedName>
    <definedName name="AanvullendNeoBool_Urine">NeoBerAfspr!$F$23</definedName>
    <definedName name="AanvullendNeoBool_Urine24uur">NeoBerAfspr!$H$27</definedName>
    <definedName name="AanvullendNeoBool_UrineCMV">NeoBerAfspr!$H$28</definedName>
    <definedName name="AanvullendNeoBool_Urinekweek">NeoBerAfspr!$F$22</definedName>
    <definedName name="AanvullendNeoBool_UrinekweekBacterieel">NeoBerAfspr!$H$22</definedName>
    <definedName name="AanvullendNeoBool_UrineMetabool">NeoBerAfspr!$H$29</definedName>
    <definedName name="AanvullendNeoBool_UrineNatriumKalium">NeoBerAfspr!$H$23</definedName>
    <definedName name="AanvullendNeoBool_UrineRchitis">NeoBerAfspr!$H$30</definedName>
    <definedName name="AanvullendNeoBool_UrineSediment">NeoBerAfspr!$H$24</definedName>
    <definedName name="AanvullendNeoBool_UrineSedimentKweek">NeoBerAfspr!$H$25</definedName>
    <definedName name="AanvullendNeoBool_UrineSedimentMaWoVr">NeoBerAfspr!$H$26</definedName>
    <definedName name="AanvullendNeoBool_Urostoma">NeoBerAfspr!$J$19</definedName>
    <definedName name="AanvullendNeoBool_Verliezen">NeoBerAfspr!$J$20</definedName>
    <definedName name="AanvullendNeoBool_VerliezenFFP">NeoBerAfspr!$L$23</definedName>
    <definedName name="AanvullendNeoBool_VerliezenNaCl">NeoBerAfspr!$L$22</definedName>
    <definedName name="AanvullendNeoBool_VerliezenRingerslactaat">NeoBerAfspr!$L$21</definedName>
    <definedName name="AanvullendNeoBool_Verwijderen">NeoBerAfspr!$J$24</definedName>
    <definedName name="AanvullendNeoBool_VerwijderenCAD">NeoBerAfspr!$L$24</definedName>
    <definedName name="AanvullendNeoBool_VerwijderenNVL">NeoBerAfspr!$L$25</definedName>
    <definedName name="AanvullendNeoBool_VerwijderenPAL">NeoBerAfspr!$L$26</definedName>
    <definedName name="AanvullendNeoBool_VerwijderenSilastic">NeoBerAfspr!$L$27</definedName>
    <definedName name="AanvullendNeoBool_Vochtbalans">NeoBerAfspr!$B$19</definedName>
    <definedName name="AanvullendNeoBool_XBOZ">NeoBerAfspr!$B$31</definedName>
    <definedName name="AanvullendNeoBool_XThorax">NeoBerAfspr!$B$32</definedName>
    <definedName name="AanvullendNeoData_AantalLampen">NeoBerAfspr!$K$29</definedName>
    <definedName name="AanvullendNeoData_aEEG">NeoBerAfspr!$D$22</definedName>
    <definedName name="AanvullendNeoData_GewichtFrequentie">NeoBerAfspr!$C$8</definedName>
    <definedName name="AanvullendNeoData_GewichtPer">NeoBerAfspr!$D$8</definedName>
    <definedName name="AanvullendNeoData_LengteFrequentie">NeoBerAfspr!$C$9</definedName>
    <definedName name="AanvullendNeoData_LengtePer">NeoBerAfspr!$D$9</definedName>
    <definedName name="AanvullendNeoData_LiquorHoogte">NeoBerAfspr!$D$47</definedName>
    <definedName name="AanvullendNeoData_LiquorSub">NeoBerAfspr!$D$46</definedName>
    <definedName name="AanvullendNeoData_NIBDdd">NeoBerAfspr!$B$12</definedName>
    <definedName name="AanvullendNeoData_Rickhamdd">NeoBerAfspr!$K$17</definedName>
    <definedName name="AanvullendNeoData_Rickhamml">NeoBerAfspr!$L$17</definedName>
    <definedName name="AanvullendNeoData_SchedelFrequentie">NeoBerAfspr!$C$18</definedName>
    <definedName name="AanvullendNeoData_SchedelPer">NeoBerAfspr!$D$18</definedName>
    <definedName name="AanvullendNeoData_Thorax1Sub1">NeoBerAfspr!$D$36</definedName>
    <definedName name="AanvullendNeoData_Thorax1Sub2">NeoBerAfspr!$D$34</definedName>
    <definedName name="AanvullendNeoData_Thorax1Sub3">NeoBerAfspr!$D$35</definedName>
    <definedName name="AanvullendNeoData_Thorax2Sub1">NeoBerAfspr!$D$39</definedName>
    <definedName name="AanvullendNeoData_Thorax2Sub2">NeoBerAfspr!$D$37</definedName>
    <definedName name="AanvullendNeoData_Thorax2Sub3">NeoBerAfspr!$D$38</definedName>
    <definedName name="AanvullendNeoData_Thorax3Sub1">NeoBerAfspr!$D$42</definedName>
    <definedName name="AanvullendNeoData_Thorax3Sub2">NeoBerAfspr!$D$40</definedName>
    <definedName name="AanvullendNeoData_Thorax3Sub3">NeoBerAfspr!$D$41</definedName>
    <definedName name="AanvullendNeoData_VerliezenFrequentie">NeoBerAfspr!$K$20</definedName>
    <definedName name="AanvullendNeoData_Vertrek">NeoBerAfspr!$D$27</definedName>
    <definedName name="AanvullendNeoData_Wondkweek">NeoBerAfspr!$G$31</definedName>
    <definedName name="AanvullendPedBool_ArmLinks">PedBerExtraAfspr!$D$11</definedName>
    <definedName name="AanvullendPedBool_ArmRechts">PedBerExtraAfspr!$D$12</definedName>
    <definedName name="AanvullendPedBool_BeenLinks">PedBerExtraAfspr!$D$13</definedName>
    <definedName name="AanvullendPedBool_BeenRechts">PedBerExtraAfspr!$D$14</definedName>
    <definedName name="AanvullendPedBool_Buik">PedBerExtraAfspr!$B$10</definedName>
    <definedName name="AanvullendPedBool_Catheter">PedBerExtraAfspr!$F$7</definedName>
    <definedName name="AanvullendPedBool_CFM">PedBerExtraAfspr!$B$20</definedName>
    <definedName name="AanvullendPedBool_Duodenumsonde">PedBerExtraAfspr!$F$10</definedName>
    <definedName name="AanvullendPedBool_ECG">PedBerExtraAfspr!$B$21</definedName>
    <definedName name="AanvullendPedBool_Gastrostoma">PedBerExtraAfspr!$F$12</definedName>
    <definedName name="AanvullendPedBool_GCS">PedBerExtraAfspr!$B$42</definedName>
    <definedName name="AanvullendPedBool_Gewicht">PedBerExtraAfspr!$B$7</definedName>
    <definedName name="AanvullendPedBool_HardeKraag">PedBerExtraAfspr!$F$15</definedName>
    <definedName name="AanvullendPedBool_Headblocks">PedBerExtraAfspr!$F$13</definedName>
    <definedName name="AanvullendPedBool_ICP">PedBerExtraAfspr!$B$24</definedName>
    <definedName name="AanvullendPedBool_Lengte">PedBerExtraAfspr!$B$8</definedName>
    <definedName name="AanvullendPedBool_Liquor">PedBerExtraAfspr!$B$39</definedName>
    <definedName name="AanvullendPedBool_Maagretentie">PedBerExtraAfspr!$F$16</definedName>
    <definedName name="AanvullendPedBool_Maagsonde">PedBerExtraAfspr!$F$9</definedName>
    <definedName name="AanvullendPedBool_NIBD">PedBerExtraAfspr!$B$11</definedName>
    <definedName name="AanvullendPedBool_NIBDAlle">PedBerExtraAfspr!$B$15</definedName>
    <definedName name="AanvullendPedBool_NIRS1">PedBerExtraAfspr!$B$22</definedName>
    <definedName name="AanvullendPedBool_NIRS2">PedBerExtraAfspr!$B$23</definedName>
    <definedName name="AanvullendPedBool_PEG">PedBerExtraAfspr!$F$11</definedName>
    <definedName name="AanvullendPedBool_Peritoneaal">PedBerExtraAfspr!$B$36</definedName>
    <definedName name="AanvullendPedBool_PeritoneaalVacuum">PedBerExtraAfspr!$D$36</definedName>
    <definedName name="AanvullendPedBool_Pigtail">PedBerExtraAfspr!$B$37</definedName>
    <definedName name="AanvullendPedBool_PigtailVacuum">PedBerExtraAfspr!$D$37</definedName>
    <definedName name="AanvullendPedBool_Pupil">PedBerExtraAfspr!$B$43</definedName>
    <definedName name="AanvullendPedBool_Redon">PedBerExtraAfspr!$B$38</definedName>
    <definedName name="AanvullendPedBool_RedonVacuum">PedBerExtraAfspr!$D$38</definedName>
    <definedName name="AanvullendPedBool_SaturatiePost">PedBerExtraAfspr!$B$16</definedName>
    <definedName name="AanvullendPedBool_SaturatiePre">PedBerExtraAfspr!$B$17</definedName>
    <definedName name="AanvullendPedBool_Schedel">PedBerExtraAfspr!$B$9</definedName>
    <definedName name="AanvullendPedBool_Sedatie">PedBerExtraAfspr!$B$44</definedName>
    <definedName name="AanvullendPedBool_Thorax1">PedBerExtraAfspr!$B$27</definedName>
    <definedName name="AanvullendPedBool_Thorax2">PedBerExtraAfspr!$B$30</definedName>
    <definedName name="AanvullendPedBool_Thorax3">PedBerExtraAfspr!$B$33</definedName>
    <definedName name="AanvullendPedBool_TOSCA">PedBerExtraAfspr!$B$25</definedName>
    <definedName name="AanvullendPedBool_Urostoma">PedBerExtraAfspr!$F$8</definedName>
    <definedName name="AanvullendPedBool_Verliezen">PedBerExtraAfspr!$F$18</definedName>
    <definedName name="AanvullendPedBool_ZachteKraag">PedBerExtraAfspr!$F$14</definedName>
    <definedName name="AanvullendPedData_GCSdd">PedBerExtraAfspr!$C$42</definedName>
    <definedName name="AanvullendPedData_GewichtFrequentie">PedBerExtraAfspr!$C$7</definedName>
    <definedName name="AanvullendPedData_GewichtPer">PedBerExtraAfspr!$D$7</definedName>
    <definedName name="AanvullendPedData_LengteFrequentie">PedBerExtraAfspr!$C$8</definedName>
    <definedName name="AanvullendPedData_LengtePer">PedBerExtraAfspr!$D$8</definedName>
    <definedName name="AanvullendPedData_LiquorHoogte">PedBerExtraAfspr!$D$40</definedName>
    <definedName name="AanvullendPedData_LiquorSub">PedBerExtraAfspr!$D$39</definedName>
    <definedName name="AanvullendPedData_MaagretentieUur">PedBerExtraAfspr!$G$16</definedName>
    <definedName name="AanvullendPedData_NIBDdd">PedBerExtraAfspr!$B$12</definedName>
    <definedName name="AanvullendPedData_Overig">PedBerExtraAfspr!$F$17</definedName>
    <definedName name="AanvullendPedData_SchedelFrequentie">PedBerExtraAfspr!$C$9</definedName>
    <definedName name="AanvullendPedData_SchedelPer">PedBerExtraAfspr!$D$9</definedName>
    <definedName name="AanvullendPedData_Thorax1Sub1">PedBerExtraAfspr!$D$29</definedName>
    <definedName name="AanvullendPedData_Thorax1Sub2">PedBerExtraAfspr!$D$27</definedName>
    <definedName name="AanvullendPedData_Thorax1Sub3">PedBerExtraAfspr!$D$28</definedName>
    <definedName name="AanvullendPedData_Thorax2Sub1">PedBerExtraAfspr!$D$32</definedName>
    <definedName name="AanvullendPedData_Thorax2Sub2">PedBerExtraAfspr!$D$30</definedName>
    <definedName name="AanvullendPedData_Thorax2Sub3">PedBerExtraAfspr!$D$31</definedName>
    <definedName name="AanvullendPedData_Thorax3Sub1">PedBerExtraAfspr!$D$35</definedName>
    <definedName name="AanvullendPedData_Thorax3Sub2">PedBerExtraAfspr!$D$33</definedName>
    <definedName name="AanvullendPedData_Thorax3Sub3">PedBerExtraAfspr!$D$34</definedName>
    <definedName name="AanvullendPedData_VerliezenStof">PedBerExtraAfspr!$H$18</definedName>
    <definedName name="AanvullendPedData_VerliezenUur">PedBerExtraAfspr!$G$18</definedName>
    <definedName name="AfspraakDatum">PatDetails!$B$2</definedName>
    <definedName name="AfsprakenVersie">PatDetails!$I$2</definedName>
    <definedName name="BedNummer">PatData!$T$1</definedName>
    <definedName name="CaGluc">PedBerTPN!$C$9</definedName>
    <definedName name="CaGlucVol">PedBerTPN!$E$9</definedName>
    <definedName name="Comfort">PedBerIVenPM!$E$8</definedName>
    <definedName name="Dag">NeoBerIV!$B$6</definedName>
    <definedName name="dbPatientSave">PatData!$A$1:$B$713</definedName>
    <definedName name="Dos">NeoTblLijst!$J$3:$K$11</definedName>
    <definedName name="DosHoev_1">PedBerMedDisc!$G$2</definedName>
    <definedName name="DosHoev_10">PedBerMedDisc!$G$11</definedName>
    <definedName name="DosHoev_11">PedBerMedDisc!$G$12</definedName>
    <definedName name="DosHoev_12">PedBerMedDisc!$G$13</definedName>
    <definedName name="DosHoev_13">PedBerMedDisc!$G$14</definedName>
    <definedName name="DosHoev_14">PedBerMedDisc!$G$15</definedName>
    <definedName name="DosHoev_15">PedBerMedDisc!$G$16</definedName>
    <definedName name="DosHoev_16">PedBerMedDisc!$G$17</definedName>
    <definedName name="DosHoev_17">PedBerMedDisc!$G$18</definedName>
    <definedName name="DosHoev_18">PedBerMedDisc!$G$19</definedName>
    <definedName name="DosHoev_19">PedBerMedDisc!$G$20</definedName>
    <definedName name="DosHoev_2">PedBerMedDisc!$G$3</definedName>
    <definedName name="DosHoev_20">PedBerMedDisc!$G$21</definedName>
    <definedName name="DosHoev_21">PedBerMedDisc!$G$22</definedName>
    <definedName name="DosHoev_22">PedBerMedDisc!$G$23</definedName>
    <definedName name="DosHoev_23">PedBerMedDisc!$G$24</definedName>
    <definedName name="DosHoev_24">PedBerMedDisc!$G$25</definedName>
    <definedName name="DosHoev_25">PedBerMedDisc!$G$26</definedName>
    <definedName name="DosHoev_26">PedBerMedDisc!$G$27</definedName>
    <definedName name="DosHoev_27">PedBerMedDisc!$G$28</definedName>
    <definedName name="DosHoev_28">PedBerMedDisc!$G$29</definedName>
    <definedName name="DosHoev_29">PedBerMedDisc!$G$30</definedName>
    <definedName name="DosHoev_3">PedBerMedDisc!$G$4</definedName>
    <definedName name="DosHoev_30">PedBerMedDisc!$G$31</definedName>
    <definedName name="DosHoev_4">PedBerMedDisc!$G$5</definedName>
    <definedName name="DosHoev_5">PedBerMedDisc!$G$6</definedName>
    <definedName name="DosHoev_6">PedBerMedDisc!$G$7</definedName>
    <definedName name="DosHoev_7">PedBerMedDisc!$G$8</definedName>
    <definedName name="DosHoev_8">PedBerMedDisc!$G$9</definedName>
    <definedName name="DosHoev_9">PedBerMedDisc!$G$10</definedName>
    <definedName name="Eenheid_1">PedBerMedDisc!$F$2</definedName>
    <definedName name="Eenheid_10">PedBerMedDisc!$F$11</definedName>
    <definedName name="Eenheid_11">PedBerMedDisc!$F$12</definedName>
    <definedName name="Eenheid_12">PedBerMedDisc!$F$13</definedName>
    <definedName name="Eenheid_13">PedBerMedDisc!$F$14</definedName>
    <definedName name="Eenheid_14">PedBerMedDisc!$F$15</definedName>
    <definedName name="Eenheid_15">PedBerMedDisc!$F$16</definedName>
    <definedName name="Eenheid_16">PedBerMedDisc!$F$17</definedName>
    <definedName name="Eenheid_17">PedBerMedDisc!$F$18</definedName>
    <definedName name="Eenheid_18">PedBerMedDisc!$F$19</definedName>
    <definedName name="Eenheid_19">PedBerMedDisc!$F$20</definedName>
    <definedName name="Eenheid_2">PedBerMedDisc!$F$3</definedName>
    <definedName name="Eenheid_20">PedBerMedDisc!$F$21</definedName>
    <definedName name="Eenheid_21">PedBerMedDisc!$F$22</definedName>
    <definedName name="Eenheid_22">PedBerMedDisc!$F$23</definedName>
    <definedName name="Eenheid_23">PedBerMedDisc!$F$24</definedName>
    <definedName name="Eenheid_24">PedBerMedDisc!$F$25</definedName>
    <definedName name="Eenheid_25">PedBerMedDisc!$F$26</definedName>
    <definedName name="Eenheid_26">PedBerMedDisc!$F$27</definedName>
    <definedName name="Eenheid_27">PedBerMedDisc!$F$28</definedName>
    <definedName name="Eenheid_28">PedBerMedDisc!$F$29</definedName>
    <definedName name="Eenheid_29">PedBerMedDisc!$F$30</definedName>
    <definedName name="Eenheid_3">PedBerMedDisc!$F$4</definedName>
    <definedName name="Eenheid_30">PedBerMedDisc!$F$31</definedName>
    <definedName name="Eenheid_4">PedBerMedDisc!$F$5</definedName>
    <definedName name="Eenheid_5">PedBerMedDisc!$F$6</definedName>
    <definedName name="Eenheid_6">PedBerMedDisc!$F$7</definedName>
    <definedName name="Eenheid_7">PedBerMedDisc!$F$8</definedName>
    <definedName name="Eenheid_8">PedBerMedDisc!$F$9</definedName>
    <definedName name="Eenheid_9">PedBerMedDisc!$F$10</definedName>
    <definedName name="FaktorLijst">NeoTblLijst!$K$3:$K$8</definedName>
    <definedName name="FreqPO_1">PedBerEnt!$J$2</definedName>
    <definedName name="FreqPO_2">PedBerEnt!$J$3</definedName>
    <definedName name="FreqPO_3">PedBerEnt!$J$4</definedName>
    <definedName name="FreqPO_4">PedBerEnt!$J$5</definedName>
    <definedName name="Generic_1">PedBerMedDisc!$D$2</definedName>
    <definedName name="Generic_10">PedBerMedDisc!$D$11</definedName>
    <definedName name="Generic_11">PedBerMedDisc!$D$12</definedName>
    <definedName name="Generic_12">PedBerMedDisc!$D$13</definedName>
    <definedName name="Generic_13">PedBerMedDisc!$D$14</definedName>
    <definedName name="Generic_14">PedBerMedDisc!$D$15</definedName>
    <definedName name="Generic_15">PedBerMedDisc!$D$16</definedName>
    <definedName name="Generic_16">PedBerMedDisc!$D$17</definedName>
    <definedName name="Generic_17">PedBerMedDisc!$D$18</definedName>
    <definedName name="Generic_18">PedBerMedDisc!$D$19</definedName>
    <definedName name="Generic_19">PedBerMedDisc!$D$20</definedName>
    <definedName name="Generic_2">PedBerMedDisc!$D$3</definedName>
    <definedName name="Generic_20">PedBerMedDisc!$D$21</definedName>
    <definedName name="Generic_21">PedBerMedDisc!$D$22</definedName>
    <definedName name="Generic_22">PedBerMedDisc!$D$23</definedName>
    <definedName name="Generic_23">PedBerMedDisc!$D$24</definedName>
    <definedName name="Generic_24">PedBerMedDisc!$D$25</definedName>
    <definedName name="Generic_25">PedBerMedDisc!$D$26</definedName>
    <definedName name="Generic_26">PedBerMedDisc!$D$27</definedName>
    <definedName name="Generic_27">PedBerMedDisc!$D$28</definedName>
    <definedName name="Generic_28">PedBerMedDisc!$D$29</definedName>
    <definedName name="Generic_29">PedBerMedDisc!$D$30</definedName>
    <definedName name="Generic_3">PedBerMedDisc!$D$4</definedName>
    <definedName name="Generic_30">PedBerMedDisc!$D$31</definedName>
    <definedName name="Generic_4">PedBerMedDisc!$D$5</definedName>
    <definedName name="Generic_5">PedBerMedDisc!$D$6</definedName>
    <definedName name="Generic_6">PedBerMedDisc!$D$7</definedName>
    <definedName name="Generic_7">PedBerMedDisc!$D$8</definedName>
    <definedName name="Generic_8">PedBerMedDisc!$D$9</definedName>
    <definedName name="Generic_9">PedBerMedDisc!$D$10</definedName>
    <definedName name="Gewicht">PatDetails!$G$2</definedName>
    <definedName name="Indicatie_1">PedBerMedDisc!$B$2</definedName>
    <definedName name="Indicatie_10">PedBerMedDisc!$B$11</definedName>
    <definedName name="Indicatie_11">PedBerMedDisc!$B$12</definedName>
    <definedName name="Indicatie_12">PedBerMedDisc!$B$13</definedName>
    <definedName name="Indicatie_13">PedBerMedDisc!$B$14</definedName>
    <definedName name="Indicatie_14">PedBerMedDisc!$B$15</definedName>
    <definedName name="Indicatie_15">PedBerMedDisc!$B$16</definedName>
    <definedName name="Indicatie_16">PedBerMedDisc!$B$17</definedName>
    <definedName name="Indicatie_17">PedBerMedDisc!$B$18</definedName>
    <definedName name="Indicatie_18">PedBerMedDisc!$B$19</definedName>
    <definedName name="Indicatie_19">PedBerMedDisc!$B$20</definedName>
    <definedName name="Indicatie_2">PedBerMedDisc!$B$3</definedName>
    <definedName name="Indicatie_20">PedBerMedDisc!$B$21</definedName>
    <definedName name="Indicatie_21">PedBerMedDisc!$B$22</definedName>
    <definedName name="Indicatie_22">PedBerMedDisc!$B$23</definedName>
    <definedName name="Indicatie_23">PedBerMedDisc!$B$24</definedName>
    <definedName name="Indicatie_24">PedBerMedDisc!$B$25</definedName>
    <definedName name="Indicatie_25">PedBerMedDisc!$B$26</definedName>
    <definedName name="Indicatie_26">PedBerMedDisc!$B$27</definedName>
    <definedName name="Indicatie_27">PedBerMedDisc!$B$28</definedName>
    <definedName name="Indicatie_28">PedBerMedDisc!$B$29</definedName>
    <definedName name="Indicatie_29">PedBerMedDisc!$B$30</definedName>
    <definedName name="Indicatie_3">PedBerMedDisc!$B$4</definedName>
    <definedName name="Indicatie_30">PedBerMedDisc!$B$31</definedName>
    <definedName name="Indicatie_4">PedBerMedDisc!$B$5</definedName>
    <definedName name="Indicatie_5">PedBerMedDisc!$B$6</definedName>
    <definedName name="Indicatie_6">PedBerMedDisc!$B$7</definedName>
    <definedName name="Indicatie_7">PedBerMedDisc!$B$8</definedName>
    <definedName name="Indicatie_8">PedBerMedDisc!$B$9</definedName>
    <definedName name="Indicatie_9">PedBerMedDisc!$B$10</definedName>
    <definedName name="Infuus_1">PedBerIVenPM!$B$2</definedName>
    <definedName name="Infuus_2">PedBerIVenPM!$B$3</definedName>
    <definedName name="Infuus_3">PedBerIVenPM!$B$4</definedName>
    <definedName name="Infuus_4">PedBerIVenPM!$B$5</definedName>
    <definedName name="Infuus_5">PedBerIVenPM!$B$6</definedName>
    <definedName name="Infuus_6">PedBerIVenPM!$B$7</definedName>
    <definedName name="KCl">PedBerTPN!$C$8</definedName>
    <definedName name="KCl_2">PedBerTPN!$C$22</definedName>
    <definedName name="KClVol">PedBerTPN!$E$8</definedName>
    <definedName name="KClVol_2">PedBerTPN!$E$22</definedName>
    <definedName name="KeuzePO_1">PedBerEnt!$N$2</definedName>
    <definedName name="KeuzePO_2">PedBerEnt!$N$3</definedName>
    <definedName name="KeuzePO_3">PedBerEnt!$N$4</definedName>
    <definedName name="KeuzePO_4">PedBerEnt!$N$5</definedName>
    <definedName name="KNaFosfaat">PedBerTPN!$C$11</definedName>
    <definedName name="KNaFosfaatVol">PedBerTPN!$E$11</definedName>
    <definedName name="Lab_Data">PedBerLab!$C$4:$C$35,PedBerLab!$E$4:$E$34,PedBerLab!$G$4:$G$34,PedBerLab!$I$4:$I$34,PedBerLab!$L$4:$L$34,PedBerLab!$N$4:$N$34,PedBerLab!$P$4:$P$34</definedName>
    <definedName name="Lab14_1">PedBerLab!$E$4</definedName>
    <definedName name="Lab14_10">PedBerLab!$E$13</definedName>
    <definedName name="Lab14_11">PedBerLab!$E$14</definedName>
    <definedName name="Lab14_12">PedBerLab!$E$15</definedName>
    <definedName name="Lab14_13">PedBerLab!$E$16</definedName>
    <definedName name="Lab14_14">PedBerLab!$E$17</definedName>
    <definedName name="Lab14_15">PedBerLab!$E$18</definedName>
    <definedName name="Lab14_16">PedBerLab!$E$19</definedName>
    <definedName name="Lab14_17">PedBerLab!$E$20</definedName>
    <definedName name="Lab14_18">PedBerLab!$E$21</definedName>
    <definedName name="Lab14_19">PedBerLab!$E$22</definedName>
    <definedName name="Lab14_2">PedBerLab!$E$5</definedName>
    <definedName name="Lab14_20">PedBerLab!$E$23</definedName>
    <definedName name="Lab14_21">PedBerLab!$E$24</definedName>
    <definedName name="Lab14_22">PedBerLab!$E$25</definedName>
    <definedName name="Lab14_23">PedBerLab!$E$26</definedName>
    <definedName name="Lab14_24">PedBerLab!$E$27</definedName>
    <definedName name="Lab14_25">PedBerLab!$E$28</definedName>
    <definedName name="Lab14_26">PedBerLab!$E$29</definedName>
    <definedName name="Lab14_27">PedBerLab!$E$30</definedName>
    <definedName name="Lab14_28">PedBerLab!$E$31</definedName>
    <definedName name="Lab14_29">PedBerLab!$E$32</definedName>
    <definedName name="Lab14_3">PedBerLab!$E$6</definedName>
    <definedName name="Lab14_30">PedBerLab!$E$33</definedName>
    <definedName name="Lab14_31">PedBerLab!$E$34</definedName>
    <definedName name="Lab14_4">PedBerLab!$E$7</definedName>
    <definedName name="Lab14_5">PedBerLab!$E$8</definedName>
    <definedName name="Lab14_6">PedBerLab!$E$9</definedName>
    <definedName name="Lab14_7">PedBerLab!$E$10</definedName>
    <definedName name="Lab14_8">PedBerLab!$E$11</definedName>
    <definedName name="Lab14_9">PedBerLab!$E$12</definedName>
    <definedName name="Lab19_1">PedBerLab!$G$4</definedName>
    <definedName name="Lab19_10">PedBerLab!$G$13</definedName>
    <definedName name="Lab19_11">PedBerLab!$G$14</definedName>
    <definedName name="Lab19_12">PedBerLab!$G$15</definedName>
    <definedName name="Lab19_13">PedBerLab!$G$16</definedName>
    <definedName name="Lab19_14">PedBerLab!$G$17</definedName>
    <definedName name="Lab19_15">PedBerLab!$G$18</definedName>
    <definedName name="Lab19_16">PedBerLab!$G$19</definedName>
    <definedName name="Lab19_17">PedBerLab!$G$20</definedName>
    <definedName name="Lab19_18">PedBerLab!$G$21</definedName>
    <definedName name="Lab19_19">PedBerLab!$G$22</definedName>
    <definedName name="Lab19_2">PedBerLab!$G$5</definedName>
    <definedName name="Lab19_20">PedBerLab!$G$23</definedName>
    <definedName name="Lab19_21">PedBerLab!$G$24</definedName>
    <definedName name="Lab19_22">PedBerLab!$G$25</definedName>
    <definedName name="Lab19_23">PedBerLab!$G$26</definedName>
    <definedName name="Lab19_24">PedBerLab!$G$27</definedName>
    <definedName name="Lab19_25">PedBerLab!$G$28</definedName>
    <definedName name="Lab19_26">PedBerLab!$G$29</definedName>
    <definedName name="Lab19_27">PedBerLab!$G$30</definedName>
    <definedName name="Lab19_28">PedBerLab!$G$31</definedName>
    <definedName name="Lab19_29">PedBerLab!$G$32</definedName>
    <definedName name="Lab19_3">PedBerLab!$G$6</definedName>
    <definedName name="Lab19_30">PedBerLab!$G$33</definedName>
    <definedName name="Lab19_31">PedBerLab!$G$34</definedName>
    <definedName name="Lab19_32">PedBerLab!$G$35</definedName>
    <definedName name="Lab19_4">PedBerLab!$G$7</definedName>
    <definedName name="Lab19_5">PedBerLab!$G$8</definedName>
    <definedName name="Lab19_6">PedBerLab!$G$9</definedName>
    <definedName name="Lab19_7">PedBerLab!$G$10</definedName>
    <definedName name="Lab19_8">PedBerLab!$G$11</definedName>
    <definedName name="Lab19_9">PedBerLab!$G$12</definedName>
    <definedName name="Lab24_1">PedBerLab!$I$4</definedName>
    <definedName name="Lab24_10">PedBerLab!$I$13</definedName>
    <definedName name="Lab24_11">PedBerLab!$I$14</definedName>
    <definedName name="Lab24_12">PedBerLab!$I$15</definedName>
    <definedName name="Lab24_13">PedBerLab!$I$16</definedName>
    <definedName name="Lab24_14">PedBerLab!$I$17</definedName>
    <definedName name="Lab24_15">PedBerLab!$I$18</definedName>
    <definedName name="Lab24_16">PedBerLab!$I$19</definedName>
    <definedName name="Lab24_17">PedBerLab!$I$20</definedName>
    <definedName name="Lab24_18">PedBerLab!$I$21</definedName>
    <definedName name="Lab24_19">PedBerLab!$I$22</definedName>
    <definedName name="Lab24_2">PedBerLab!$I$5</definedName>
    <definedName name="Lab24_20">PedBerLab!$I$23</definedName>
    <definedName name="Lab24_21">PedBerLab!$I$24</definedName>
    <definedName name="Lab24_22">PedBerLab!$I$25</definedName>
    <definedName name="Lab24_23">PedBerLab!$I$26</definedName>
    <definedName name="Lab24_24">PedBerLab!$I$27</definedName>
    <definedName name="Lab24_25">PedBerLab!$I$28</definedName>
    <definedName name="Lab24_26">PedBerLab!$I$29</definedName>
    <definedName name="Lab24_27">PedBerLab!$I$30</definedName>
    <definedName name="Lab24_28">PedBerLab!$I$31</definedName>
    <definedName name="Lab24_29">PedBerLab!$I$32</definedName>
    <definedName name="Lab24_3">PedBerLab!$I$6</definedName>
    <definedName name="Lab24_30">PedBerLab!$I$33</definedName>
    <definedName name="Lab24_31">PedBerLab!$I$34</definedName>
    <definedName name="Lab24_4">PedBerLab!$I$7</definedName>
    <definedName name="Lab24_5">PedBerLab!$I$8</definedName>
    <definedName name="Lab24_6">PedBerLab!$I$9</definedName>
    <definedName name="Lab24_7">PedBerLab!$I$10</definedName>
    <definedName name="Lab24_8">PedBerLab!$I$11</definedName>
    <definedName name="Lab24_9">PedBerLab!$I$12</definedName>
    <definedName name="LabDag1_1">PedBerLab!$L$4</definedName>
    <definedName name="LabDag1_10">PedBerLab!$L$13</definedName>
    <definedName name="LabDag1_11">PedBerLab!$L$14</definedName>
    <definedName name="LabDag1_12">PedBerLab!$L$15</definedName>
    <definedName name="LabDag1_13">PedBerLab!$L$16</definedName>
    <definedName name="LabDag1_14">PedBerLab!$L$17</definedName>
    <definedName name="LabDag1_15">PedBerLab!$L$18</definedName>
    <definedName name="LabDag1_16">PedBerLab!$L$19</definedName>
    <definedName name="LabDag1_17">PedBerLab!$L$20</definedName>
    <definedName name="LabDag1_18">PedBerLab!$L$21</definedName>
    <definedName name="LabDag1_19">PedBerLab!$L$22</definedName>
    <definedName name="LabDag1_2">PedBerLab!$L$5</definedName>
    <definedName name="LabDag1_20">PedBerLab!$L$23</definedName>
    <definedName name="LabDag1_21">PedBerLab!$L$24</definedName>
    <definedName name="LabDag1_22">PedBerLab!$L$25</definedName>
    <definedName name="LabDag1_23">PedBerLab!$L$26</definedName>
    <definedName name="LabDag1_24">PedBerLab!$L$27</definedName>
    <definedName name="LabDag1_25">PedBerLab!$L$28</definedName>
    <definedName name="LabDag1_26">PedBerLab!$L$29</definedName>
    <definedName name="LabDag1_27">PedBerLab!$L$30</definedName>
    <definedName name="LabDag1_28">PedBerLab!$L$31</definedName>
    <definedName name="LabDag1_29">PedBerLab!$L$32</definedName>
    <definedName name="LabDag1_3">PedBerLab!$L$6</definedName>
    <definedName name="LabDag1_30">PedBerLab!$L$33</definedName>
    <definedName name="LabDag1_31">PedBerLab!$L$34</definedName>
    <definedName name="LabDag1_4">PedBerLab!$L$7</definedName>
    <definedName name="LabDag1_5">PedBerLab!$L$8</definedName>
    <definedName name="LabDag1_6">PedBerLab!$L$9</definedName>
    <definedName name="LabDag1_7">PedBerLab!$L$10</definedName>
    <definedName name="LabDag1_8">PedBerLab!$L$11</definedName>
    <definedName name="LabDag1_9">PedBerLab!$L$12</definedName>
    <definedName name="LabDag2_1">PedBerLab!$N$4</definedName>
    <definedName name="LabDag2_10">PedBerLab!$N$13</definedName>
    <definedName name="LabDag2_11">PedBerLab!$N$14</definedName>
    <definedName name="LabDag2_12">PedBerLab!$N$15</definedName>
    <definedName name="LabDag2_13">PedBerLab!$N$16</definedName>
    <definedName name="LabDag2_14">PedBerLab!$N$17</definedName>
    <definedName name="LabDag2_15">PedBerLab!$N$18</definedName>
    <definedName name="LabDag2_16">PedBerLab!$N$19</definedName>
    <definedName name="LabDag2_17">PedBerLab!$N$20</definedName>
    <definedName name="LabDag2_18">PedBerLab!$N$21</definedName>
    <definedName name="LabDag2_19">PedBerLab!$N$22</definedName>
    <definedName name="LabDag2_2">PedBerLab!$N$5</definedName>
    <definedName name="LabDag2_20">PedBerLab!$N$23</definedName>
    <definedName name="LabDag2_21">PedBerLab!$N$24</definedName>
    <definedName name="LabDag2_22">PedBerLab!$N$25</definedName>
    <definedName name="LabDag2_23">PedBerLab!$N$26</definedName>
    <definedName name="LabDag2_24">PedBerLab!$N$27</definedName>
    <definedName name="LabDag2_25">PedBerLab!$N$28</definedName>
    <definedName name="LabDag2_26">PedBerLab!$N$29</definedName>
    <definedName name="LabDag2_27">PedBerLab!$N$30</definedName>
    <definedName name="LabDag2_28">PedBerLab!$N$31</definedName>
    <definedName name="LabDag2_29">PedBerLab!$N$32</definedName>
    <definedName name="LabDag2_3">PedBerLab!$N$6</definedName>
    <definedName name="LabDag2_30">PedBerLab!$N$33</definedName>
    <definedName name="LabDag2_31">PedBerLab!$N$34</definedName>
    <definedName name="LabDag2_4">PedBerLab!$N$7</definedName>
    <definedName name="LabDag2_5">PedBerLab!$N$8</definedName>
    <definedName name="LabDag2_6">PedBerLab!$N$9</definedName>
    <definedName name="LabDag2_7">PedBerLab!$N$10</definedName>
    <definedName name="LabDag2_8">PedBerLab!$N$11</definedName>
    <definedName name="LabDag2_9">PedBerLab!$N$12</definedName>
    <definedName name="LabDag3_1">PedBerLab!$P$4</definedName>
    <definedName name="LabDag3_10">PedBerLab!$P$13</definedName>
    <definedName name="LabDag3_11">PedBerLab!$P$14</definedName>
    <definedName name="LabDag3_12">PedBerLab!$P$15</definedName>
    <definedName name="LabDag3_13">PedBerLab!$P$16</definedName>
    <definedName name="LabDag3_14">PedBerLab!$P$17</definedName>
    <definedName name="LabDag3_15">PedBerLab!$P$18</definedName>
    <definedName name="LabDag3_16">PedBerLab!$P$19</definedName>
    <definedName name="LabDag3_17">PedBerLab!$P$20</definedName>
    <definedName name="LabDag3_18">PedBerLab!$P$21</definedName>
    <definedName name="LabDag3_19">PedBerLab!$P$22</definedName>
    <definedName name="LabDag3_2">PedBerLab!$P$5</definedName>
    <definedName name="LabDag3_20">PedBerLab!$P$23</definedName>
    <definedName name="LabDag3_21">PedBerLab!$P$24</definedName>
    <definedName name="LabDag3_22">PedBerLab!$P$25</definedName>
    <definedName name="LabDag3_23">PedBerLab!$P$26</definedName>
    <definedName name="LabDag3_24">PedBerLab!$P$27</definedName>
    <definedName name="LabDag3_25">PedBerLab!$P$28</definedName>
    <definedName name="LabDag3_26">PedBerLab!$P$29</definedName>
    <definedName name="LabDag3_27">PedBerLab!$P$30</definedName>
    <definedName name="LabDag3_28">PedBerLab!$P$31</definedName>
    <definedName name="LabDag3_29">PedBerLab!$P$32</definedName>
    <definedName name="LabDag3_3">PedBerLab!$P$6</definedName>
    <definedName name="LabDag3_30">PedBerLab!$P$33</definedName>
    <definedName name="LabDag3_31">PedBerLab!$P$34</definedName>
    <definedName name="LabDag3_4">PedBerLab!$P$7</definedName>
    <definedName name="LabDag3_5">PedBerLab!$P$8</definedName>
    <definedName name="LabDag3_6">PedBerLab!$P$9</definedName>
    <definedName name="LabDag3_7">PedBerLab!$P$10</definedName>
    <definedName name="LabDag3_8">PedBerLab!$P$11</definedName>
    <definedName name="LabDag3_9">PedBerLab!$P$12</definedName>
    <definedName name="LabNeo_Data">NeoBerLab!$C$4:$C$35,NeoBerLab!$E$4:$E$34,NeoBerLab!$G$4:$G$34,NeoBerLab!$I$4:$I$34,NeoBerLab!$K$4:$K$34,NeoBerLab!$M$4:$M$34,NeoBerLab!$O$4:$O$34,NeoBerLab!$Q$4:$Q$34,NeoBerLab!$S$4:$S$34,NeoBerLab!$D$38</definedName>
    <definedName name="LabNeo04_1">NeoBerLab!$M$4</definedName>
    <definedName name="LabNeo04_10">NeoBerLab!$M$13</definedName>
    <definedName name="LabNeo04_11">NeoBerLab!$M$14</definedName>
    <definedName name="LabNeo04_12">NeoBerLab!$M$15</definedName>
    <definedName name="LabNeo04_13">NeoBerLab!$M$16</definedName>
    <definedName name="LabNeo04_14">NeoBerLab!$M$17</definedName>
    <definedName name="LabNeo04_15">NeoBerLab!$M$18</definedName>
    <definedName name="LabNeo04_16">NeoBerLab!$M$19</definedName>
    <definedName name="LabNeo04_17">NeoBerLab!$M$20</definedName>
    <definedName name="LabNeo04_18">NeoBerLab!$M$21</definedName>
    <definedName name="LabNeo04_19">NeoBerLab!$M$22</definedName>
    <definedName name="LabNeo04_2">NeoBerLab!$M$5</definedName>
    <definedName name="LabNeo04_20">NeoBerLab!$M$23</definedName>
    <definedName name="LabNeo04_21">NeoBerLab!$M$24</definedName>
    <definedName name="LabNeo04_22">NeoBerLab!$M$25</definedName>
    <definedName name="LabNeo04_23">NeoBerLab!$M$26</definedName>
    <definedName name="LabNeo04_24">NeoBerLab!$M$27</definedName>
    <definedName name="LabNeo04_25">NeoBerLab!$M$28</definedName>
    <definedName name="LabNeo04_26">NeoBerLab!$M$29</definedName>
    <definedName name="LabNeo04_27">NeoBerLab!$M$30</definedName>
    <definedName name="LabNeo04_28">NeoBerLab!$M$31</definedName>
    <definedName name="LabNeo04_29">NeoBerLab!$M$32</definedName>
    <definedName name="LabNeo04_3">NeoBerLab!$M$6</definedName>
    <definedName name="LabNeo04_30">NeoBerLab!$M$33</definedName>
    <definedName name="LabNeo04_31">NeoBerLab!$M$34</definedName>
    <definedName name="LabNeo04_4">NeoBerLab!$M$7</definedName>
    <definedName name="LabNeo04_5">NeoBerLab!$M$8</definedName>
    <definedName name="LabNeo04_6">NeoBerLab!$M$9</definedName>
    <definedName name="LabNeo04_7">NeoBerLab!$M$10</definedName>
    <definedName name="LabNeo04_8">NeoBerLab!$M$11</definedName>
    <definedName name="LabNeo04_9">NeoBerLab!$M$12</definedName>
    <definedName name="LabNeo12_1">NeoBerLab!$E$4</definedName>
    <definedName name="LabNeo12_10">NeoBerLab!$E$13</definedName>
    <definedName name="LabNeo12_11">NeoBerLab!$E$14</definedName>
    <definedName name="LabNeo12_12">NeoBerLab!$E$15</definedName>
    <definedName name="LabNeo12_13">NeoBerLab!$E$16</definedName>
    <definedName name="LabNeo12_14">NeoBerLab!$E$17</definedName>
    <definedName name="LabNeo12_15">NeoBerLab!$E$18</definedName>
    <definedName name="LabNeo12_16">NeoBerLab!$E$19</definedName>
    <definedName name="LabNeo12_17">NeoBerLab!$E$20</definedName>
    <definedName name="LabNeo12_18">NeoBerLab!$E$21</definedName>
    <definedName name="LabNeo12_19">NeoBerLab!$E$22</definedName>
    <definedName name="LabNeo12_2">NeoBerLab!$E$5</definedName>
    <definedName name="LabNeo12_20">NeoBerLab!$E$23</definedName>
    <definedName name="LabNeo12_21">NeoBerLab!$E$24</definedName>
    <definedName name="LabNeo12_22">NeoBerLab!$E$25</definedName>
    <definedName name="LabNeo12_23">NeoBerLab!$E$26</definedName>
    <definedName name="LabNeo12_24">NeoBerLab!$E$27</definedName>
    <definedName name="LabNeo12_25">NeoBerLab!$E$28</definedName>
    <definedName name="LabNeo12_26">NeoBerLab!$E$29</definedName>
    <definedName name="LabNeo12_27">NeoBerLab!$E$30</definedName>
    <definedName name="LabNeo12_28">NeoBerLab!$E$31</definedName>
    <definedName name="LabNeo12_29">NeoBerLab!$E$32</definedName>
    <definedName name="LabNeo12_3">NeoBerLab!$E$6</definedName>
    <definedName name="LabNeo12_30">NeoBerLab!$E$33</definedName>
    <definedName name="LabNeo12_31">NeoBerLab!$E$34</definedName>
    <definedName name="LabNeo12_4">NeoBerLab!$E$7</definedName>
    <definedName name="LabNeo12_5">NeoBerLab!$E$8</definedName>
    <definedName name="LabNeo12_6">NeoBerLab!$E$9</definedName>
    <definedName name="LabNeo12_7">NeoBerLab!$E$10</definedName>
    <definedName name="LabNeo12_8">NeoBerLab!$E$11</definedName>
    <definedName name="LabNeo12_9">NeoBerLab!$E$12</definedName>
    <definedName name="LabNeo16_1">NeoBerLab!$G$4</definedName>
    <definedName name="LabNeo16_10">NeoBerLab!$G$13</definedName>
    <definedName name="LabNeo16_11">NeoBerLab!$G$14</definedName>
    <definedName name="LabNeo16_12">NeoBerLab!$G$15</definedName>
    <definedName name="LabNeo16_13">NeoBerLab!$G$16</definedName>
    <definedName name="LabNeo16_14">NeoBerLab!$G$17</definedName>
    <definedName name="LabNeo16_15">NeoBerLab!$G$18</definedName>
    <definedName name="LabNeo16_16">NeoBerLab!$G$19</definedName>
    <definedName name="LabNeo16_17">NeoBerLab!$G$20</definedName>
    <definedName name="LabNeo16_18">NeoBerLab!$G$21</definedName>
    <definedName name="LabNeo16_19">NeoBerLab!$G$22</definedName>
    <definedName name="LabNeo16_2">NeoBerLab!$G$5</definedName>
    <definedName name="LabNeo16_20">NeoBerLab!$G$23</definedName>
    <definedName name="LabNeo16_21">NeoBerLab!$G$24</definedName>
    <definedName name="LabNeo16_22">NeoBerLab!$G$25</definedName>
    <definedName name="LabNeo16_23">NeoBerLab!$G$26</definedName>
    <definedName name="LabNeo16_24">NeoBerLab!$G$27</definedName>
    <definedName name="LabNeo16_25">NeoBerLab!$G$28</definedName>
    <definedName name="LabNeo16_26">NeoBerLab!$G$29</definedName>
    <definedName name="LabNeo16_27">NeoBerLab!$G$30</definedName>
    <definedName name="LabNeo16_28">NeoBerLab!$G$31</definedName>
    <definedName name="LabNeo16_29">NeoBerLab!$G$32</definedName>
    <definedName name="LabNeo16_3">NeoBerLab!$G$6</definedName>
    <definedName name="LabNeo16_30">NeoBerLab!$G$33</definedName>
    <definedName name="LabNeo16_31">NeoBerLab!$G$34</definedName>
    <definedName name="LabNeo16_4">NeoBerLab!$G$7</definedName>
    <definedName name="LabNeo16_5">NeoBerLab!$G$8</definedName>
    <definedName name="LabNeo16_6">NeoBerLab!$G$9</definedName>
    <definedName name="LabNeo16_7">NeoBerLab!$G$10</definedName>
    <definedName name="LabNeo16_8">NeoBerLab!$G$11</definedName>
    <definedName name="LabNeo16_9">NeoBerLab!$G$12</definedName>
    <definedName name="LabNeo20_1">NeoBerLab!$I$4</definedName>
    <definedName name="LabNeo20_10">NeoBerLab!$I$13</definedName>
    <definedName name="LabNeo20_11">NeoBerLab!$I$14</definedName>
    <definedName name="LabNeo20_12">NeoBerLab!$I$15</definedName>
    <definedName name="LabNeo20_13">NeoBerLab!$I$16</definedName>
    <definedName name="LabNeo20_14">NeoBerLab!$I$17</definedName>
    <definedName name="LabNeo20_15">NeoBerLab!$I$18</definedName>
    <definedName name="LabNeo20_16">NeoBerLab!$I$19</definedName>
    <definedName name="LabNeo20_17">NeoBerLab!$I$20</definedName>
    <definedName name="LabNeo20_18">NeoBerLab!$I$21</definedName>
    <definedName name="LabNeo20_19">NeoBerLab!$I$22</definedName>
    <definedName name="LabNeo20_2">NeoBerLab!$I$5</definedName>
    <definedName name="LabNeo20_20">NeoBerLab!$I$23</definedName>
    <definedName name="LabNeo20_21">NeoBerLab!$I$24</definedName>
    <definedName name="LabNeo20_22">NeoBerLab!$I$25</definedName>
    <definedName name="LabNeo20_23">NeoBerLab!$I$26</definedName>
    <definedName name="LabNeo20_24">NeoBerLab!$I$27</definedName>
    <definedName name="LabNeo20_25">NeoBerLab!$I$28</definedName>
    <definedName name="LabNeo20_26">NeoBerLab!$I$29</definedName>
    <definedName name="LabNeo20_27">NeoBerLab!$I$30</definedName>
    <definedName name="LabNeo20_28">NeoBerLab!$I$31</definedName>
    <definedName name="LabNeo20_29">NeoBerLab!$I$32</definedName>
    <definedName name="LabNeo20_3">NeoBerLab!$I$6</definedName>
    <definedName name="LabNeo20_30">NeoBerLab!$I$33</definedName>
    <definedName name="LabNeo20_31">NeoBerLab!$I$34</definedName>
    <definedName name="LabNeo20_4">NeoBerLab!$I$7</definedName>
    <definedName name="LabNeo20_5">NeoBerLab!$I$8</definedName>
    <definedName name="LabNeo20_6">NeoBerLab!$I$9</definedName>
    <definedName name="LabNeo20_7">NeoBerLab!$I$10</definedName>
    <definedName name="LabNeo20_8">NeoBerLab!$I$11</definedName>
    <definedName name="LabNeo20_9">NeoBerLab!$I$12</definedName>
    <definedName name="LabNeo24_1">NeoBerLab!$K$4</definedName>
    <definedName name="LabNeo24_10">NeoBerLab!$K$13</definedName>
    <definedName name="LabNeo24_11">NeoBerLab!$K$14</definedName>
    <definedName name="LabNeo24_12">NeoBerLab!$K$15</definedName>
    <definedName name="LabNeo24_13">NeoBerLab!$K$16</definedName>
    <definedName name="LabNeo24_14">NeoBerLab!$K$17</definedName>
    <definedName name="LabNeo24_15">NeoBerLab!$K$18</definedName>
    <definedName name="LabNeo24_16">NeoBerLab!$K$19</definedName>
    <definedName name="LabNeo24_17">NeoBerLab!$K$20</definedName>
    <definedName name="LabNeo24_18">NeoBerLab!$K$21</definedName>
    <definedName name="LabNeo24_19">NeoBerLab!$K$22</definedName>
    <definedName name="LabNeo24_2">NeoBerLab!$K$5</definedName>
    <definedName name="LabNeo24_20">NeoBerLab!$K$23</definedName>
    <definedName name="LabNeo24_21">NeoBerLab!$K$24</definedName>
    <definedName name="LabNeo24_22">NeoBerLab!$K$25</definedName>
    <definedName name="LabNeo24_23">NeoBerLab!$K$26</definedName>
    <definedName name="LabNeo24_24">NeoBerLab!$K$27</definedName>
    <definedName name="LabNeo24_25">NeoBerLab!$K$28</definedName>
    <definedName name="LabNeo24_26">NeoBerLab!$K$29</definedName>
    <definedName name="LabNeo24_27">NeoBerLab!$K$30</definedName>
    <definedName name="LabNeo24_28">NeoBerLab!$K$31</definedName>
    <definedName name="LabNeo24_29">NeoBerLab!$K$32</definedName>
    <definedName name="LabNeo24_3">NeoBerLab!$K$6</definedName>
    <definedName name="LabNeo24_30">NeoBerLab!$K$33</definedName>
    <definedName name="LabNeo24_31">NeoBerLab!$K$34</definedName>
    <definedName name="LabNeo24_4">NeoBerLab!$K$7</definedName>
    <definedName name="LabNeo24_5">NeoBerLab!$K$8</definedName>
    <definedName name="LabNeo24_6">NeoBerLab!$K$9</definedName>
    <definedName name="LabNeo24_7">NeoBerLab!$K$10</definedName>
    <definedName name="LabNeo24_8">NeoBerLab!$K$11</definedName>
    <definedName name="LabNeo24_9">NeoBerLab!$K$12</definedName>
    <definedName name="LabNeoDag1_1">NeoBerLab!$O$4</definedName>
    <definedName name="LabNeoDag1_10">NeoBerLab!$O$13</definedName>
    <definedName name="LabNeoDag1_11">NeoBerLab!$O$14</definedName>
    <definedName name="LabNeoDag1_12">NeoBerLab!$O$15</definedName>
    <definedName name="LabNeoDag1_13">NeoBerLab!$O$16</definedName>
    <definedName name="LabNeoDag1_14">NeoBerLab!$O$17</definedName>
    <definedName name="LabNeoDag1_15">NeoBerLab!$O$18</definedName>
    <definedName name="LabNeoDag1_16">NeoBerLab!$O$19</definedName>
    <definedName name="LabNeoDag1_17">NeoBerLab!$O$20</definedName>
    <definedName name="LabNeoDag1_18">NeoBerLab!$O$21</definedName>
    <definedName name="LabNeoDag1_19">NeoBerLab!$O$22</definedName>
    <definedName name="LabNeoDag1_2">NeoBerLab!$O$5</definedName>
    <definedName name="LabNeoDag1_20">NeoBerLab!$O$23</definedName>
    <definedName name="LabNeoDag1_21">NeoBerLab!$O$24</definedName>
    <definedName name="LabNeoDag1_22">NeoBerLab!$O$25</definedName>
    <definedName name="LabNeoDag1_23">NeoBerLab!$O$26</definedName>
    <definedName name="LabNeoDag1_24">NeoBerLab!$O$27</definedName>
    <definedName name="LabNeoDag1_25">NeoBerLab!$O$28</definedName>
    <definedName name="LabNeoDag1_26">NeoBerLab!$O$29</definedName>
    <definedName name="LabNeoDag1_27">NeoBerLab!$O$30</definedName>
    <definedName name="LabNeoDag1_28">NeoBerLab!$O$31</definedName>
    <definedName name="LabNeoDag1_29">NeoBerLab!$O$32</definedName>
    <definedName name="LabNeoDag1_3">NeoBerLab!$O$6</definedName>
    <definedName name="LabNeoDag1_30">NeoBerLab!$O$33</definedName>
    <definedName name="LabNeoDag1_31">NeoBerLab!$O$34</definedName>
    <definedName name="LabNeoDag1_4">NeoBerLab!$O$7</definedName>
    <definedName name="LabNeoDag1_5">NeoBerLab!$O$8</definedName>
    <definedName name="LabNeoDag1_6">NeoBerLab!$O$9</definedName>
    <definedName name="LabNeoDag1_7">NeoBerLab!$O$10</definedName>
    <definedName name="LabNeoDag1_8">NeoBerLab!$O$11</definedName>
    <definedName name="LabNeoDag1_9">NeoBerLab!$O$12</definedName>
    <definedName name="LabNeoDag2_1">NeoBerLab!$Q$4</definedName>
    <definedName name="LabNeoDag2_10">NeoBerLab!$Q$13</definedName>
    <definedName name="LabNeoDag2_11">NeoBerLab!$Q$14</definedName>
    <definedName name="LabNeoDag2_12">NeoBerLab!$Q$15</definedName>
    <definedName name="LabNeoDag2_13">NeoBerLab!$Q$16</definedName>
    <definedName name="LabNeoDag2_14">NeoBerLab!$Q$17</definedName>
    <definedName name="LabNeoDag2_15">NeoBerLab!$Q$18</definedName>
    <definedName name="LabNeoDag2_16">NeoBerLab!$Q$19</definedName>
    <definedName name="LabNeoDag2_17">NeoBerLab!$Q$20</definedName>
    <definedName name="LabNeoDag2_18">NeoBerLab!$Q$21</definedName>
    <definedName name="LabNeoDag2_19">NeoBerLab!$Q$22</definedName>
    <definedName name="LabNeoDag2_2">NeoBerLab!$Q$5</definedName>
    <definedName name="LabNeoDag2_20">NeoBerLab!$Q$23</definedName>
    <definedName name="LabNeoDag2_21">NeoBerLab!$Q$24</definedName>
    <definedName name="LabNeoDag2_22">NeoBerLab!$Q$25</definedName>
    <definedName name="LabNeoDag2_23">NeoBerLab!$Q$26</definedName>
    <definedName name="LabNeoDag2_24">NeoBerLab!$Q$27</definedName>
    <definedName name="LabNeoDag2_25">NeoBerLab!$Q$28</definedName>
    <definedName name="LabNeoDag2_26">NeoBerLab!$Q$29</definedName>
    <definedName name="LabNeoDag2_27">NeoBerLab!$Q$30</definedName>
    <definedName name="LabNeoDag2_28">NeoBerLab!$Q$31</definedName>
    <definedName name="LabNeoDag2_29">NeoBerLab!$Q$32</definedName>
    <definedName name="LabNeoDag2_3">NeoBerLab!$Q$6</definedName>
    <definedName name="LabNeoDag2_30">NeoBerLab!$Q$33</definedName>
    <definedName name="LabNeoDag2_31">NeoBerLab!$Q$34</definedName>
    <definedName name="LabNeoDag2_4">NeoBerLab!$Q$7</definedName>
    <definedName name="LabNeoDag2_5">NeoBerLab!$Q$8</definedName>
    <definedName name="LabNeoDag2_6">NeoBerLab!$Q$9</definedName>
    <definedName name="LabNeoDag2_7">NeoBerLab!$Q$10</definedName>
    <definedName name="LabNeoDag2_8">NeoBerLab!$Q$11</definedName>
    <definedName name="LabNeoDag2_9">NeoBerLab!$Q$12</definedName>
    <definedName name="LabNeoDag3_1">NeoBerLab!$S$4</definedName>
    <definedName name="LabNeoDag3_10">NeoBerLab!$S$13</definedName>
    <definedName name="LabNeoDag3_11">NeoBerLab!$S$14</definedName>
    <definedName name="LabNeoDag3_12">NeoBerLab!$S$15</definedName>
    <definedName name="LabNeoDag3_13">NeoBerLab!$S$16</definedName>
    <definedName name="LabNeoDag3_14">NeoBerLab!$S$17</definedName>
    <definedName name="LabNeoDag3_15">NeoBerLab!$S$18</definedName>
    <definedName name="LabNeoDag3_16">NeoBerLab!$S$19</definedName>
    <definedName name="LabNeoDag3_17">NeoBerLab!$S$20</definedName>
    <definedName name="LabNeoDag3_18">NeoBerLab!$S$21</definedName>
    <definedName name="LabNeoDag3_19">NeoBerLab!$S$22</definedName>
    <definedName name="LabNeoDag3_2">NeoBerLab!$S$5</definedName>
    <definedName name="LabNeoDag3_20">NeoBerLab!$S$23</definedName>
    <definedName name="LabNeoDag3_21">NeoBerLab!$S$24</definedName>
    <definedName name="LabNeoDag3_22">NeoBerLab!$S$25</definedName>
    <definedName name="LabNeoDag3_23">NeoBerLab!$S$26</definedName>
    <definedName name="LabNeoDag3_24">NeoBerLab!$S$27</definedName>
    <definedName name="LabNeoDag3_25">NeoBerLab!$S$28</definedName>
    <definedName name="LabNeoDag3_26">NeoBerLab!$S$29</definedName>
    <definedName name="LabNeoDag3_27">NeoBerLab!$S$30</definedName>
    <definedName name="LabNeoDag3_28">NeoBerLab!$S$31</definedName>
    <definedName name="LabNeoDag3_29">NeoBerLab!$S$32</definedName>
    <definedName name="LabNeoDag3_3">NeoBerLab!$S$6</definedName>
    <definedName name="LabNeoDag3_30">NeoBerLab!$S$33</definedName>
    <definedName name="LabNeoDag3_31">NeoBerLab!$S$34</definedName>
    <definedName name="LabNeoDag3_4">NeoBerLab!$S$7</definedName>
    <definedName name="LabNeoDag3_5">NeoBerLab!$S$8</definedName>
    <definedName name="LabNeoDag3_6">NeoBerLab!$S$9</definedName>
    <definedName name="LabNeoDag3_7">NeoBerLab!$S$10</definedName>
    <definedName name="LabNeoDag3_8">NeoBerLab!$S$11</definedName>
    <definedName name="LabNeoDag3_9">NeoBerLab!$S$12</definedName>
    <definedName name="LabNeoOpmerkingen">NeoBerLab!$D$38</definedName>
    <definedName name="LabNeoOpn_1">NeoBerLab!$C$4</definedName>
    <definedName name="LabNeoOpn_10">NeoBerLab!$C$13</definedName>
    <definedName name="LabNeoOpn_11">NeoBerLab!$C$14</definedName>
    <definedName name="LabNeoOpn_12">NeoBerLab!$C$15</definedName>
    <definedName name="LabNeoOpn_13">NeoBerLab!$C$16</definedName>
    <definedName name="LabNeoOpn_14">NeoBerLab!$C$17</definedName>
    <definedName name="LabNeoOpn_15">NeoBerLab!$C$18</definedName>
    <definedName name="LabNeoOpn_16">NeoBerLab!$C$19</definedName>
    <definedName name="LabNeoOpn_17">NeoBerLab!$C$20</definedName>
    <definedName name="LabNeoOpn_18">NeoBerLab!$C$21</definedName>
    <definedName name="LabNeoOpn_19">NeoBerLab!$C$22</definedName>
    <definedName name="LabNeoOpn_2">NeoBerLab!$C$5</definedName>
    <definedName name="LabNeoOpn_20">NeoBerLab!$C$23</definedName>
    <definedName name="LabNeoOpn_21">NeoBerLab!$C$24</definedName>
    <definedName name="LabNeoOpn_22">NeoBerLab!$C$25</definedName>
    <definedName name="LabNeoOpn_23">NeoBerLab!$C$26</definedName>
    <definedName name="LabNeoOpn_24">NeoBerLab!$C$27</definedName>
    <definedName name="LabNeoOpn_25">NeoBerLab!$C$28</definedName>
    <definedName name="LabNeoOpn_26">NeoBerLab!$C$29</definedName>
    <definedName name="LabNeoOpn_27">NeoBerLab!$C$30</definedName>
    <definedName name="LabNeoOpn_28">NeoBerLab!$C$31</definedName>
    <definedName name="LabNeoOpn_29">NeoBerLab!$C$32</definedName>
    <definedName name="LabNeoOpn_3">NeoBerLab!$C$6</definedName>
    <definedName name="LabNeoOpn_30">NeoBerLab!$C$33</definedName>
    <definedName name="LabNeoOpn_31">NeoBerLab!$C$34</definedName>
    <definedName name="LabNeoOpn_32">NeoBerLab!$C$35</definedName>
    <definedName name="LabNeoOpn_4">NeoBerLab!$C$7</definedName>
    <definedName name="LabNeoOpn_5">NeoBerLab!$C$8</definedName>
    <definedName name="LabNeoOpn_6">NeoBerLab!$C$9</definedName>
    <definedName name="LabNeoOpn_7">NeoBerLab!$C$10</definedName>
    <definedName name="LabNeoOpn_8">NeoBerLab!$C$11</definedName>
    <definedName name="LabNeoOpn_9">NeoBerLab!$C$12</definedName>
    <definedName name="LabOpn_1">PedBerLab!$C$4</definedName>
    <definedName name="LabOpn_10">PedBerLab!$C$13</definedName>
    <definedName name="LabOpn_11">PedBerLab!$C$14</definedName>
    <definedName name="LabOpn_12">PedBerLab!$C$15</definedName>
    <definedName name="LabOpn_13">PedBerLab!$C$16</definedName>
    <definedName name="LabOpn_14">PedBerLab!$C$17</definedName>
    <definedName name="LabOpn_15">PedBerLab!$C$18</definedName>
    <definedName name="LabOpn_16">PedBerLab!$C$19</definedName>
    <definedName name="LabOpn_17">PedBerLab!$C$20</definedName>
    <definedName name="LabOpn_18">PedBerLab!$C$21</definedName>
    <definedName name="LabOpn_19">PedBerLab!$C$22</definedName>
    <definedName name="LabOpn_2">PedBerLab!$C$5</definedName>
    <definedName name="LabOpn_20">PedBerLab!$C$23</definedName>
    <definedName name="LabOpn_21">PedBerLab!$C$24</definedName>
    <definedName name="LabOpn_22">PedBerLab!$C$25</definedName>
    <definedName name="LabOpn_23">PedBerLab!$C$26</definedName>
    <definedName name="LabOpn_24">PedBerLab!$C$27</definedName>
    <definedName name="LabOpn_25">PedBerLab!$C$28</definedName>
    <definedName name="LabOpn_26">PedBerLab!$C$29</definedName>
    <definedName name="LabOpn_27">PedBerLab!$C$30</definedName>
    <definedName name="LabOpn_28">PedBerLab!$C$31</definedName>
    <definedName name="LabOpn_29">PedBerLab!$C$32</definedName>
    <definedName name="LabOpn_3">PedBerLab!$C$6</definedName>
    <definedName name="LabOpn_30">PedBerLab!$C$33</definedName>
    <definedName name="LabOpn_31">PedBerLab!$C$34</definedName>
    <definedName name="LabOpn_32">PedBerLab!$C$35</definedName>
    <definedName name="LabOpn_4">PedBerLab!$C$7</definedName>
    <definedName name="LabOpn_5">PedBerLab!$C$8</definedName>
    <definedName name="LabOpn_6">PedBerLab!$C$9</definedName>
    <definedName name="LabOpn_7">PedBerLab!$C$10</definedName>
    <definedName name="LabOpn_8">PedBerLab!$C$11</definedName>
    <definedName name="LabOpn_9">PedBerLab!$C$12</definedName>
    <definedName name="Lengte">PatDetails!$H$2</definedName>
    <definedName name="LijstenLijstToevoegingenKV">NeoTblLijst!$M$44:$Y$48</definedName>
    <definedName name="LijstenLijstToevoegingenMM">NeoTblLijst!$M$33:$Y$39</definedName>
    <definedName name="LijstenLijstVoeding">NeoTblLijst!$M$3:$Z$19</definedName>
    <definedName name="LijstenOpzoektabelKV">NeoTblLijst!$M$43:$Y$48</definedName>
    <definedName name="LijstenOpzoektabelMM">NeoTblLijst!$M$32:$Y$39</definedName>
    <definedName name="LijstenOpzoektabelVoeding">NeoTblLijst!$M$2:$Z$19</definedName>
    <definedName name="lijstIntralipidSmof">NeoTblLijst!$AE$3:$AE$4</definedName>
    <definedName name="lijstToevoegingenKVPrint">NeoTblLijst!$L$44:$L$48</definedName>
    <definedName name="lijstToevoegingenMMPrint">NeoTblLijst!$L$33:$L$39</definedName>
    <definedName name="LipidenStand">PedBerTPN!$D$12</definedName>
    <definedName name="MedDosHoev_1">PedBerMedDisc!$G$2</definedName>
    <definedName name="MedDosHoev_10">PedBerMedDisc!$G$11</definedName>
    <definedName name="MedDosHoev_11">PedBerMedDisc!$G$12</definedName>
    <definedName name="MedDosHoev_12">PedBerMedDisc!$G$13</definedName>
    <definedName name="MedDosHoev_13">PedBerMedDisc!$G$14</definedName>
    <definedName name="MedDosHoev_14">PedBerMedDisc!$G$15</definedName>
    <definedName name="MedDosHoev_15">PedBerMedDisc!$G$16</definedName>
    <definedName name="MedDosHoev_16">PedBerMedDisc!$G$17</definedName>
    <definedName name="MedDosHoev_17">PedBerMedDisc!$G$18</definedName>
    <definedName name="MedDosHoev_18">PedBerMedDisc!$G$19</definedName>
    <definedName name="MedDosHoev_19">PedBerMedDisc!$G$20</definedName>
    <definedName name="MedDosHoev_2">PedBerMedDisc!$G$3</definedName>
    <definedName name="MedDosHoev_20">PedBerMedDisc!$G$21</definedName>
    <definedName name="MedDosHoev_3">PedBerMedDisc!$G$4</definedName>
    <definedName name="MedDosHoev_4">PedBerMedDisc!$G$5</definedName>
    <definedName name="MedDosHoev_5">PedBerMedDisc!$G$6</definedName>
    <definedName name="MedDosHoev_6">PedBerMedDisc!$G$7</definedName>
    <definedName name="MedDosHoev_7">PedBerMedDisc!$G$8</definedName>
    <definedName name="MedDosHoev_8">PedBerMedDisc!$G$9</definedName>
    <definedName name="MedDosHoev_9">PedBerMedDisc!$G$10</definedName>
    <definedName name="Medicamenten">NeoTblMedIV!$B$2:$K$26</definedName>
    <definedName name="MedInloop_1">PedBerMedDisc!$Q$2</definedName>
    <definedName name="MedInloop_10">PedBerMedDisc!$Q$11</definedName>
    <definedName name="MedInloop_11">PedBerMedDisc!$Q$12</definedName>
    <definedName name="MedInloop_12">PedBerMedDisc!$Q$13</definedName>
    <definedName name="MedInloop_13">PedBerMedDisc!$Q$14</definedName>
    <definedName name="MedInloop_14">PedBerMedDisc!$Q$15</definedName>
    <definedName name="MedInloop_15">PedBerMedDisc!$Q$16</definedName>
    <definedName name="MedInloop_16">PedBerMedDisc!$Q$17</definedName>
    <definedName name="MedInloop_17">PedBerMedDisc!$Q$18</definedName>
    <definedName name="MedInloop_18">PedBerMedDisc!$Q$19</definedName>
    <definedName name="MedInloop_19">PedBerMedDisc!$Q$20</definedName>
    <definedName name="MedInloop_2">PedBerMedDisc!$Q$3</definedName>
    <definedName name="MedInloop_20">PedBerMedDisc!$Q$21</definedName>
    <definedName name="MedInloop_21">PedBerMedDisc!$Q$22</definedName>
    <definedName name="MedInloop_22">PedBerMedDisc!$Q$23</definedName>
    <definedName name="MedInloop_23">PedBerMedDisc!$Q$24</definedName>
    <definedName name="MedInloop_24">PedBerMedDisc!$Q$25</definedName>
    <definedName name="MedInloop_25">PedBerMedDisc!$Q$26</definedName>
    <definedName name="MedInloop_26">PedBerMedDisc!$Q$27</definedName>
    <definedName name="MedInloop_27">PedBerMedDisc!$Q$28</definedName>
    <definedName name="MedInloop_28">PedBerMedDisc!$Q$29</definedName>
    <definedName name="MedInloop_29">PedBerMedDisc!$Q$30</definedName>
    <definedName name="MedInloop_3">PedBerMedDisc!$Q$4</definedName>
    <definedName name="MedInloop_30">PedBerMedDisc!$Q$31</definedName>
    <definedName name="MedInloop_4">PedBerMedDisc!$Q$5</definedName>
    <definedName name="MedInloop_5">PedBerMedDisc!$Q$6</definedName>
    <definedName name="MedInloop_6">PedBerMedDisc!$Q$7</definedName>
    <definedName name="MedInloop_7">PedBerMedDisc!$Q$8</definedName>
    <definedName name="MedInloop_8">PedBerMedDisc!$Q$9</definedName>
    <definedName name="MedInloop_9">PedBerMedDisc!$Q$10</definedName>
    <definedName name="MedIVKeuze_1">PedBerMedIV!$B$3</definedName>
    <definedName name="MedIVKeuze_10">PedBerMedIV!$B$12</definedName>
    <definedName name="MedIVKeuze_11">PedBerMedIV!$B$13</definedName>
    <definedName name="MedIVKeuze_12">PedBerMedIV!$B$14</definedName>
    <definedName name="MedIVKeuze_13">PedBerMedIV!$B$15</definedName>
    <definedName name="MedIVKeuze_14">PedBerMedIV!$B$16</definedName>
    <definedName name="MedIVKeuze_15">PedBerMedIV!$B$17</definedName>
    <definedName name="MedIVKeuze_2">PedBerMedIV!$B$4</definedName>
    <definedName name="MedIVKeuze_3">PedBerMedIV!$B$5</definedName>
    <definedName name="MedIVKeuze_4">PedBerMedIV!$B$6</definedName>
    <definedName name="MedIVKeuze_5">PedBerMedIV!$B$7</definedName>
    <definedName name="MedIVKeuze_6">PedBerMedIV!$B$8</definedName>
    <definedName name="MedIVKeuze_7">PedBerMedIV!$B$9</definedName>
    <definedName name="MedIVKeuze_8">PedBerMedIV!$B$10</definedName>
    <definedName name="MedIVKeuze_9">PedBerMedIV!$B$11</definedName>
    <definedName name="MedIVMlOpl_1">PedBerMedIV!$E$3</definedName>
    <definedName name="MedIVMlOpl_10">PedBerMedIV!$E$12</definedName>
    <definedName name="MedIVMlOpl_11">PedBerMedIV!$E$13</definedName>
    <definedName name="MedIVMlOpl_12">PedBerMedIV!$E$14</definedName>
    <definedName name="MedIVMlOpl_13">PedBerMedIV!$E$15</definedName>
    <definedName name="MedIVMlOpl_14">PedBerMedIV!$E$16</definedName>
    <definedName name="MedIVMlOpl_15">PedBerMedIV!$E$17</definedName>
    <definedName name="MedIVMlOpl_2">PedBerMedIV!$E$4</definedName>
    <definedName name="MedIVMlOpl_3">PedBerMedIV!$E$5</definedName>
    <definedName name="MedIVMlOpl_4">PedBerMedIV!$E$6</definedName>
    <definedName name="MedIVMlOpl_5">PedBerMedIV!$E$7</definedName>
    <definedName name="MedIVMlOpl_6">PedBerMedIV!$E$8</definedName>
    <definedName name="MedIVMlOpl_7">PedBerMedIV!$E$9</definedName>
    <definedName name="MedIVMlOpl_8">PedBerMedIV!$E$10</definedName>
    <definedName name="MedIVMlOpl_9">PedBerMedIV!$E$11</definedName>
    <definedName name="MedIVOplVlst_1">PedBerMedIV!$I$3</definedName>
    <definedName name="MedIVOplVlst_10">PedBerMedIV!$I$12</definedName>
    <definedName name="MedIVOplVlst_11">PedBerMedIV!$I$13</definedName>
    <definedName name="MedIVOplVlst_12">PedBerMedIV!$I$14</definedName>
    <definedName name="MedIVOplVlst_13">PedBerMedIV!$I$15</definedName>
    <definedName name="MedIVOplVlst_14">PedBerMedIV!$I$16</definedName>
    <definedName name="MedIVOplVlst_15">PedBerMedIV!$I$17</definedName>
    <definedName name="MedIVOplVlst_2">PedBerMedIV!$I$4</definedName>
    <definedName name="MedIVOplVlst_3">PedBerMedIV!$I$5</definedName>
    <definedName name="MedIVOplVlst_4">PedBerMedIV!$I$6</definedName>
    <definedName name="MedIVOplVlst_5">PedBerMedIV!$I$7</definedName>
    <definedName name="MedIVOplVlst_6">PedBerMedIV!$I$8</definedName>
    <definedName name="MedIVOplVlst_7">PedBerMedIV!$I$9</definedName>
    <definedName name="MedIVOplVlst_8">PedBerMedIV!$I$10</definedName>
    <definedName name="MedIVOplVlst_9">PedBerMedIV!$I$11</definedName>
    <definedName name="MedIVStand_1">PedBerMedIV!$J$3</definedName>
    <definedName name="MedIVStand_10">PedBerMedIV!$J$12</definedName>
    <definedName name="MedIVStand_11">PedBerMedIV!$J$13</definedName>
    <definedName name="MedIVStand_12">PedBerMedIV!$J$14</definedName>
    <definedName name="MedIVStand_13">PedBerMedIV!$J$15</definedName>
    <definedName name="MedIVStand_14">PedBerMedIV!$J$16</definedName>
    <definedName name="MedIVStand_15">PedBerMedIV!$J$17</definedName>
    <definedName name="MedIVStand_2">PedBerMedIV!$J$4</definedName>
    <definedName name="MedIVStand_3">PedBerMedIV!$J$5</definedName>
    <definedName name="MedIVStand_4">PedBerMedIV!$J$6</definedName>
    <definedName name="MedIVStand_5">PedBerMedIV!$J$7</definedName>
    <definedName name="MedIVStand_6">PedBerMedIV!$J$8</definedName>
    <definedName name="MedIVStand_7">PedBerMedIV!$J$9</definedName>
    <definedName name="MedIVStand_8">PedBerMedIV!$J$10</definedName>
    <definedName name="MedIVStand_9">PedBerMedIV!$J$11</definedName>
    <definedName name="MedIVSterkte_11">PedBerMedIV!$D$13</definedName>
    <definedName name="MedIVSterkte_12">PedBerMedIV!$D$14</definedName>
    <definedName name="MedIVSterkte_13">PedBerMedIV!$D$15</definedName>
    <definedName name="MedIVSterkte_14">PedBerMedIV!$D$16</definedName>
    <definedName name="MedIVSterkte_15">PedBerMedIV!$D$17</definedName>
    <definedName name="MedKeuze_0">PedBerMedDisc!$B$42</definedName>
    <definedName name="MedKeuze_1">PedBerMedDisc!$C$2</definedName>
    <definedName name="MedKeuze_10">PedBerMedDisc!$C$11</definedName>
    <definedName name="MedKeuze_11">PedBerMedDisc!$C$12</definedName>
    <definedName name="MedKeuze_12">PedBerMedDisc!$C$13</definedName>
    <definedName name="MedKeuze_13">PedBerMedDisc!$C$14</definedName>
    <definedName name="MedKeuze_14">PedBerMedDisc!$C$15</definedName>
    <definedName name="MedKeuze_15">PedBerMedDisc!$C$16</definedName>
    <definedName name="MedKeuze_16">PedBerMedDisc!$C$17</definedName>
    <definedName name="MedKeuze_17">PedBerMedDisc!$C$18</definedName>
    <definedName name="MedKeuze_18">PedBerMedDisc!$C$19</definedName>
    <definedName name="MedKeuze_19">PedBerMedDisc!$C$20</definedName>
    <definedName name="MedKeuze_2">PedBerMedDisc!$C$3</definedName>
    <definedName name="MedKeuze_20">PedBerMedDisc!$C$21</definedName>
    <definedName name="MedKeuze_21">PedBerMedDisc!$C$22</definedName>
    <definedName name="MedKeuze_22">PedBerMedDisc!$C$23</definedName>
    <definedName name="MedKeuze_23">PedBerMedDisc!$C$24</definedName>
    <definedName name="MedKeuze_24">PedBerMedDisc!$C$25</definedName>
    <definedName name="MedKeuze_25">PedBerMedDisc!$C$26</definedName>
    <definedName name="MedKeuze_26">PedBerMedDisc!$C$27</definedName>
    <definedName name="MedKeuze_27">PedBerMedDisc!$C$28</definedName>
    <definedName name="MedKeuze_28">PedBerMedDisc!$C$29</definedName>
    <definedName name="MedKeuze_29">PedBerMedDisc!$C$30</definedName>
    <definedName name="MedKeuze_3">PedBerMedDisc!$C$4</definedName>
    <definedName name="MedKeuze_30">PedBerMedDisc!$C$31</definedName>
    <definedName name="MedKeuze_4">PedBerMedDisc!$C$5</definedName>
    <definedName name="MedKeuze_5">PedBerMedDisc!$C$6</definedName>
    <definedName name="MedKeuze_6">PedBerMedDisc!$C$7</definedName>
    <definedName name="MedKeuze_7">PedBerMedDisc!$C$8</definedName>
    <definedName name="MedKeuze_8">PedBerMedDisc!$C$9</definedName>
    <definedName name="MedKeuze_9">PedBerMedDisc!$C$10</definedName>
    <definedName name="MedOpl_1">PedBerMedDisc!$O$2</definedName>
    <definedName name="MedOpl_10">PedBerMedDisc!$O$11</definedName>
    <definedName name="MedOpl_11">PedBerMedDisc!$O$12</definedName>
    <definedName name="MedOpl_12">PedBerMedDisc!$O$13</definedName>
    <definedName name="MedOpl_13">PedBerMedDisc!$O$14</definedName>
    <definedName name="MedOpl_14">PedBerMedDisc!$O$15</definedName>
    <definedName name="MedOpl_15">PedBerMedDisc!$O$16</definedName>
    <definedName name="MedOpl_16">PedBerMedDisc!$O$17</definedName>
    <definedName name="MedOpl_17">PedBerMedDisc!$O$18</definedName>
    <definedName name="MedOpl_18">PedBerMedDisc!$O$19</definedName>
    <definedName name="MedOpl_19">PedBerMedDisc!$O$20</definedName>
    <definedName name="MedOpl_2">PedBerMedDisc!$O$3</definedName>
    <definedName name="MedOpl_20">PedBerMedDisc!$O$21</definedName>
    <definedName name="MedOpl_21">PedBerMedDisc!$O$22</definedName>
    <definedName name="MedOpl_22">PedBerMedDisc!$O$23</definedName>
    <definedName name="MedOpl_23">PedBerMedDisc!$O$24</definedName>
    <definedName name="MedOpl_24">PedBerMedDisc!$O$25</definedName>
    <definedName name="MedOpl_25">PedBerMedDisc!$O$26</definedName>
    <definedName name="MedOpl_26">PedBerMedDisc!$O$27</definedName>
    <definedName name="MedOpl_27">PedBerMedDisc!$O$28</definedName>
    <definedName name="MedOpl_28">PedBerMedDisc!$O$29</definedName>
    <definedName name="MedOpl_29">PedBerMedDisc!$O$30</definedName>
    <definedName name="MedOpl_3">PedBerMedDisc!$O$4</definedName>
    <definedName name="MedOpl_30">PedBerMedDisc!$O$31</definedName>
    <definedName name="MedOpl_4">PedBerMedDisc!$O$5</definedName>
    <definedName name="MedOpl_5">PedBerMedDisc!$O$6</definedName>
    <definedName name="MedOpl_6">PedBerMedDisc!$O$7</definedName>
    <definedName name="MedOpl_7">PedBerMedDisc!$O$8</definedName>
    <definedName name="MedOpl_8">PedBerMedDisc!$O$9</definedName>
    <definedName name="MedOpl_9">PedBerMedDisc!$O$10</definedName>
    <definedName name="MedOplVol_1">PedBerMedDisc!$N$2</definedName>
    <definedName name="MedOplVol_10">PedBerMedDisc!$N$11</definedName>
    <definedName name="MedOplVol_11">PedBerMedDisc!$N$12</definedName>
    <definedName name="MedOplVol_12">PedBerMedDisc!$N$13</definedName>
    <definedName name="MedOplVol_13">PedBerMedDisc!$N$14</definedName>
    <definedName name="MedOplVol_14">PedBerMedDisc!$N$15</definedName>
    <definedName name="MedOplVol_15">PedBerMedDisc!$N$16</definedName>
    <definedName name="MedOplVol_16">PedBerMedDisc!$N$17</definedName>
    <definedName name="MedOplVol_17">PedBerMedDisc!$N$18</definedName>
    <definedName name="MedOplVol_18">PedBerMedDisc!$N$19</definedName>
    <definedName name="MedOplVol_19">PedBerMedDisc!$N$20</definedName>
    <definedName name="MedOplVol_2">PedBerMedDisc!$N$3</definedName>
    <definedName name="MedOplVol_20">PedBerMedDisc!$N$21</definedName>
    <definedName name="MedOplVol_21">PedBerMedDisc!$N$22</definedName>
    <definedName name="MedOplVol_22">PedBerMedDisc!$N$23</definedName>
    <definedName name="MedOplVol_23">PedBerMedDisc!$N$24</definedName>
    <definedName name="MedOplVol_24">PedBerMedDisc!$N$25</definedName>
    <definedName name="MedOplVol_25">PedBerMedDisc!$N$26</definedName>
    <definedName name="MedOplVol_26">PedBerMedDisc!$N$27</definedName>
    <definedName name="MedOplVol_27">PedBerMedDisc!$N$28</definedName>
    <definedName name="MedOplVol_28">PedBerMedDisc!$N$29</definedName>
    <definedName name="MedOplVol_29">PedBerMedDisc!$N$30</definedName>
    <definedName name="MedOplVol_3">PedBerMedDisc!$N$4</definedName>
    <definedName name="MedOplVol_30">PedBerMedDisc!$N$31</definedName>
    <definedName name="MedOplVol_4">PedBerMedDisc!$N$5</definedName>
    <definedName name="MedOplVol_5">PedBerMedDisc!$N$6</definedName>
    <definedName name="MedOplVol_6">PedBerMedDisc!$N$7</definedName>
    <definedName name="MedOplVol_7">PedBerMedDisc!$N$8</definedName>
    <definedName name="MedOplVol_8">PedBerMedDisc!$N$9</definedName>
    <definedName name="MedOplVol_9">PedBerMedDisc!$N$10</definedName>
    <definedName name="MedTijden_1">PedBerMedDisc!$I$2</definedName>
    <definedName name="MedTijden_10">PedBerMedDisc!$I$11</definedName>
    <definedName name="MedTijden_11">PedBerMedDisc!$I$12</definedName>
    <definedName name="MedTijden_12">PedBerMedDisc!$I$13</definedName>
    <definedName name="MedTijden_13">PedBerMedDisc!$I$14</definedName>
    <definedName name="MedTijden_14">PedBerMedDisc!$I$15</definedName>
    <definedName name="MedTijden_15">PedBerMedDisc!$I$16</definedName>
    <definedName name="MedTijden_16">PedBerMedDisc!$I$17</definedName>
    <definedName name="MedTijden_17">PedBerMedDisc!$I$18</definedName>
    <definedName name="MedTijden_18">PedBerMedDisc!$I$19</definedName>
    <definedName name="MedTijden_19">PedBerMedDisc!$I$20</definedName>
    <definedName name="MedTijden_2">PedBerMedDisc!$I$3</definedName>
    <definedName name="MedTijden_20">PedBerMedDisc!$I$21</definedName>
    <definedName name="MedTijden_21">PedBerMedDisc!$I$22</definedName>
    <definedName name="MedTijden_22">PedBerMedDisc!$I$23</definedName>
    <definedName name="MedTijden_23">PedBerMedDisc!$I$24</definedName>
    <definedName name="MedTijden_24">PedBerMedDisc!$I$25</definedName>
    <definedName name="MedTijden_25">PedBerMedDisc!$I$26</definedName>
    <definedName name="MedTijden_26">PedBerMedDisc!$I$27</definedName>
    <definedName name="MedTijden_27">PedBerMedDisc!$I$28</definedName>
    <definedName name="MedTijden_28">PedBerMedDisc!$I$29</definedName>
    <definedName name="MedTijden_29">PedBerMedDisc!$I$30</definedName>
    <definedName name="MedTijden_3">PedBerMedDisc!$I$4</definedName>
    <definedName name="MedTijden_30">PedBerMedDisc!$I$31</definedName>
    <definedName name="MedTijden_4">PedBerMedDisc!$I$5</definedName>
    <definedName name="MedTijden_5">PedBerMedDisc!$I$6</definedName>
    <definedName name="MedTijden_6">PedBerMedDisc!$I$7</definedName>
    <definedName name="MedTijden_7">PedBerMedDisc!$I$8</definedName>
    <definedName name="MedTijden_8">PedBerMedDisc!$I$9</definedName>
    <definedName name="MedTijden_9">PedBerMedDisc!$I$10</definedName>
    <definedName name="MedToed_1">PedBerMedDisc!$L$2</definedName>
    <definedName name="MedToed_10">PedBerMedDisc!$L$11</definedName>
    <definedName name="MedToed_11">PedBerMedDisc!$L$12</definedName>
    <definedName name="MedToed_12">PedBerMedDisc!$L$13</definedName>
    <definedName name="MedToed_13">PedBerMedDisc!$L$14</definedName>
    <definedName name="MedToed_14">PedBerMedDisc!$L$15</definedName>
    <definedName name="MedToed_15">PedBerMedDisc!$L$16</definedName>
    <definedName name="MedToed_16">PedBerMedDisc!$L$17</definedName>
    <definedName name="MedToed_17">PedBerMedDisc!$L$18</definedName>
    <definedName name="MedToed_18">PedBerMedDisc!$L$19</definedName>
    <definedName name="MedToed_19">PedBerMedDisc!$L$20</definedName>
    <definedName name="MedToed_2">PedBerMedDisc!$L$3</definedName>
    <definedName name="MedToed_20">PedBerMedDisc!$L$21</definedName>
    <definedName name="MedToed_21">PedBerMedDisc!$L$22</definedName>
    <definedName name="MedToed_22">PedBerMedDisc!$L$23</definedName>
    <definedName name="MedToed_23">PedBerMedDisc!$L$24</definedName>
    <definedName name="MedToed_24">PedBerMedDisc!$L$25</definedName>
    <definedName name="MedToed_25">PedBerMedDisc!$L$26</definedName>
    <definedName name="MedToed_26">PedBerMedDisc!$L$27</definedName>
    <definedName name="MedToed_27">PedBerMedDisc!$L$28</definedName>
    <definedName name="MedToed_28">PedBerMedDisc!$L$29</definedName>
    <definedName name="MedToed_29">PedBerMedDisc!$L$30</definedName>
    <definedName name="MedToed_3">PedBerMedDisc!$L$4</definedName>
    <definedName name="MedToed_30">PedBerMedDisc!$L$31</definedName>
    <definedName name="MedToed_4">PedBerMedDisc!$L$5</definedName>
    <definedName name="MedToed_5">PedBerMedDisc!$L$6</definedName>
    <definedName name="MedToed_6">PedBerMedDisc!$L$7</definedName>
    <definedName name="MedToed_7">PedBerMedDisc!$L$8</definedName>
    <definedName name="MedToed_8">PedBerMedDisc!$L$9</definedName>
    <definedName name="MedToed_9">PedBerMedDisc!$L$10</definedName>
    <definedName name="MgCl">PedBerTPN!$C$10</definedName>
    <definedName name="MgClVol">PedBerTPN!$E$10</definedName>
    <definedName name="NaCl">PedBerTPN!$C$7</definedName>
    <definedName name="NaCl_2">PedBerTPN!$C$21</definedName>
    <definedName name="NaClVol">PedBerTPN!$E$7</definedName>
    <definedName name="NaClVol_2">PedBerTPN!$E$21</definedName>
    <definedName name="Opl">NeoTblLijst!$A$3:$H$18</definedName>
    <definedName name="opmAfsprBlad__1">GlobBerOpm!$C$2</definedName>
    <definedName name="opmAfsprBlad__10">GlobBerOpm!$C$11</definedName>
    <definedName name="opmAfsprBlad__11">GlobBerOpm!$C$12</definedName>
    <definedName name="opmAfsprBlad__12">GlobBerOpm!$C$13</definedName>
    <definedName name="opmAfsprBlad__13">GlobBerOpm!$C$14</definedName>
    <definedName name="opmAfsprBlad__14">GlobBerOpm!$C$15</definedName>
    <definedName name="opmAfsprBlad__15">GlobBerOpm!$C$36</definedName>
    <definedName name="opmAfsprBlad__2">GlobBerOpm!$C$3</definedName>
    <definedName name="opmAfsprBlad__3">GlobBerOpm!$C$4</definedName>
    <definedName name="opmAfsprBlad__4">GlobBerOpm!$C$5</definedName>
    <definedName name="opmAfsprBlad__5">GlobBerOpm!$C$6</definedName>
    <definedName name="opmAfsprBlad__6">GlobBerOpm!$C$7</definedName>
    <definedName name="opmAfsprBlad__7">GlobBerOpm!$C$8</definedName>
    <definedName name="opmAfsprBlad__8">GlobBerOpm!$C$9</definedName>
    <definedName name="opmAfsprBlad__9">GlobBerOpm!$C$10</definedName>
    <definedName name="opmMedDisc__1">GlobBerOpm!$C$16</definedName>
    <definedName name="opmMedDisc__10">GlobBerOpm!$C$25</definedName>
    <definedName name="opmMedDisc__11">GlobBerOpm!$C$26</definedName>
    <definedName name="opmMedDisc__12">GlobBerOpm!$C$27</definedName>
    <definedName name="opmMedDisc__13">GlobBerOpm!$C$28</definedName>
    <definedName name="opmMedDisc__14">GlobBerOpm!$C$29</definedName>
    <definedName name="opmMedDisc__15">GlobBerOpm!$C$30</definedName>
    <definedName name="opmMedDisc__16">GlobBerOpm!$C$31</definedName>
    <definedName name="opmMedDisc__17">GlobBerOpm!$C$32</definedName>
    <definedName name="opmMedDisc__18">GlobBerOpm!$C$33</definedName>
    <definedName name="opmMedDisc__19">GlobBerOpm!$C$34</definedName>
    <definedName name="opmMedDisc__2">GlobBerOpm!$C$17</definedName>
    <definedName name="opmMedDisc__20">GlobBerOpm!$C$35</definedName>
    <definedName name="opmMedDisc__21">GlobBerOpm!$C$37</definedName>
    <definedName name="opmMedDisc__22">GlobBerOpm!$C$38</definedName>
    <definedName name="opmMedDisc__23">GlobBerOpm!$C$39</definedName>
    <definedName name="opmMedDisc__24">GlobBerOpm!$C$40</definedName>
    <definedName name="opmMedDisc__25">GlobBerOpm!$C$41</definedName>
    <definedName name="opmMedDisc__26">GlobBerOpm!$C$42</definedName>
    <definedName name="opmMedDisc__27">GlobBerOpm!$C$43</definedName>
    <definedName name="opmMedDisc__28">GlobBerOpm!$C$44</definedName>
    <definedName name="opmMedDisc__29">GlobBerOpm!$C$45</definedName>
    <definedName name="opmMedDisc__3">GlobBerOpm!$C$18</definedName>
    <definedName name="opmMedDisc__30">GlobBerOpm!$C$46</definedName>
    <definedName name="opmMedDisc__4">GlobBerOpm!$C$19</definedName>
    <definedName name="opmMedDisc__5">GlobBerOpm!$C$20</definedName>
    <definedName name="opmMedDisc__6">GlobBerOpm!$C$21</definedName>
    <definedName name="opmMedDisc__7">GlobBerOpm!$C$22</definedName>
    <definedName name="opmMedDisc__8">GlobBerOpm!$C$23</definedName>
    <definedName name="opmMedDisc__9">GlobBerOpm!$C$24</definedName>
    <definedName name="OpnDatum">PatDetails!$C$2</definedName>
    <definedName name="patRec">PatData!$S$1</definedName>
    <definedName name="Peditrace">PedBerTPN!$E$5</definedName>
    <definedName name="PM">PedBerIVenPM!$D$2</definedName>
    <definedName name="PM_AO">PedBerIVenPM!$G$2</definedName>
    <definedName name="PM_AS">PedBerIVenPM!$G$5</definedName>
    <definedName name="PM_AV">PedBerIVenPM!$G$4</definedName>
    <definedName name="PM_Freq">PedBerIVenPM!$G$1</definedName>
    <definedName name="PM_Instelling">PedBerIVenPM!$G$1:$G$6</definedName>
    <definedName name="PM_Mod">PedBerIVenPM!$E$2</definedName>
    <definedName name="PM_Standaard">PedBerIVenPM!$H$1:$H$6</definedName>
    <definedName name="PM_VO">PedBerIVenPM!$G$3</definedName>
    <definedName name="PM_VS">PedBerIVenPM!$G$6</definedName>
    <definedName name="Pos">NeoTblLijst!$M$3:$Y$19</definedName>
    <definedName name="_xlnm.Print_Area" localSheetId="58">NeoGuiAcuut!$B$2:$G$31</definedName>
    <definedName name="_xlnm.Print_Area" localSheetId="59">NeoPrtAfspr!$A$1:$Q$68</definedName>
    <definedName name="_xlnm.Print_Area" localSheetId="60">NeoPrtApoth!$A$1:$Q$63</definedName>
    <definedName name="_xlnm.Print_Area" localSheetId="52">NeoPrtMedDisc!$B$1:$AG$22</definedName>
    <definedName name="_xlnm.Print_Area" localSheetId="47">NeoPrtWerkbr!$A$1:$P$55</definedName>
    <definedName name="_xlnm.Print_Area" localSheetId="29">PedGuiAcuut!$B$2:$G$44</definedName>
    <definedName name="_xlnm.Print_Area" localSheetId="32">PedPrtAfspr!$A$2:$J$127</definedName>
    <definedName name="_xlnm.Print_Area" localSheetId="33">PedPrtMedDisc!$B$1:$AG$22</definedName>
    <definedName name="_xlnm.Print_Area" localSheetId="37">PedPrtTPN16tot30!$A$1:$H$48</definedName>
    <definedName name="_xlnm.Print_Area" localSheetId="35">PedPrtTPN2tot6!$A$1:$H$48</definedName>
    <definedName name="_xlnm.Print_Area" localSheetId="39">PedPrtTPN50!$A$1:$H$52</definedName>
    <definedName name="_xlnm.Print_Area" localSheetId="36">PedPrtTPN7tot15!$A$1:$H$50</definedName>
    <definedName name="_xlnm.Print_Area" localSheetId="38">PedTPN31tot50!$A$1:$H$49</definedName>
    <definedName name="RecNo_1">PedBerMedDisc!$U$2</definedName>
    <definedName name="RecNo_10">PedBerMedDisc!$U$11</definedName>
    <definedName name="RecNo_11">PedBerMedDisc!$U$12</definedName>
    <definedName name="RecNo_12">PedBerMedDisc!$U$13</definedName>
    <definedName name="RecNo_13">PedBerMedDisc!$U$14</definedName>
    <definedName name="RecNo_14">PedBerMedDisc!$U$15</definedName>
    <definedName name="RecNo_15">PedBerMedDisc!$U$16</definedName>
    <definedName name="RecNo_16">PedBerMedDisc!$U$17</definedName>
    <definedName name="RecNo_17">PedBerMedDisc!$U$18</definedName>
    <definedName name="RecNo_18">PedBerMedDisc!$U$19</definedName>
    <definedName name="RecNo_19">PedBerMedDisc!$U$20</definedName>
    <definedName name="RecNo_2">PedBerMedDisc!$U$3</definedName>
    <definedName name="RecNo_20">PedBerMedDisc!$U$21</definedName>
    <definedName name="RecNo_21">PedBerMedDisc!$U$22</definedName>
    <definedName name="RecNo_22">PedBerMedDisc!$U$23</definedName>
    <definedName name="RecNo_23">PedBerMedDisc!$U$24</definedName>
    <definedName name="RecNo_24">PedBerMedDisc!$U$25</definedName>
    <definedName name="RecNo_25">PedBerMedDisc!$U$26</definedName>
    <definedName name="RecNo_26">PedBerMedDisc!$U$27</definedName>
    <definedName name="RecNo_27">PedBerMedDisc!$U$28</definedName>
    <definedName name="RecNo_28">PedBerMedDisc!$U$29</definedName>
    <definedName name="RecNo_29">PedBerMedDisc!$U$30</definedName>
    <definedName name="RecNo_3">PedBerMedDisc!$U$4</definedName>
    <definedName name="RecNo_30">PedBerMedDisc!$U$31</definedName>
    <definedName name="RecNo_4">PedBerMedDisc!$U$5</definedName>
    <definedName name="RecNo_5">PedBerMedDisc!$U$6</definedName>
    <definedName name="RecNo_6">PedBerMedDisc!$U$7</definedName>
    <definedName name="RecNo_7">PedBerMedDisc!$U$8</definedName>
    <definedName name="RecNo_8">PedBerMedDisc!$U$9</definedName>
    <definedName name="RecNo_9">PedBerMedDisc!$U$10</definedName>
    <definedName name="reservePat">PatData!$C$2:$C$521</definedName>
    <definedName name="SelectedIntralipidSmof">NeoBerIV!$F$35</definedName>
    <definedName name="SelectedIntralipidSmof1700">NeoBer1700!$F$35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MOF">PedBerTPN!$C$16</definedName>
    <definedName name="Soluvit">PedBerTPN!$C$15</definedName>
    <definedName name="SoluvitVol">PedBerTPN!$E$15</definedName>
    <definedName name="Sonde">PedBerEnt!$O$2</definedName>
    <definedName name="SpecVoed_1">PedBerEnt!$H$2</definedName>
    <definedName name="SpecVoed_10">PedBerEnt!$H$11</definedName>
    <definedName name="SpecVoed_11">PedBerEnt!$H$12</definedName>
    <definedName name="SpecVoed_12">PedBerEnt!$H$13</definedName>
    <definedName name="SpecVoed_2">PedBerEnt!$H$3</definedName>
    <definedName name="SpecVoed_3">PedBerEnt!$H$4</definedName>
    <definedName name="SpecVoed_4">PedBerEnt!$H$5</definedName>
    <definedName name="SpecVoed_5">PedBerEnt!$H$6</definedName>
    <definedName name="SpecVoed_6">PedBerEnt!$H$7</definedName>
    <definedName name="SpecVoed_7">PedBerEnt!$H$8</definedName>
    <definedName name="SpecVoed_8">PedBerEnt!$H$9</definedName>
    <definedName name="SpecVoed_9">PedBerEnt!$H$10</definedName>
    <definedName name="SST2Stand">PedBerTPN!$D$19</definedName>
    <definedName name="SSTglucose">PedBerTPN!$B$6</definedName>
    <definedName name="SSTGlucose_2">PedBerTPN!$B$20</definedName>
    <definedName name="SSTStand">PedBerTPN!$D$3</definedName>
    <definedName name="StandDos_1">PedBerMedDisc!$E$2</definedName>
    <definedName name="StandDos_10">PedBerMedDisc!$E$11</definedName>
    <definedName name="StandDos_11">PedBerMedDisc!$E$12</definedName>
    <definedName name="StandDos_12">PedBerMedDisc!$E$13</definedName>
    <definedName name="StandDos_13">PedBerMedDisc!$E$14</definedName>
    <definedName name="StandDos_14">PedBerMedDisc!$E$15</definedName>
    <definedName name="StandDos_15">PedBerMedDisc!$E$16</definedName>
    <definedName name="StandDos_16">PedBerMedDisc!$E$17</definedName>
    <definedName name="StandDos_17">PedBerMedDisc!$E$18</definedName>
    <definedName name="StandDos_18">PedBerMedDisc!$E$19</definedName>
    <definedName name="StandDos_19">PedBerMedDisc!$E$20</definedName>
    <definedName name="StandDos_2">PedBerMedDisc!$E$3</definedName>
    <definedName name="StandDos_20">PedBerMedDisc!$E$21</definedName>
    <definedName name="StandDos_21">PedBerMedDisc!$E$22</definedName>
    <definedName name="StandDos_22">PedBerMedDisc!$E$23</definedName>
    <definedName name="StandDos_23">PedBerMedDisc!$E$24</definedName>
    <definedName name="StandDos_24">PedBerMedDisc!$E$25</definedName>
    <definedName name="StandDos_25">PedBerMedDisc!$E$26</definedName>
    <definedName name="StandDos_26">PedBerMedDisc!$E$27</definedName>
    <definedName name="StandDos_27">PedBerMedDisc!$E$28</definedName>
    <definedName name="StandDos_28">PedBerMedDisc!$E$29</definedName>
    <definedName name="StandDos_29">PedBerMedDisc!$E$30</definedName>
    <definedName name="StandDos_3">PedBerMedDisc!$E$4</definedName>
    <definedName name="StandDos_30">PedBerMedDisc!$E$31</definedName>
    <definedName name="StandDos_4">PedBerMedDisc!$E$5</definedName>
    <definedName name="StandDos_5">PedBerMedDisc!$E$6</definedName>
    <definedName name="StandDos_6">PedBerMedDisc!$E$7</definedName>
    <definedName name="StandDos_7">PedBerMedDisc!$E$8</definedName>
    <definedName name="StandDos_8">PedBerMedDisc!$E$9</definedName>
    <definedName name="StandDos_9">PedBerMedDisc!$E$10</definedName>
    <definedName name="StartDatum_1">PedBerMedDisc!$B$2</definedName>
    <definedName name="StartDatum_10">PedBerMedDisc!$B$11</definedName>
    <definedName name="StartDatum_11">PedBerMedDisc!$B$12</definedName>
    <definedName name="StartDatum_12">PedBerMedDisc!$B$13</definedName>
    <definedName name="StartDatum_13">PedBerMedDisc!$B$14</definedName>
    <definedName name="StartDatum_14">PedBerMedDisc!$B$15</definedName>
    <definedName name="StartDatum_15">PedBerMedDisc!$B$16</definedName>
    <definedName name="StartDatum_16">PedBerMedDisc!$B$17</definedName>
    <definedName name="StartDatum_17">PedBerMedDisc!$B$18</definedName>
    <definedName name="StartDatum_18">PedBerMedDisc!$B$19</definedName>
    <definedName name="StartDatum_19">PedBerMedDisc!$B$20</definedName>
    <definedName name="StartDatum_2">PedBerMedDisc!$B$3</definedName>
    <definedName name="StartDatum_20">PedBerMedDisc!$B$21</definedName>
    <definedName name="StartDatum_21">PedBerMedDisc!$B$22</definedName>
    <definedName name="StartDatum_22">PedBerMedDisc!$B$23</definedName>
    <definedName name="StartDatum_23">PedBerMedDisc!$B$24</definedName>
    <definedName name="StartDatum_24">PedBerMedDisc!$B$25</definedName>
    <definedName name="StartDatum_25">PedBerMedDisc!$B$26</definedName>
    <definedName name="StartDatum_26">PedBerMedDisc!$B$27</definedName>
    <definedName name="StartDatum_27">PedBerMedDisc!$B$28</definedName>
    <definedName name="StartDatum_28">PedBerMedDisc!$B$29</definedName>
    <definedName name="StartDatum_29">PedBerMedDisc!$B$30</definedName>
    <definedName name="StartDatum_3">PedBerMedDisc!$B$4</definedName>
    <definedName name="StartDatum_30">PedBerMedDisc!$B$31</definedName>
    <definedName name="StartDatum_4">PedBerMedDisc!$B$5</definedName>
    <definedName name="StartDatum_5">PedBerMedDisc!$B$6</definedName>
    <definedName name="StartDatum_6">PedBerMedDisc!$B$7</definedName>
    <definedName name="StartDatum_7">PedBerMedDisc!$B$8</definedName>
    <definedName name="StartDatum_8">PedBerMedDisc!$B$9</definedName>
    <definedName name="StartDatum_9">PedBerMedDisc!$B$10</definedName>
    <definedName name="TabelAcuteTubeMaatKgNeo">NeoGuiAcuut!$L$22:$N$24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TotaalVocht">PedBerMedDisc!$P$33</definedName>
    <definedName name="TPN">PedBerTPN!$B$4</definedName>
    <definedName name="tpnB">PedBerTPN!$A$29:$I$29</definedName>
    <definedName name="tpnC">PedBerTPN!$A$30:$I$30</definedName>
    <definedName name="tpnD">PedBerTPN!$A$31:$I$31</definedName>
    <definedName name="tpnE">PedBerTPN!$A$32:$I$32</definedName>
    <definedName name="TpnNICU">NeoTblLijst!$M$25:$V$26</definedName>
    <definedName name="tpnNutriflex">PedBerTPN!$A$33:$I$33</definedName>
    <definedName name="tpnSelected">PedBerTPN!$A$28:$I$28</definedName>
    <definedName name="TPNVol">PedBerTPN!$E$4</definedName>
    <definedName name="VitIntra">PedBerTPN!$C$14</definedName>
    <definedName name="VitIntraVol">PedBerTPN!$E$14</definedName>
    <definedName name="VolPO_1">PedBerEnt!$K$2</definedName>
    <definedName name="VolPO_2">PedBerEnt!$K$3</definedName>
    <definedName name="VolPO_3">PedBerEnt!$K$4</definedName>
    <definedName name="VolPO_4">PedBerEnt!$K$5</definedName>
    <definedName name="Z_33CCADFA_0D48_46A6_8927_2B2144029216_.wvu.FilterData" localSheetId="5" hidden="1">GlobTemp!$A$2:$B$437</definedName>
    <definedName name="Z_33CCADFA_0D48_46A6_8927_2B2144029216_.wvu.FilterData" localSheetId="8" hidden="1">PatData!$A$1:$Q$577</definedName>
    <definedName name="Z_33CCADFA_0D48_46A6_8927_2B2144029216_.wvu.PrintArea" localSheetId="58" hidden="1">NeoGuiAcuut!$B$2:$G$31</definedName>
    <definedName name="Z_33CCADFA_0D48_46A6_8927_2B2144029216_.wvu.PrintArea" localSheetId="52" hidden="1">NeoPrtMedDisc!$B$1:$AG$22</definedName>
    <definedName name="Z_33CCADFA_0D48_46A6_8927_2B2144029216_.wvu.PrintArea" localSheetId="29" hidden="1">PedGuiAcuut!$B$2:$G$44</definedName>
    <definedName name="Z_33CCADFA_0D48_46A6_8927_2B2144029216_.wvu.PrintArea" localSheetId="32" hidden="1">PedPrtAfspr!$A$2:$J$127</definedName>
    <definedName name="Z_33CCADFA_0D48_46A6_8927_2B2144029216_.wvu.PrintArea" localSheetId="33" hidden="1">PedPrtMedDisc!$B$1:$AG$22</definedName>
    <definedName name="Z_33CCADFA_0D48_46A6_8927_2B2144029216_.wvu.PrintArea" localSheetId="37" hidden="1">PedPrtTPN16tot30!$A$1:$H$48</definedName>
    <definedName name="Z_33CCADFA_0D48_46A6_8927_2B2144029216_.wvu.PrintArea" localSheetId="35" hidden="1">PedPrtTPN2tot6!$A$1:$H$48</definedName>
    <definedName name="Z_33CCADFA_0D48_46A6_8927_2B2144029216_.wvu.PrintArea" localSheetId="39" hidden="1">PedPrtTPN50!$A$1:$H$52</definedName>
    <definedName name="Z_33CCADFA_0D48_46A6_8927_2B2144029216_.wvu.PrintArea" localSheetId="36" hidden="1">PedPrtTPN7tot15!$A$1:$H$50</definedName>
    <definedName name="Z_33CCADFA_0D48_46A6_8927_2B2144029216_.wvu.PrintArea" localSheetId="38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<sst xmlns="http://schemas.openxmlformats.org/spreadsheetml/2006/main" count="4670" uniqueCount="2667">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</sst>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attachedToolbars" Target="attachedToolbars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Medicamenten" sel="1" val="0"/>
</file>

<file path=xl/ctrlProps/ctrlProp602.xml><?xml version="1.0" encoding="utf-8"?>
<formControlPr xmlns="http://schemas.microsoft.com/office/spreadsheetml/2009/9/main" objectType="Drop" dropStyle="combo" dx="16" fmlaLink="NeoBerIV!$B$21" fmlaRange="Medicamenten" sel="1" val="0"/>
</file>

<file path=xl/ctrlProps/ctrlProp603.xml><?xml version="1.0" encoding="utf-8"?>
<formControlPr xmlns="http://schemas.microsoft.com/office/spreadsheetml/2009/9/main" objectType="Drop" dropStyle="combo" dx="16" fmlaLink="NeoBerIV!$B$22" fmlaRange="Medicamenten" sel="1" val="0"/>
</file>

<file path=xl/ctrlProps/ctrlProp604.xml><?xml version="1.0" encoding="utf-8"?>
<formControlPr xmlns="http://schemas.microsoft.com/office/spreadsheetml/2009/9/main" objectType="Drop" dropStyle="combo" dx="16" fmlaLink="NeoBerIV!$B$23" fmlaRange="Medicamenten" sel="1" val="0"/>
</file>

<file path=xl/ctrlProps/ctrlProp605.xml><?xml version="1.0" encoding="utf-8"?>
<formControlPr xmlns="http://schemas.microsoft.com/office/spreadsheetml/2009/9/main" objectType="Drop" dropStyle="combo" dx="16" fmlaLink="NeoBerIV!$B$24" fmlaRange="Medicamenten" sel="1" val="0"/>
</file>

<file path=xl/ctrlProps/ctrlProp606.xml><?xml version="1.0" encoding="utf-8"?>
<formControlPr xmlns="http://schemas.microsoft.com/office/spreadsheetml/2009/9/main" objectType="Drop" dropStyle="combo" dx="16" fmlaLink="NeoBerIV!$B$25" fmlaRange="Medicamenten" sel="1" val="0"/>
</file>

<file path=xl/ctrlProps/ctrlProp607.xml><?xml version="1.0" encoding="utf-8"?>
<formControlPr xmlns="http://schemas.microsoft.com/office/spreadsheetml/2009/9/main" objectType="Drop" dropStyle="combo" dx="16" fmlaLink="NeoBerIV!$B$26" fmlaRange="Medicamenten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Opl" sel="1" val="8"/>
</file>

<file path=xl/ctrlProps/ctrlProp637.xml><?xml version="1.0" encoding="utf-8"?>
<formControlPr xmlns="http://schemas.microsoft.com/office/spreadsheetml/2009/9/main" objectType="Drop" dropStyle="combo" dx="16" fmlaLink="NeoBerIV!$E$21" fmlaRange="Opl" sel="1" val="0"/>
</file>

<file path=xl/ctrlProps/ctrlProp638.xml><?xml version="1.0" encoding="utf-8"?>
<formControlPr xmlns="http://schemas.microsoft.com/office/spreadsheetml/2009/9/main" objectType="Drop" dropStyle="combo" dx="16" fmlaLink="NeoBerIV!$E$22" fmlaRange="Opl" sel="1" val="0"/>
</file>

<file path=xl/ctrlProps/ctrlProp639.xml><?xml version="1.0" encoding="utf-8"?>
<formControlPr xmlns="http://schemas.microsoft.com/office/spreadsheetml/2009/9/main" objectType="Drop" dropStyle="combo" dx="16" fmlaLink="NeoBerIV!$E$23" fmlaRange="Opl" sel="1" val="0"/>
</file>

<file path=xl/ctrlProps/ctrlProp640.xml><?xml version="1.0" encoding="utf-8"?>
<formControlPr xmlns="http://schemas.microsoft.com/office/spreadsheetml/2009/9/main" objectType="Drop" dropStyle="combo" dx="16" fmlaLink="NeoBerIV!$E$24" fmlaRange="Opl" sel="1" val="0"/>
</file>

<file path=xl/ctrlProps/ctrlProp641.xml><?xml version="1.0" encoding="utf-8"?>
<formControlPr xmlns="http://schemas.microsoft.com/office/spreadsheetml/2009/9/main" objectType="Drop" dropStyle="combo" dx="16" fmlaLink="NeoBerIV!$E$25" fmlaRange="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K$18" lockText="1"/>
</file>

<file path=xl/ctrlProps/ctrlProp659.xml><?xml version="1.0" encoding="utf-8"?>
<formControlPr xmlns="http://schemas.microsoft.com/office/spreadsheetml/2009/9/main" objectType="CheckBox" fmlaLink="NeoBerIV!$K$20" lockText="1"/>
</file>

<file path=xl/ctrlProps/ctrlProp660.xml><?xml version="1.0" encoding="utf-8"?>
<formControlPr xmlns="http://schemas.microsoft.com/office/spreadsheetml/2009/9/main" objectType="CheckBox" fmlaLink="NeoBerIV!$K$21" lockText="1"/>
</file>

<file path=xl/ctrlProps/ctrlProp661.xml><?xml version="1.0" encoding="utf-8"?>
<formControlPr xmlns="http://schemas.microsoft.com/office/spreadsheetml/2009/9/main" objectType="CheckBox" fmlaLink="NeoBerIV!$K$22" lockText="1"/>
</file>

<file path=xl/ctrlProps/ctrlProp662.xml><?xml version="1.0" encoding="utf-8"?>
<formControlPr xmlns="http://schemas.microsoft.com/office/spreadsheetml/2009/9/main" objectType="CheckBox" fmlaLink="NeoBerIV!$K$23" lockText="1"/>
</file>

<file path=xl/ctrlProps/ctrlProp663.xml><?xml version="1.0" encoding="utf-8"?>
<formControlPr xmlns="http://schemas.microsoft.com/office/spreadsheetml/2009/9/main" objectType="CheckBox" fmlaLink="NeoBerIV!$K$24" lockText="1"/>
</file>

<file path=xl/ctrlProps/ctrlProp664.xml><?xml version="1.0" encoding="utf-8"?>
<formControlPr xmlns="http://schemas.microsoft.com/office/spreadsheetml/2009/9/main" objectType="CheckBox" fmlaLink="NeoBerIV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Medicamenten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Opl" sel="1" val="0"/>
</file>

<file path=xl/ctrlProps/ctrlProp675.xml><?xml version="1.0" encoding="utf-8"?>
<formControlPr xmlns="http://schemas.microsoft.com/office/spreadsheetml/2009/9/main" objectType="Drop" dropStyle="combo" dx="16" fmlaLink="NeoBerIV!$E$28" fmlaRange="Opl" sel="1" val="0"/>
</file>

<file path=xl/ctrlProps/ctrlProp676.xml><?xml version="1.0" encoding="utf-8"?>
<formControlPr xmlns="http://schemas.microsoft.com/office/spreadsheetml/2009/9/main" objectType="CheckBox" fmlaLink="NeoBerIV!$K$27" lockText="1"/>
</file>

<file path=xl/ctrlProps/ctrlProp677.xml><?xml version="1.0" encoding="utf-8"?>
<formControlPr xmlns="http://schemas.microsoft.com/office/spreadsheetml/2009/9/main" objectType="CheckBox" fmlaLink="NeoBerIV!$K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_VoedingToevoegingenMoedermelk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_VoedingToevoegingenMoedermelk" sel="1" val="0"/>
</file>

<file path=xl/ctrlProps/ctrlProp688.xml><?xml version="1.0" encoding="utf-8"?>
<formControlPr xmlns="http://schemas.microsoft.com/office/spreadsheetml/2009/9/main" objectType="Drop" dropStyle="combo" dx="16" fmlaLink="NeoBerIV!$B$56" fmlaRange="_VoedingToevoegingenMoedermelk" sel="1" val="0"/>
</file>

<file path=xl/ctrlProps/ctrlProp689.xml><?xml version="1.0" encoding="utf-8"?>
<formControlPr xmlns="http://schemas.microsoft.com/office/spreadsheetml/2009/9/main" objectType="Drop" dropStyle="combo" dx="16" fmlaLink="NeoBerIV!$B$28" fmlaRange="Medicamenten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Opl" sel="1" val="0"/>
</file>

<file path=xl/ctrlProps/ctrlProp693.xml><?xml version="1.0" encoding="utf-8"?>
<formControlPr xmlns="http://schemas.microsoft.com/office/spreadsheetml/2009/9/main" objectType="Drop" dropStyle="combo" dx="16" fmlaLink="NeoBerIV!$E$29" fmlaRange="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K$29" lockText="1"/>
</file>

<file path=xl/ctrlProps/ctrlProp696.xml><?xml version="1.0" encoding="utf-8"?>
<formControlPr xmlns="http://schemas.microsoft.com/office/spreadsheetml/2009/9/main" objectType="Drop" dropStyle="combo" dx="16" fmlaLink="NeoBerIV!$E$30" fmlaRange="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K$30" lockText="1"/>
</file>

<file path=xl/ctrlProps/ctrlProp699.xml><?xml version="1.0" encoding="utf-8"?>
<formControlPr xmlns="http://schemas.microsoft.com/office/spreadsheetml/2009/9/main" objectType="CheckBox" fmlaLink="NeoBerIV!$K$30" lockText="1"/>
</file>

<file path=xl/ctrlProps/ctrlProp700.xml><?xml version="1.0" encoding="utf-8"?>
<formControlPr xmlns="http://schemas.microsoft.com/office/spreadsheetml/2009/9/main" objectType="Drop" dropStyle="combo" dx="16" fmlaLink="NeoBerIV!$E$31" fmlaRange="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K$31" lockText="1"/>
</file>

<file path=xl/ctrlProps/ctrlProp703.xml><?xml version="1.0" encoding="utf-8"?>
<formControlPr xmlns="http://schemas.microsoft.com/office/spreadsheetml/2009/9/main" objectType="Drop" dropStyle="combo" dx="16" fmlaLink="NeoBerIV!$B$59" fmlaRange="_VoedingToevoegingenKunstvoeding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_VoedingToevoegingenKunstvoeding" sel="1" val="0"/>
</file>

<file path=xl/ctrlProps/ctrlProp706.xml><?xml version="1.0" encoding="utf-8"?>
<formControlPr xmlns="http://schemas.microsoft.com/office/spreadsheetml/2009/9/main" objectType="Drop" dropStyle="combo" dx="16" fmlaLink="NeoBerIV!$B$61" fmlaRange="_VoedingToevoegingenKunstvoeding" sel="1" val="0"/>
</file>

<file path=xl/ctrlProps/ctrlProp707.xml><?xml version="1.0" encoding="utf-8"?>
<formControlPr xmlns="http://schemas.microsoft.com/office/spreadsheetml/2009/9/main" objectType="Drop" dropStyle="combo" dx="16" fmlaLink="NeoBerIV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NeoBerIV!$K$59" fmlaRange="_VoedingToevoegingenWaarden" sel="1" val="0"/>
</file>

<file path=xl/ctrlProps/ctrlProp709.xml><?xml version="1.0" encoding="utf-8"?>
<formControlPr xmlns="http://schemas.microsoft.com/office/spreadsheetml/2009/9/main" objectType="Drop" dropStyle="combo" dx="16" fmlaLink="NeoBerIV!$K$60" fmlaRange="_VoedingToevoegingenWaarden" sel="1" val="0"/>
</file>

<file path=xl/ctrlProps/ctrlProp710.xml><?xml version="1.0" encoding="utf-8"?>
<formControlPr xmlns="http://schemas.microsoft.com/office/spreadsheetml/2009/9/main" objectType="Drop" dropStyle="combo" dx="16" fmlaLink="NeoBerIV!$K$61" fmlaRange="_VoedingToevoegingenWaarden" sel="1" val="0"/>
</file>

<file path=xl/ctrlProps/ctrlProp711.xml><?xml version="1.0" encoding="utf-8"?>
<formControlPr xmlns="http://schemas.microsoft.com/office/spreadsheetml/2009/9/main" objectType="Drop" dropStyle="combo" dx="16" fmlaLink="NeoBerIV!$B$53" fmlaRange="_VoedingToevoegingenMoedermelk" sel="1" val="0"/>
</file>

<file path=xl/ctrlProps/ctrlProp712.xml><?xml version="1.0" encoding="utf-8"?>
<formControlPr xmlns="http://schemas.microsoft.com/office/spreadsheetml/2009/9/main" objectType="Drop" dropStyle="combo" dx="16" fmlaLink="NeoBerIV!$B$58" fmlaRange="_VoedingToevoegingenKunstvoeding" sel="1" val="0"/>
</file>

<file path=xl/ctrlProps/ctrlProp713.xml><?xml version="1.0" encoding="utf-8"?>
<formControlPr xmlns="http://schemas.microsoft.com/office/spreadsheetml/2009/9/main" objectType="Drop" dropStyle="combo" dx="16" fmlaLink="NeoBerIV!$K$58" fmlaRange="_VoedingToevoegingenWaarden" sel="1" val="0"/>
</file>

<file path=xl/ctrlProps/ctrlProp714.xml><?xml version="1.0" encoding="utf-8"?>
<formControlPr xmlns="http://schemas.microsoft.com/office/spreadsheetml/2009/9/main" objectType="Drop" dropStyle="combo" dx="16" fmlaLink="NeoBerIV!$K$52" fmlaRange="_VoedingBMFWaarden" sel="1" val="0"/>
</file>

<file path=xl/ctrlProps/ctrlProp715.xml><?xml version="1.0" encoding="utf-8"?>
<formControlPr xmlns="http://schemas.microsoft.com/office/spreadsheetml/2009/9/main" objectType="Drop" dropStyle="combo" dx="16" fmlaLink="NeoBerIV!$K$54" fmlaRange="_VoedingToevoegingenWaarden" sel="1" val="0"/>
</file>

<file path=xl/ctrlProps/ctrlProp716.xml><?xml version="1.0" encoding="utf-8"?>
<formControlPr xmlns="http://schemas.microsoft.com/office/spreadsheetml/2009/9/main" objectType="Drop" dropStyle="combo" dx="16" fmlaLink="NeoBerIV!$K$55" fmlaRange="_VoedingToevoegingenWaarden" sel="1" val="0"/>
</file>

<file path=xl/ctrlProps/ctrlProp717.xml><?xml version="1.0" encoding="utf-8"?>
<formControlPr xmlns="http://schemas.microsoft.com/office/spreadsheetml/2009/9/main" objectType="Drop" dropStyle="combo" dx="16" fmlaLink="NeoBerIV!$K$56" fmlaRange="_VoedingToevoegingenWaarden" sel="1" val="0"/>
</file>

<file path=xl/ctrlProps/ctrlProp718.xml><?xml version="1.0" encoding="utf-8"?>
<formControlPr xmlns="http://schemas.microsoft.com/office/spreadsheetml/2009/9/main" objectType="Drop" dropStyle="combo" dx="16" fmlaLink="NeoBerIV!$K$53" fmlaRange="_VoedingToevoegingenWaarden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lijst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Medicamenten" sel="1" val="0"/>
</file>

<file path=xl/ctrlProps/ctrlProp730.xml><?xml version="1.0" encoding="utf-8"?>
<formControlPr xmlns="http://schemas.microsoft.com/office/spreadsheetml/2009/9/main" objectType="Drop" dropStyle="combo" dx="16" fmlaLink="NeoBer1700!$B$21" fmlaRange="Medicamenten" sel="1" val="0"/>
</file>

<file path=xl/ctrlProps/ctrlProp731.xml><?xml version="1.0" encoding="utf-8"?>
<formControlPr xmlns="http://schemas.microsoft.com/office/spreadsheetml/2009/9/main" objectType="Drop" dropStyle="combo" dx="16" fmlaLink="NeoBer1700!$B$22" fmlaRange="Medicamenten" sel="1" val="0"/>
</file>

<file path=xl/ctrlProps/ctrlProp732.xml><?xml version="1.0" encoding="utf-8"?>
<formControlPr xmlns="http://schemas.microsoft.com/office/spreadsheetml/2009/9/main" objectType="Drop" dropStyle="combo" dx="16" fmlaLink="NeoBer1700!$B$23" fmlaRange="Medicamenten" sel="1" val="0"/>
</file>

<file path=xl/ctrlProps/ctrlProp733.xml><?xml version="1.0" encoding="utf-8"?>
<formControlPr xmlns="http://schemas.microsoft.com/office/spreadsheetml/2009/9/main" objectType="Drop" dropStyle="combo" dx="16" fmlaLink="NeoBer1700!$B$24" fmlaRange="Medicamenten" sel="1" val="0"/>
</file>

<file path=xl/ctrlProps/ctrlProp734.xml><?xml version="1.0" encoding="utf-8"?>
<formControlPr xmlns="http://schemas.microsoft.com/office/spreadsheetml/2009/9/main" objectType="Drop" dropStyle="combo" dx="16" fmlaLink="NeoBer1700!$B$25" fmlaRange="Medicamenten" sel="1" val="0"/>
</file>

<file path=xl/ctrlProps/ctrlProp735.xml><?xml version="1.0" encoding="utf-8"?>
<formControlPr xmlns="http://schemas.microsoft.com/office/spreadsheetml/2009/9/main" objectType="Drop" dropStyle="combo" dx="16" fmlaLink="NeoBer1700!$B$26" fmlaRange="Medicamenten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Opl" sel="1" val="2"/>
</file>

<file path=xl/ctrlProps/ctrlProp765.xml><?xml version="1.0" encoding="utf-8"?>
<formControlPr xmlns="http://schemas.microsoft.com/office/spreadsheetml/2009/9/main" objectType="Drop" dropStyle="combo" dx="16" fmlaLink="NeoBer1700!$E$21" fmlaRange="Opl" sel="1" val="0"/>
</file>

<file path=xl/ctrlProps/ctrlProp766.xml><?xml version="1.0" encoding="utf-8"?>
<formControlPr xmlns="http://schemas.microsoft.com/office/spreadsheetml/2009/9/main" objectType="Drop" dropStyle="combo" dx="16" fmlaLink="NeoBer1700!$E$22" fmlaRange="Opl" sel="1" val="0"/>
</file>

<file path=xl/ctrlProps/ctrlProp767.xml><?xml version="1.0" encoding="utf-8"?>
<formControlPr xmlns="http://schemas.microsoft.com/office/spreadsheetml/2009/9/main" objectType="Drop" dropStyle="combo" dx="16" fmlaLink="NeoBer1700!$E$23" fmlaRange="Opl" sel="1" val="0"/>
</file>

<file path=xl/ctrlProps/ctrlProp768.xml><?xml version="1.0" encoding="utf-8"?>
<formControlPr xmlns="http://schemas.microsoft.com/office/spreadsheetml/2009/9/main" objectType="Drop" dropStyle="combo" dx="16" fmlaLink="NeoBer1700!$E$24" fmlaRange="Opl" sel="1" val="0"/>
</file>

<file path=xl/ctrlProps/ctrlProp769.xml><?xml version="1.0" encoding="utf-8"?>
<formControlPr xmlns="http://schemas.microsoft.com/office/spreadsheetml/2009/9/main" objectType="Drop" dropStyle="combo" dx="16" fmlaLink="NeoBer1700!$E$25" fmlaRange="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K$18" lockText="1"/>
</file>

<file path=xl/ctrlProps/ctrlProp787.xml><?xml version="1.0" encoding="utf-8"?>
<formControlPr xmlns="http://schemas.microsoft.com/office/spreadsheetml/2009/9/main" objectType="CheckBox" fmlaLink="NeoBer1700!$K$20" lockText="1"/>
</file>

<file path=xl/ctrlProps/ctrlProp788.xml><?xml version="1.0" encoding="utf-8"?>
<formControlPr xmlns="http://schemas.microsoft.com/office/spreadsheetml/2009/9/main" objectType="CheckBox" fmlaLink="NeoBer1700!$K$21" lockText="1"/>
</file>

<file path=xl/ctrlProps/ctrlProp789.xml><?xml version="1.0" encoding="utf-8"?>
<formControlPr xmlns="http://schemas.microsoft.com/office/spreadsheetml/2009/9/main" objectType="CheckBox" fmlaLink="NeoBer1700!$K$22" lockText="1"/>
</file>

<file path=xl/ctrlProps/ctrlProp790.xml><?xml version="1.0" encoding="utf-8"?>
<formControlPr xmlns="http://schemas.microsoft.com/office/spreadsheetml/2009/9/main" objectType="CheckBox" fmlaLink="NeoBer1700!$K$23" lockText="1"/>
</file>

<file path=xl/ctrlProps/ctrlProp791.xml><?xml version="1.0" encoding="utf-8"?>
<formControlPr xmlns="http://schemas.microsoft.com/office/spreadsheetml/2009/9/main" objectType="CheckBox" fmlaLink="NeoBer1700!$K$24" lockText="1"/>
</file>

<file path=xl/ctrlProps/ctrlProp792.xml><?xml version="1.0" encoding="utf-8"?>
<formControlPr xmlns="http://schemas.microsoft.com/office/spreadsheetml/2009/9/main" objectType="CheckBox" fmlaLink="NeoBer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Medicamenten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Opl" sel="1" val="0"/>
</file>

<file path=xl/ctrlProps/ctrlProp803.xml><?xml version="1.0" encoding="utf-8"?>
<formControlPr xmlns="http://schemas.microsoft.com/office/spreadsheetml/2009/9/main" objectType="Drop" dropStyle="combo" dx="16" fmlaLink="NeoBer1700!$E$28" fmlaRange="Opl" sel="1" val="0"/>
</file>

<file path=xl/ctrlProps/ctrlProp804.xml><?xml version="1.0" encoding="utf-8"?>
<formControlPr xmlns="http://schemas.microsoft.com/office/spreadsheetml/2009/9/main" objectType="CheckBox" fmlaLink="NeoBer1700!$K$27" lockText="1"/>
</file>

<file path=xl/ctrlProps/ctrlProp805.xml><?xml version="1.0" encoding="utf-8"?>
<formControlPr xmlns="http://schemas.microsoft.com/office/spreadsheetml/2009/9/main" objectType="CheckBox" fmlaLink="NeoBer1700!$K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_VoedingToevoegingenMoedermelk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_VoedingToevoegingenMoedermelk" sel="1" val="0"/>
</file>

<file path=xl/ctrlProps/ctrlProp816.xml><?xml version="1.0" encoding="utf-8"?>
<formControlPr xmlns="http://schemas.microsoft.com/office/spreadsheetml/2009/9/main" objectType="Drop" dropStyle="combo" dx="16" fmlaLink="NeoBer1700!$B$56" fmlaRange="_VoedingToevoegingenMoedermelk" sel="1" val="0"/>
</file>

<file path=xl/ctrlProps/ctrlProp817.xml><?xml version="1.0" encoding="utf-8"?>
<formControlPr xmlns="http://schemas.microsoft.com/office/spreadsheetml/2009/9/main" objectType="Drop" dropStyle="combo" dx="16" fmlaLink="NeoBer1700!$B$28" fmlaRange="Medicamenten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Opl" sel="1" val="2"/>
</file>

<file path=xl/ctrlProps/ctrlProp821.xml><?xml version="1.0" encoding="utf-8"?>
<formControlPr xmlns="http://schemas.microsoft.com/office/spreadsheetml/2009/9/main" objectType="Drop" dropStyle="combo" dx="16" fmlaLink="NeoBer1700!$E$29" fmlaRange="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K$29" lockText="1"/>
</file>

<file path=xl/ctrlProps/ctrlProp824.xml><?xml version="1.0" encoding="utf-8"?>
<formControlPr xmlns="http://schemas.microsoft.com/office/spreadsheetml/2009/9/main" objectType="Drop" dropStyle="combo" dx="16" fmlaLink="NeoBer1700!$E$30" fmlaRange="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K$30" lockText="1"/>
</file>

<file path=xl/ctrlProps/ctrlProp827.xml><?xml version="1.0" encoding="utf-8"?>
<formControlPr xmlns="http://schemas.microsoft.com/office/spreadsheetml/2009/9/main" objectType="CheckBox" fmlaLink="NeoBer1700!$K$30" lockText="1"/>
</file>

<file path=xl/ctrlProps/ctrlProp828.xml><?xml version="1.0" encoding="utf-8"?>
<formControlPr xmlns="http://schemas.microsoft.com/office/spreadsheetml/2009/9/main" objectType="Drop" dropStyle="combo" dx="16" fmlaLink="NeoBer1700!$E$31" fmlaRange="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K$31" lockText="1"/>
</file>

<file path=xl/ctrlProps/ctrlProp831.xml><?xml version="1.0" encoding="utf-8"?>
<formControlPr xmlns="http://schemas.microsoft.com/office/spreadsheetml/2009/9/main" objectType="Drop" dropStyle="combo" dx="16" fmlaLink="NeoBer1700!$B$59" fmlaRange="_VoedingToevoegingenKunstvoeding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_VoedingToevoegingenKunstvoeding" sel="1" val="0"/>
</file>

<file path=xl/ctrlProps/ctrlProp834.xml><?xml version="1.0" encoding="utf-8"?>
<formControlPr xmlns="http://schemas.microsoft.com/office/spreadsheetml/2009/9/main" objectType="Drop" dropStyle="combo" dx="16" fmlaLink="NeoBer1700!$B$61" fmlaRange="_VoedingToevoegingenKunstvoeding" sel="1" val="0"/>
</file>

<file path=xl/ctrlProps/ctrlProp835.xml><?xml version="1.0" encoding="utf-8"?>
<formControlPr xmlns="http://schemas.microsoft.com/office/spreadsheetml/2009/9/main" objectType="Drop" dropStyle="combo" dx="16" fmlaLink="NeoBer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NeoBer1700!$K$59" fmlaRange="_VoedingToevoegingenWaarden" sel="1" val="3"/>
</file>

<file path=xl/ctrlProps/ctrlProp837.xml><?xml version="1.0" encoding="utf-8"?>
<formControlPr xmlns="http://schemas.microsoft.com/office/spreadsheetml/2009/9/main" objectType="Drop" dropStyle="combo" dx="16" fmlaLink="NeoBer1700!$K$60" fmlaRange="_VoedingToevoegingenWaarden" sel="1" val="0"/>
</file>

<file path=xl/ctrlProps/ctrlProp838.xml><?xml version="1.0" encoding="utf-8"?>
<formControlPr xmlns="http://schemas.microsoft.com/office/spreadsheetml/2009/9/main" objectType="Drop" dropStyle="combo" dx="16" fmlaLink="NeoBer1700!$K$61" fmlaRange="_VoedingToevoegingenWaarden" sel="1" val="0"/>
</file>

<file path=xl/ctrlProps/ctrlProp839.xml><?xml version="1.0" encoding="utf-8"?>
<formControlPr xmlns="http://schemas.microsoft.com/office/spreadsheetml/2009/9/main" objectType="Drop" dropStyle="combo" dx="16" fmlaLink="NeoBer1700!$B$53" fmlaRange="_VoedingToevoegingenMoedermelk" sel="1" val="0"/>
</file>

<file path=xl/ctrlProps/ctrlProp840.xml><?xml version="1.0" encoding="utf-8"?>
<formControlPr xmlns="http://schemas.microsoft.com/office/spreadsheetml/2009/9/main" objectType="Drop" dropStyle="combo" dx="16" fmlaLink="NeoBer1700!$B$58" fmlaRange="_VoedingToevoegingenKunstvoeding" sel="1" val="0"/>
</file>

<file path=xl/ctrlProps/ctrlProp841.xml><?xml version="1.0" encoding="utf-8"?>
<formControlPr xmlns="http://schemas.microsoft.com/office/spreadsheetml/2009/9/main" objectType="Drop" dropStyle="combo" dx="16" fmlaLink="NeoBer1700!$K$58" fmlaRange="_VoedingToevoegingenWaarden" sel="1" val="0"/>
</file>

<file path=xl/ctrlProps/ctrlProp842.xml><?xml version="1.0" encoding="utf-8"?>
<formControlPr xmlns="http://schemas.microsoft.com/office/spreadsheetml/2009/9/main" objectType="Drop" dropStyle="combo" dx="16" fmlaLink="NeoBer1700!$K$52" fmlaRange="_VoedingBMFWaarden" sel="1" val="0"/>
</file>

<file path=xl/ctrlProps/ctrlProp843.xml><?xml version="1.0" encoding="utf-8"?>
<formControlPr xmlns="http://schemas.microsoft.com/office/spreadsheetml/2009/9/main" objectType="Drop" dropStyle="combo" dx="16" fmlaLink="NeoBer1700!$K$54" fmlaRange="_VoedingToevoegingenWaarden" sel="1" val="0"/>
</file>

<file path=xl/ctrlProps/ctrlProp844.xml><?xml version="1.0" encoding="utf-8"?>
<formControlPr xmlns="http://schemas.microsoft.com/office/spreadsheetml/2009/9/main" objectType="Drop" dropStyle="combo" dx="16" fmlaLink="NeoBer1700!$K$55" fmlaRange="_VoedingToevoegingenWaarden" sel="1" val="0"/>
</file>

<file path=xl/ctrlProps/ctrlProp845.xml><?xml version="1.0" encoding="utf-8"?>
<formControlPr xmlns="http://schemas.microsoft.com/office/spreadsheetml/2009/9/main" objectType="Drop" dropStyle="combo" dx="16" fmlaLink="NeoBer1700!$K$56" fmlaRange="_VoedingToevoegingenWaarden" sel="1" val="0"/>
</file>

<file path=xl/ctrlProps/ctrlProp846.xml><?xml version="1.0" encoding="utf-8"?>
<formControlPr xmlns="http://schemas.microsoft.com/office/spreadsheetml/2009/9/main" objectType="Drop" dropStyle="combo" dx="16" fmlaLink="NeoBer1700!$K$53" fmlaRange="_VoedingToevoegingenWaarden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lijst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Aanvullen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B4" sqref="B4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4" sqref="B4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2663</v>
      </c>
      <c r="B1" s="518" t="s">
        <v>2664</v>
      </c>
    </row>
    <row r="2" spans="1:2" x14ac:dyDescent="0.35">
      <c r="A2" s="518" t="s">
        <v>2649</v>
      </c>
      <c r="B2" t="b">
        <v>1</v>
      </c>
    </row>
    <row r="3" spans="1:2" x14ac:dyDescent="0.35">
      <c r="A3" s="518" t="s">
        <v>2650</v>
      </c>
      <c r="B3" t="b">
        <v>0</v>
      </c>
    </row>
    <row r="4" spans="1:2" x14ac:dyDescent="0.35">
      <c r="A4" s="518" t="s">
        <v>2651</v>
      </c>
      <c r="B4" s="518" t="s">
        <v>2653</v>
      </c>
    </row>
    <row r="5" spans="1:2" x14ac:dyDescent="0.35">
      <c r="A5" s="518" t="s">
        <v>2652</v>
      </c>
      <c r="B5" s="518" t="s">
        <v>2654</v>
      </c>
    </row>
    <row r="6" spans="1:2" x14ac:dyDescent="0.35">
      <c r="A6" s="518" t="s">
        <v>2655</v>
      </c>
      <c r="B6" s="518" t="s">
        <v>2656</v>
      </c>
    </row>
    <row r="7" spans="1:2" x14ac:dyDescent="0.35">
      <c r="A7" s="518" t="s">
        <v>2657</v>
      </c>
      <c r="B7" t="s">
        <v>2658</v>
      </c>
    </row>
    <row r="8" spans="1:2" x14ac:dyDescent="0.35">
      <c r="A8" s="518" t="s">
        <v>2659</v>
      </c>
      <c r="B8" s="518" t="s">
        <v>2660</v>
      </c>
    </row>
    <row r="9" spans="1:2" x14ac:dyDescent="0.35">
      <c r="A9" s="518" t="s">
        <v>2661</v>
      </c>
      <c r="B9" t="s">
        <v>2662</v>
      </c>
    </row>
    <row r="10" spans="1:2" x14ac:dyDescent="0.35">
      <c r="A10" s="518" t="s">
        <v>2665</v>
      </c>
      <c r="B10" s="518" t="s">
        <v>2666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46"/>
  <sheetViews>
    <sheetView workbookViewId="0">
      <selection activeCell="C16" sqref="C16:D16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TODAY()-__4_GebDatum+1</f>
        <v>360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abSelected="1" workbookViewId="0">
      <selection activeCell="B4" sqref="B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zoomScaleNormal="100" workbookViewId="0">
      <selection activeCell="C5" sqref="C5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PedPrtAfspr!F2&amp;" geb: "&amp;TEXT(PedPrtAfspr!F3,"dd-mmm-jj")&amp;". Gewicht: "&amp;ROUND(Gewicht/10,1)&amp;" kg"</f>
        <v>Achternaam, Voornaam geb: 01-jan-16. Gewicht: 10 kg</v>
      </c>
    </row>
    <row r="2" spans="1:3 4305:4305" x14ac:dyDescent="0.35">
      <c r="A2" t="s">
        <v>606</v>
      </c>
      <c r="B2" s="236" t="s">
        <v>909</v>
      </c>
      <c r="C2" s="234" t="str">
        <f>__2_AchterNaam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__3_VoorNaam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TEXT(PedPrtAfspr!F3,"dd-mmm-jj")</f>
        <v>01-jan-16</v>
      </c>
    </row>
    <row r="5" spans="1:3 4305:4305" x14ac:dyDescent="0.35">
      <c r="A5" t="s">
        <v>606</v>
      </c>
      <c r="B5" s="236" t="s">
        <v>912</v>
      </c>
      <c r="C5" s="22">
        <f>__0_PatNum</f>
        <v>0</v>
      </c>
    </row>
    <row r="6" spans="1:3 4305:4305" x14ac:dyDescent="0.35">
      <c r="A6" s="577" t="s">
        <v>928</v>
      </c>
      <c r="B6" s="236" t="s">
        <v>908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928</v>
      </c>
      <c r="B7" s="236" t="s">
        <v>909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928</v>
      </c>
      <c r="B8" s="236" t="s">
        <v>910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928</v>
      </c>
      <c r="B9" s="235" t="s">
        <v>911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928</v>
      </c>
      <c r="B10" s="235" t="s">
        <v>912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928</v>
      </c>
      <c r="B11" s="235" t="s">
        <v>913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928</v>
      </c>
      <c r="B12" s="235" t="s">
        <v>914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928</v>
      </c>
      <c r="B13" s="235" t="s">
        <v>915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928</v>
      </c>
      <c r="B14" s="235" t="s">
        <v>916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928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928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928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928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928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928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928</v>
      </c>
      <c r="B21" s="235">
        <v>16</v>
      </c>
      <c r="C21" t="str">
        <f>IF(GlobBerOpm!C4&lt;&gt;0,PedPrtAfspr!C67&amp;" "&amp;GlobBerOpm!C4,"")</f>
        <v/>
      </c>
    </row>
    <row r="22" spans="1:6" x14ac:dyDescent="0.35">
      <c r="A22" t="s">
        <v>929</v>
      </c>
      <c r="B22" s="235" t="s">
        <v>908</v>
      </c>
      <c r="C22" t="str">
        <f>PedBerMedDisc!AC2</f>
        <v/>
      </c>
    </row>
    <row r="23" spans="1:6" x14ac:dyDescent="0.35">
      <c r="A23" t="s">
        <v>929</v>
      </c>
      <c r="B23" s="235" t="s">
        <v>909</v>
      </c>
      <c r="C23" t="str">
        <f>PedBerMedDisc!AC3</f>
        <v/>
      </c>
    </row>
    <row r="24" spans="1:6" x14ac:dyDescent="0.35">
      <c r="A24" t="s">
        <v>929</v>
      </c>
      <c r="B24" s="235" t="s">
        <v>910</v>
      </c>
      <c r="C24" t="str">
        <f>PedBerMedDisc!AC4</f>
        <v/>
      </c>
    </row>
    <row r="25" spans="1:6" x14ac:dyDescent="0.35">
      <c r="A25" t="s">
        <v>929</v>
      </c>
      <c r="B25" s="235" t="s">
        <v>911</v>
      </c>
      <c r="C25" t="str">
        <f>PedBerMedDisc!AC5</f>
        <v/>
      </c>
    </row>
    <row r="26" spans="1:6" x14ac:dyDescent="0.35">
      <c r="A26" t="s">
        <v>929</v>
      </c>
      <c r="B26" s="235" t="s">
        <v>912</v>
      </c>
      <c r="C26" t="str">
        <f>PedBerMedDisc!AC6</f>
        <v/>
      </c>
    </row>
    <row r="27" spans="1:6" x14ac:dyDescent="0.35">
      <c r="A27" t="s">
        <v>929</v>
      </c>
      <c r="B27" s="235" t="s">
        <v>913</v>
      </c>
      <c r="C27" t="str">
        <f>PedBerMedDisc!AC7</f>
        <v/>
      </c>
    </row>
    <row r="28" spans="1:6" x14ac:dyDescent="0.35">
      <c r="A28" t="s">
        <v>929</v>
      </c>
      <c r="B28" s="235" t="s">
        <v>914</v>
      </c>
      <c r="C28" t="str">
        <f>PedBerMedDisc!AC8</f>
        <v/>
      </c>
    </row>
    <row r="29" spans="1:6" x14ac:dyDescent="0.35">
      <c r="A29" t="s">
        <v>929</v>
      </c>
      <c r="B29" s="235" t="s">
        <v>915</v>
      </c>
      <c r="C29" t="str">
        <f>PedBerMedDisc!AC9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PedBerMedDisc!AC10</f>
        <v/>
      </c>
    </row>
    <row r="31" spans="1:6" x14ac:dyDescent="0.35">
      <c r="A31" t="s">
        <v>929</v>
      </c>
      <c r="B31" s="235">
        <v>10</v>
      </c>
      <c r="C31" t="str">
        <f>PedBerMedDisc!AC11</f>
        <v/>
      </c>
    </row>
    <row r="32" spans="1:6" x14ac:dyDescent="0.35">
      <c r="A32" t="s">
        <v>929</v>
      </c>
      <c r="B32" s="235">
        <v>11</v>
      </c>
      <c r="C32" t="str">
        <f>PedBerMedDisc!AC12</f>
        <v/>
      </c>
    </row>
    <row r="33" spans="1:7" x14ac:dyDescent="0.35">
      <c r="A33" t="s">
        <v>929</v>
      </c>
      <c r="B33" s="235">
        <v>12</v>
      </c>
      <c r="C33" t="str">
        <f>PedBerMedDisc!AC13</f>
        <v/>
      </c>
    </row>
    <row r="34" spans="1:7" x14ac:dyDescent="0.35">
      <c r="A34" t="s">
        <v>929</v>
      </c>
      <c r="B34" s="235">
        <v>13</v>
      </c>
      <c r="C34" t="str">
        <f>PedBerMedDisc!AC14</f>
        <v/>
      </c>
    </row>
    <row r="35" spans="1:7" x14ac:dyDescent="0.35">
      <c r="A35" t="s">
        <v>929</v>
      </c>
      <c r="B35" s="235">
        <v>14</v>
      </c>
      <c r="C35" t="str">
        <f>PedBerMedDisc!AC15</f>
        <v/>
      </c>
    </row>
    <row r="36" spans="1:7" x14ac:dyDescent="0.35">
      <c r="A36" t="s">
        <v>929</v>
      </c>
      <c r="B36" s="235">
        <v>15</v>
      </c>
      <c r="C36" t="str">
        <f>PedBerMedDisc!AC16</f>
        <v/>
      </c>
    </row>
    <row r="37" spans="1:7" x14ac:dyDescent="0.35">
      <c r="A37" t="s">
        <v>929</v>
      </c>
      <c r="B37" s="235">
        <v>16</v>
      </c>
      <c r="C37" t="str">
        <f>PedBerMedDisc!AC17</f>
        <v/>
      </c>
    </row>
    <row r="38" spans="1:7" x14ac:dyDescent="0.35">
      <c r="A38" t="s">
        <v>929</v>
      </c>
      <c r="B38" s="235">
        <v>17</v>
      </c>
      <c r="C38" t="str">
        <f>PedBerMedDisc!AC18</f>
        <v/>
      </c>
    </row>
    <row r="39" spans="1:7" x14ac:dyDescent="0.35">
      <c r="A39" t="s">
        <v>929</v>
      </c>
      <c r="B39" s="235">
        <v>18</v>
      </c>
      <c r="C39" t="str">
        <f>PedBerMedDisc!AC19</f>
        <v/>
      </c>
    </row>
    <row r="40" spans="1:7" x14ac:dyDescent="0.35">
      <c r="A40" t="s">
        <v>929</v>
      </c>
      <c r="B40" s="235">
        <v>19</v>
      </c>
      <c r="C40" t="str">
        <f>PedBerMedDisc!AC20</f>
        <v/>
      </c>
    </row>
    <row r="41" spans="1:7" x14ac:dyDescent="0.35">
      <c r="A41" t="s">
        <v>929</v>
      </c>
      <c r="B41" s="235">
        <v>20</v>
      </c>
      <c r="C41" t="str">
        <f>PedBerMedDisc!AC21</f>
        <v/>
      </c>
    </row>
    <row r="42" spans="1:7" x14ac:dyDescent="0.35">
      <c r="A42" s="517" t="s">
        <v>929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PedBerMedDisc!AC26</f>
        <v/>
      </c>
    </row>
    <row r="47" spans="1:7" x14ac:dyDescent="0.35">
      <c r="A47" s="517" t="s">
        <v>929</v>
      </c>
      <c r="B47" s="520">
        <v>26</v>
      </c>
      <c r="C47" s="517" t="str">
        <f>PedBerMedDisc!AC27</f>
        <v/>
      </c>
    </row>
    <row r="48" spans="1:7" x14ac:dyDescent="0.35">
      <c r="A48" s="517" t="s">
        <v>929</v>
      </c>
      <c r="B48" s="520">
        <v>27</v>
      </c>
      <c r="C48" s="517" t="str">
        <f>PedBerMedDisc!AC28</f>
        <v/>
      </c>
    </row>
    <row r="49" spans="1:5" x14ac:dyDescent="0.35">
      <c r="A49" s="517" t="s">
        <v>929</v>
      </c>
      <c r="B49" s="520">
        <v>28</v>
      </c>
      <c r="C49" s="517" t="str">
        <f>PedBerMedDisc!AC29</f>
        <v/>
      </c>
    </row>
    <row r="50" spans="1:5" x14ac:dyDescent="0.35">
      <c r="A50" s="517" t="s">
        <v>929</v>
      </c>
      <c r="B50" s="520">
        <v>29</v>
      </c>
      <c r="C50" s="517" t="str">
        <f>PedBerMedDisc!AC30</f>
        <v/>
      </c>
    </row>
    <row r="51" spans="1:5" x14ac:dyDescent="0.35">
      <c r="A51" s="517" t="s">
        <v>929</v>
      </c>
      <c r="B51" s="520">
        <v>30</v>
      </c>
      <c r="C51" s="517" t="str">
        <f>PedBerMedDisc!AC31</f>
        <v/>
      </c>
    </row>
    <row r="52" spans="1:5" x14ac:dyDescent="0.35">
      <c r="A52" s="518" t="s">
        <v>1656</v>
      </c>
      <c r="B52" s="520" t="s">
        <v>908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IF(PedPrtAfspr!C39&lt;&gt;0,PedPrtAfspr!C39,"")</f>
        <v/>
      </c>
    </row>
    <row r="57" spans="1:5" x14ac:dyDescent="0.35">
      <c r="A57" t="s">
        <v>930</v>
      </c>
      <c r="B57" s="235" t="s">
        <v>909</v>
      </c>
      <c r="C57" t="str">
        <f>IF(PedPrtAfspr!C40&lt;&gt;0,PedPrtAfspr!C40,"")</f>
        <v/>
      </c>
    </row>
    <row r="58" spans="1:5" x14ac:dyDescent="0.35">
      <c r="A58" t="s">
        <v>930</v>
      </c>
      <c r="B58" s="235" t="s">
        <v>910</v>
      </c>
      <c r="C58" t="str">
        <f>IF(PedPrtAfspr!C41&lt;&gt;0,PedPrtAfspr!C41,"")</f>
        <v/>
      </c>
    </row>
    <row r="59" spans="1:5" x14ac:dyDescent="0.35">
      <c r="A59" t="s">
        <v>930</v>
      </c>
      <c r="B59" s="235" t="s">
        <v>911</v>
      </c>
      <c r="C59" t="str">
        <f>IF(PedPrtAfspr!C42&lt;&gt;0,PedPrtAfspr!C42,"")</f>
        <v/>
      </c>
    </row>
    <row r="60" spans="1:5" x14ac:dyDescent="0.35">
      <c r="A60" t="s">
        <v>930</v>
      </c>
      <c r="B60" s="235" t="s">
        <v>912</v>
      </c>
      <c r="C60" t="str">
        <f>IF(PedPrtAfspr!C43&lt;&gt;0,PedPrtAfspr!C43,"")</f>
        <v/>
      </c>
    </row>
    <row r="61" spans="1:5" x14ac:dyDescent="0.35">
      <c r="A61" t="s">
        <v>930</v>
      </c>
      <c r="B61" s="235" t="s">
        <v>913</v>
      </c>
      <c r="C61" t="str">
        <f>IF(PedPrtAfspr!C44&lt;&gt;0,PedPrtAfspr!C44,"")</f>
        <v/>
      </c>
    </row>
    <row r="62" spans="1:5" x14ac:dyDescent="0.35">
      <c r="A62" t="s">
        <v>930</v>
      </c>
      <c r="B62" s="235" t="s">
        <v>914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931</v>
      </c>
      <c r="B64" s="235" t="s">
        <v>908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IF(PedPrtAfspr!D12&lt;&gt;0,"Opmerkingen: "&amp;PedPrtAfspr!D12,"")</f>
        <v/>
      </c>
    </row>
    <row r="66" spans="1:3" x14ac:dyDescent="0.35">
      <c r="A66" t="s">
        <v>931</v>
      </c>
      <c r="B66" s="235" t="s">
        <v>910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931</v>
      </c>
      <c r="B67" s="235" t="s">
        <v>911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931</v>
      </c>
      <c r="B68" s="235" t="s">
        <v>912</v>
      </c>
      <c r="C68" t="str">
        <f>IF(PedPrtAfspr!E85&lt;&gt;" ",PedPrtAfspr!D85&amp;": "&amp;PedPrtAfspr!E85,"")</f>
        <v/>
      </c>
    </row>
    <row r="69" spans="1:3" x14ac:dyDescent="0.35">
      <c r="A69" t="s">
        <v>931</v>
      </c>
      <c r="B69" s="235" t="s">
        <v>913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931</v>
      </c>
      <c r="B70" s="235" t="s">
        <v>914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931</v>
      </c>
      <c r="B71" s="236" t="s">
        <v>915</v>
      </c>
      <c r="C71" t="str">
        <f>IF(PedGuiEntTPN!D32&lt;&gt;0,"Opmerkingen: "&amp;PedGuiEntTPN!D32,"")</f>
        <v/>
      </c>
    </row>
    <row r="72" spans="1:3" x14ac:dyDescent="0.35">
      <c r="A72" t="s">
        <v>285</v>
      </c>
      <c r="B72" s="235" t="s">
        <v>908</v>
      </c>
      <c r="C72" t="str">
        <f>IF(PedPrtAfspr!D15&lt;&gt;"",PedPrtAfspr!C15&amp;": "&amp;PedPrtAfspr!D15,"")</f>
        <v/>
      </c>
    </row>
    <row r="73" spans="1:3" x14ac:dyDescent="0.35">
      <c r="A73" t="s">
        <v>285</v>
      </c>
      <c r="B73" s="235" t="s">
        <v>909</v>
      </c>
      <c r="C73" t="str">
        <f>IF(PedPrtAfspr!D16&lt;&gt;"",PedPrtAfspr!C16&amp;": "&amp;PedPrtAfspr!D16,"")</f>
        <v/>
      </c>
    </row>
    <row r="74" spans="1:3" x14ac:dyDescent="0.35">
      <c r="A74" t="s">
        <v>285</v>
      </c>
      <c r="B74" s="235" t="s">
        <v>910</v>
      </c>
      <c r="C74" t="str">
        <f>IF(PedPrtAfspr!D17&lt;&gt;"",PedPrtAfspr!C17&amp;": "&amp;PedPrtAfspr!D17,"")</f>
        <v/>
      </c>
    </row>
    <row r="75" spans="1:3" x14ac:dyDescent="0.35">
      <c r="A75" t="s">
        <v>285</v>
      </c>
      <c r="B75" s="235" t="s">
        <v>911</v>
      </c>
      <c r="C75" t="str">
        <f>IF(PedPrtAfspr!D18&lt;&gt;"",PedPrtAfspr!C18&amp;": "&amp;PedPrtAfspr!D18,"")</f>
        <v/>
      </c>
    </row>
    <row r="76" spans="1:3" x14ac:dyDescent="0.35">
      <c r="A76" t="s">
        <v>285</v>
      </c>
      <c r="B76" s="235" t="s">
        <v>912</v>
      </c>
      <c r="C76" t="str">
        <f>IF(PedPrtAfspr!D19&lt;&gt;"",PedPrtAfspr!C19&amp;": "&amp;PedPrtAfspr!D19,"")</f>
        <v/>
      </c>
    </row>
    <row r="77" spans="1:3" x14ac:dyDescent="0.35">
      <c r="A77" t="s">
        <v>285</v>
      </c>
      <c r="B77" s="235" t="s">
        <v>913</v>
      </c>
      <c r="C77" t="str">
        <f>IF(PedPrtAfspr!D20&lt;&gt;0,PedPrtAfspr!C20&amp;": "&amp;PedPrtAfspr!D20,"")</f>
        <v/>
      </c>
    </row>
    <row r="78" spans="1:3" x14ac:dyDescent="0.35">
      <c r="A78" t="s">
        <v>728</v>
      </c>
      <c r="B78" s="235" t="s">
        <v>908</v>
      </c>
      <c r="C78" t="str">
        <f>PedPrtAfspr!C96&amp;": "&amp;PedPrtAfspr!D96</f>
        <v>Vocht: 0 ml/kg</v>
      </c>
    </row>
    <row r="79" spans="1:3" x14ac:dyDescent="0.35">
      <c r="A79" t="s">
        <v>728</v>
      </c>
      <c r="B79" s="235" t="s">
        <v>909</v>
      </c>
      <c r="C79" t="str">
        <f>PedPrtAfspr!C97&amp;": "&amp;PedPrtAfspr!D97</f>
        <v>Eiwit: 0  gram/kg</v>
      </c>
    </row>
    <row r="80" spans="1:3" x14ac:dyDescent="0.35">
      <c r="A80" t="s">
        <v>728</v>
      </c>
      <c r="B80" s="235" t="s">
        <v>910</v>
      </c>
      <c r="C80" t="str">
        <f>PedPrtAfspr!C98&amp;": "&amp;PedPrtAfspr!D98</f>
        <v>Glucose/KH: 0 g/kg</v>
      </c>
    </row>
    <row r="81" spans="1:3" x14ac:dyDescent="0.35">
      <c r="A81" t="s">
        <v>728</v>
      </c>
      <c r="B81" s="235" t="s">
        <v>911</v>
      </c>
      <c r="C81" t="str">
        <f>PedPrtAfspr!E96&amp;": "&amp;PedPrtAfspr!F96</f>
        <v>Calorieen: 0 kCal/kg</v>
      </c>
    </row>
    <row r="82" spans="1:3" x14ac:dyDescent="0.35">
      <c r="A82" t="s">
        <v>728</v>
      </c>
      <c r="B82" s="235" t="s">
        <v>912</v>
      </c>
      <c r="C82" t="str">
        <f>PedPrtAfspr!E97&amp;": "&amp;PedPrtAfspr!F97</f>
        <v>Vet: 0 gram/kg</v>
      </c>
    </row>
    <row r="83" spans="1:3" x14ac:dyDescent="0.35">
      <c r="A83" t="s">
        <v>728</v>
      </c>
      <c r="B83" s="235" t="s">
        <v>913</v>
      </c>
      <c r="C83" t="str">
        <f>PedPrtAfspr!G96&amp;": "&amp;PedPrtAfspr!H96</f>
        <v>Kalium: 0 mmol/kg</v>
      </c>
    </row>
    <row r="84" spans="1:3" x14ac:dyDescent="0.35">
      <c r="A84" t="s">
        <v>728</v>
      </c>
      <c r="B84" s="235" t="s">
        <v>914</v>
      </c>
      <c r="C84" t="str">
        <f>PedPrtAfspr!G97&amp;": "&amp;PedPrtAfspr!H97</f>
        <v>Calcium: 0 mmol/kg</v>
      </c>
    </row>
    <row r="85" spans="1:3" x14ac:dyDescent="0.35">
      <c r="A85" t="s">
        <v>728</v>
      </c>
      <c r="B85" s="235" t="s">
        <v>915</v>
      </c>
      <c r="C85" t="str">
        <f>PedPrtAfspr!G98&amp;": "&amp;PedPrtAfspr!H98</f>
        <v>Magnesium: 0 mmol/kg</v>
      </c>
    </row>
    <row r="86" spans="1:3" x14ac:dyDescent="0.35">
      <c r="A86" t="s">
        <v>728</v>
      </c>
      <c r="B86" s="235" t="s">
        <v>916</v>
      </c>
      <c r="C86" t="str">
        <f>PedPrtAfspr!I96&amp;": "&amp;PedPrtAfspr!J96</f>
        <v>Natrium : 0 mmol/kg</v>
      </c>
    </row>
    <row r="87" spans="1:3" x14ac:dyDescent="0.35">
      <c r="A87" t="s">
        <v>728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NeoGuiAfspraken!H15</f>
        <v>81 weken en 2 dag(-en)</v>
      </c>
    </row>
    <row r="89" spans="1:3" x14ac:dyDescent="0.35">
      <c r="A89" s="518" t="s">
        <v>2283</v>
      </c>
      <c r="B89" s="520" t="s">
        <v>908</v>
      </c>
      <c r="C89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IF(NeoBerIV!B32="","",NeoBerIV!B32)</f>
        <v/>
      </c>
    </row>
    <row r="99" spans="1:7" x14ac:dyDescent="0.35">
      <c r="A99" s="518" t="s">
        <v>2283</v>
      </c>
      <c r="B99" s="520" t="s">
        <v>1265</v>
      </c>
      <c r="C99" s="517" t="str">
        <f>IF(NeoBerIV!B33="","",NeoBerIV!B33)</f>
        <v/>
      </c>
    </row>
    <row r="100" spans="1:7" x14ac:dyDescent="0.35">
      <c r="A100" s="518" t="s">
        <v>2283</v>
      </c>
      <c r="B100" s="520" t="s">
        <v>1266</v>
      </c>
      <c r="C100" s="517" t="str">
        <f>IF(NeoBerIV!E29&lt;&gt;0, NeoGuiAfspraken!B42&amp;": "&amp; INDEX(Opl,NeoBerIV!$E29,1)&amp;" " &amp; NeoGuiAfspraken!G42,"")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IF(NeoBerIV!E30&lt;&gt;0, NeoGuiAfspraken!B43&amp;": "&amp; INDEX(Opl,NeoBerIV!$E30,1)&amp;" " &amp; NeoGuiAfspraken!G43,"")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IF(NeoBerIV!E31&lt;&gt;0, NeoGuiAfspraken!B44&amp;": "&amp; INDEX(Opl,NeoBerIV!$E31,1)&amp;" " &amp; NeoGuiAfspraken!G44,"")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IF(NeoBerIV!C35&lt;&gt;0,CONCATENATE(INDEX(lijstIntralipidSmof,SelectedIntralipidSmof)," ",ROUNDUP(NeoBerIV!C35/24,1),"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71" activePane="bottomRight" state="frozen"/>
      <selection activeCell="C22" sqref="C22"/>
      <selection pane="topRight" activeCell="C22" sqref="C22"/>
      <selection pane="bottomLeft" activeCell="C22" sqref="C22"/>
      <selection pane="bottomRight" activeCell="A79" sqref="A79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2638</v>
      </c>
      <c r="C2" t="s">
        <v>562</v>
      </c>
    </row>
    <row r="3" spans="1:20" x14ac:dyDescent="0.35">
      <c r="A3" t="s">
        <v>970</v>
      </c>
      <c r="B3" s="517" t="s">
        <v>2638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2639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2640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2641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2638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__4_GebDatum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2638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2642</v>
      </c>
    </row>
    <row r="831" spans="1:4" x14ac:dyDescent="0.35">
      <c r="A831" s="517" t="s">
        <v>1455</v>
      </c>
      <c r="B831" t="s">
        <v>2643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A9" sqref="A9:A1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  <c r="J1" s="518" t="s">
        <v>1001</v>
      </c>
    </row>
    <row r="2" spans="1:10" x14ac:dyDescent="0.35">
      <c r="B2" s="30">
        <f ca="1" xml:space="preserve"> TODAY()</f>
        <v>42729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42729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360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GlobBerOpm!C4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Sgm7LL4njROlowQJIP/RgT8PUA8ayuueVWMNQ5f0KUqxXZGTiTUUZYj91hzGecbI3H9vvGgVg309lYj/Djhr6w==" saltValue="u5a8oWrbpvyKN/1hTubXDw==" spinCount="10000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D3" sqref="D3:D17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2635</v>
      </c>
      <c r="G1" s="264" t="s">
        <v>2636</v>
      </c>
      <c r="H1" s="264" t="s">
        <v>2637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>
        <f ca="1">AfspraakDatum</f>
        <v>42729</v>
      </c>
      <c r="F2" s="111"/>
      <c r="G2" s="108"/>
      <c r="H2" s="109" t="s">
        <v>624</v>
      </c>
      <c r="I2" s="108"/>
      <c r="J2" s="112">
        <f>OpnDatum</f>
        <v>42370</v>
      </c>
      <c r="K2" s="109" t="str">
        <f ca="1">"ICU-dag: "&amp;AfspraakDatum-OpnDatum+1</f>
        <v>ICU-dag: 360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__2_AchterNaam&amp;", "&amp;__3_VoorNaam</f>
        <v>Achternaam, Voornaam</v>
      </c>
      <c r="F3" s="113"/>
      <c r="G3" s="108"/>
      <c r="H3" s="109" t="s">
        <v>638</v>
      </c>
      <c r="I3" s="108"/>
      <c r="J3" s="112">
        <f>__4_GebDatum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__0_PatNum</f>
        <v>0</v>
      </c>
      <c r="F4" s="111"/>
      <c r="G4" s="115"/>
      <c r="H4" s="109" t="s">
        <v>573</v>
      </c>
      <c r="I4" s="115"/>
      <c r="J4" s="116" t="str">
        <f ca="1">TRUNC((AfspraakDatum-__4_GebDatum)/365,0)&amp;" jaar en "&amp;TRUNC(((AfspraakDatum-__4_GebDatum)-365*TRUNC((AfspraakDatum-__4_GebDatum)/365,0))/30,0)&amp;" maand(-en)"</f>
        <v>0 jaar en 11 maand(-en)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PedBerMedDisc!C2</f>
        <v>0</v>
      </c>
      <c r="E6" s="870"/>
      <c r="F6" s="870"/>
      <c r="G6" s="870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GlobBerOpm!C16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PedBerMedDisc!C3</f>
        <v>0</v>
      </c>
      <c r="E8" s="870"/>
      <c r="F8" s="870"/>
      <c r="G8" s="870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GlobBerOpm!C17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PedBerMedDisc!C4</f>
        <v>0</v>
      </c>
      <c r="E10" s="870"/>
      <c r="F10" s="870"/>
      <c r="G10" s="870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GlobBerOpm!C18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PedBerMedDisc!C5</f>
        <v>0</v>
      </c>
      <c r="E12" s="870"/>
      <c r="F12" s="870"/>
      <c r="G12" s="870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GlobBerOpm!C19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PedBerMedDisc!C6</f>
        <v>0</v>
      </c>
      <c r="E14" s="870"/>
      <c r="F14" s="870"/>
      <c r="G14" s="870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GlobBerOpm!C20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PedBerMedDisc!C7</f>
        <v>0</v>
      </c>
      <c r="E16" s="870"/>
      <c r="F16" s="870"/>
      <c r="G16" s="870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GlobBerOpm!C21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PedBerMedDisc!C8</f>
        <v>0</v>
      </c>
      <c r="E18" s="870"/>
      <c r="F18" s="870"/>
      <c r="G18" s="870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GlobBerOpm!C22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PedBerMedDisc!C9</f>
        <v>0</v>
      </c>
      <c r="E20" s="870"/>
      <c r="F20" s="870"/>
      <c r="G20" s="870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GlobBerOpm!C23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PedBerMedDisc!C10</f>
        <v>0</v>
      </c>
      <c r="E22" s="870"/>
      <c r="F22" s="870"/>
      <c r="G22" s="870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GlobBerOpm!C24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PedBerMedDisc!C11</f>
        <v>0</v>
      </c>
      <c r="E24" s="870"/>
      <c r="F24" s="870"/>
      <c r="G24" s="870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GlobBerOpm!C25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PedBerMedDisc!C12</f>
        <v>0</v>
      </c>
      <c r="E26" s="870"/>
      <c r="F26" s="870"/>
      <c r="G26" s="870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GlobBerOpm!C26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PedBerMedDisc!C13</f>
        <v>0</v>
      </c>
      <c r="E28" s="870"/>
      <c r="F28" s="870"/>
      <c r="G28" s="870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GlobBerOpm!C27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PedBerMedDisc!C14</f>
        <v>0</v>
      </c>
      <c r="E30" s="870"/>
      <c r="F30" s="870"/>
      <c r="G30" s="870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GlobBerOpm!C28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PedBerMedDisc!C15</f>
        <v>0</v>
      </c>
      <c r="E32" s="870"/>
      <c r="F32" s="870"/>
      <c r="G32" s="870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GlobBerOpm!C29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PedBerMedDisc!C16</f>
        <v>0</v>
      </c>
      <c r="E34" s="870"/>
      <c r="F34" s="870"/>
      <c r="G34" s="870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GlobBerOpm!C30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PedBerMedDisc!C17</f>
        <v>0</v>
      </c>
      <c r="E36" s="870"/>
      <c r="F36" s="870"/>
      <c r="G36" s="870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GlobBerOpm!C31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PedBerMedDisc!C18</f>
        <v>0</v>
      </c>
      <c r="E38" s="870"/>
      <c r="F38" s="870"/>
      <c r="G38" s="870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GlobBerOpm!C32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PedBerMedDisc!C19</f>
        <v>0</v>
      </c>
      <c r="E40" s="870"/>
      <c r="F40" s="870"/>
      <c r="G40" s="870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GlobBerOpm!C33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PedBerMedDisc!C20</f>
        <v>0</v>
      </c>
      <c r="E42" s="870"/>
      <c r="F42" s="870"/>
      <c r="G42" s="870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GlobBerOpm!C34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PedBerMedDisc!C21</f>
        <v>0</v>
      </c>
      <c r="E44" s="870"/>
      <c r="F44" s="870"/>
      <c r="G44" s="870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GlobBerOpm!C35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PedBerMedDisc!C22</f>
        <v>0</v>
      </c>
      <c r="E46" s="870"/>
      <c r="F46" s="870"/>
      <c r="G46" s="870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GlobBerOpm!C37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PedBerMedDisc!C23</f>
        <v>0</v>
      </c>
      <c r="E48" s="870"/>
      <c r="F48" s="870"/>
      <c r="G48" s="870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GlobBerOpm!C38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PedBerMedDisc!C24</f>
        <v>0</v>
      </c>
      <c r="E50" s="870"/>
      <c r="F50" s="870"/>
      <c r="G50" s="870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GlobBerOpm!C39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PedBerMedDisc!C25</f>
        <v>0</v>
      </c>
      <c r="E52" s="870"/>
      <c r="F52" s="870"/>
      <c r="G52" s="870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GlobBerOpm!C40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PedBerMedDisc!C26</f>
        <v>0</v>
      </c>
      <c r="E54" s="870"/>
      <c r="F54" s="870"/>
      <c r="G54" s="870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GlobBerOpm!C41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PedBerMedDisc!C27</f>
        <v>0</v>
      </c>
      <c r="E56" s="870"/>
      <c r="F56" s="870"/>
      <c r="G56" s="870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GlobBerOpm!C42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PedBerMedDisc!C28</f>
        <v>0</v>
      </c>
      <c r="E58" s="870"/>
      <c r="F58" s="870"/>
      <c r="G58" s="870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GlobBerOpm!C43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PedBerMedDisc!C29</f>
        <v>0</v>
      </c>
      <c r="E60" s="870"/>
      <c r="F60" s="870"/>
      <c r="G60" s="870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GlobBerOpm!C44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PedBerMedDisc!C30</f>
        <v>0</v>
      </c>
      <c r="E62" s="870"/>
      <c r="F62" s="870"/>
      <c r="G62" s="870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GlobBerOpm!C45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PedBerMedDisc!C31</f>
        <v>0</v>
      </c>
      <c r="E64" s="870"/>
      <c r="F64" s="870"/>
      <c r="G64" s="870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GlobBerOpm!C46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RkvTOIoPyqE171be9Lx7hUJPPAIqyz3naM6CTzRHcAgx3pmRMKVI7W0yC1Cdo3aFvP6Pxl9bhwGxfvlNeAW31A==" saltValue="/Wyio5aXzJVGDeejl3569A==" spinCount="10000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selection activeCell="C11" sqref="C11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2645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2644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  <c r="AF1" s="518" t="s">
        <v>2646</v>
      </c>
      <c r="AG1" s="518" t="s">
        <v>440</v>
      </c>
      <c r="AH1" s="518" t="s">
        <v>2647</v>
      </c>
      <c r="AI1" s="518" t="s">
        <v>2648</v>
      </c>
    </row>
    <row r="2" spans="1:35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IF(GlobBerOpm!C16=0,"",GlobBerOpm!C16)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5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IF(GlobBerOpm!C17=0,"",GlobBerOpm!C17)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IF(GlobBerOpm!C18=0,"",GlobBerOpm!C18)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IF(GlobBerOpm!C19=0,"",GlobBerOpm!C19)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IF(GlobBerOpm!C20=0,"",GlobBerOpm!C20)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IF(GlobBerOpm!C21=0,"",GlobBerOpm!C21)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IF(GlobBerOpm!C22=0,"",GlobBerOpm!C22)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IF(GlobBerOpm!C23=0,"",GlobBerOpm!C23)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IF(GlobBerOpm!C24=0,"",GlobBerOpm!C24)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IF(GlobBerOpm!C25=0,"",GlobBerOpm!C25)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IF(GlobBerOpm!C26=0,"",GlobBerOpm!C26)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IF(GlobBerOpm!C27=0,"",GlobBerOpm!C27)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IF(GlobBerOpm!C28=0,"",GlobBerOpm!C28)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IF(GlobBerOpm!C29=0,"",GlobBerOpm!C29)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IF(GlobBerOpm!C30=0,"",GlobBerOpm!C30)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IF(GlobBerOpm!C31=0,"",GlobBerOpm!C31)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IF(GlobBerOpm!C32=0,"",GlobBerOpm!C32)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IF(GlobBerOpm!C33=0,"",GlobBerOpm!C33)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IF(GlobBerOpm!C34=0,"",GlobBerOpm!C34)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IF(GlobBerOpm!C35=0,"",GlobBerOpm!C35)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str">
        <f>IF(GlobBerOpm!C36=0,"",GlobBerOpm!C36)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IF(GlobBerOpm!C37=0,"",GlobBerOpm!C37)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IF(GlobBerOpm!C38=0,"",GlobBerOpm!C38)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IF(GlobBerOpm!C39=0,"",GlobBerOpm!C39)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IF(GlobBerOpm!C40=0,"",GlobBerOpm!C40)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IF(GlobBerOpm!C41=0,"",GlobBerOpm!C41)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IF(GlobBerOpm!C42=0,"",GlobBerOpm!C42)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IF(GlobBerOpm!C43=0,"",GlobBerOpm!C43)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IF(GlobBerOpm!C44=0,"",GlobBerOpm!C44)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IF(GlobBerOpm!C45=0,"",GlobBerOpm!C45)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>
        <f ca="1">AfspraakDatum</f>
        <v>42729</v>
      </c>
      <c r="D2" s="136"/>
      <c r="E2" s="134" t="s">
        <v>624</v>
      </c>
      <c r="F2" s="137">
        <f>OpnDatum</f>
        <v>42370</v>
      </c>
      <c r="G2" s="134" t="str">
        <f ca="1">"ICU-dag: "&amp;AfspraakDatum-OpnDatum+1</f>
        <v>ICU-dag: 360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__2_AchterNaam&amp;", "&amp;__3_VoorNaam</f>
        <v>Achternaam, Voornaam</v>
      </c>
      <c r="D3" s="138"/>
      <c r="E3" s="134" t="s">
        <v>638</v>
      </c>
      <c r="F3" s="137">
        <f>__4_GebDatum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__0_PatNum</f>
        <v>0</v>
      </c>
      <c r="D4" s="136"/>
      <c r="E4" s="134" t="s">
        <v>573</v>
      </c>
      <c r="F4" s="141" t="str">
        <f ca="1">TRUNC((AfspraakDatum-__4_GebDatum)/365,0)&amp;" jaar en "&amp;TRUNC(((AfspraakDatum-__4_GebDatum)-365*TRUNC((AfspraakDatum-__4_GebDatum)/365,0))/30,0)&amp;" maand(-en)"</f>
        <v>0 jaar en 11 maand(-en)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GlobBerOpm!C3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108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111</v>
      </c>
      <c r="C30" s="199" t="str">
        <f>IF(PedBerIVenPM!D1&gt;1,(PedBerIVenPM!G6/10)&amp;" mV","")</f>
        <v>0 mV</v>
      </c>
    </row>
    <row r="31" spans="2:10" ht="17.25" customHeight="1" x14ac:dyDescent="0.35"/>
  </sheetData>
  <sheetProtection algorithmName="SHA-512" hashValue="bGYNp9tz6az7WX1E7oabK60jtmXJGQM4lQH3ATSkjbkPjVXyI3RukVqKDkS2pUYMKxpP5y9aw3rDVqm5Ic/unw==" saltValue="eH7VmU3PfrHtvR0A1fvU6Q==" spinCount="10000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H6" sqref="H6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>
        <f ca="1">AfspraakDatum</f>
        <v>42729</v>
      </c>
      <c r="E2" s="136"/>
      <c r="F2" s="134" t="s">
        <v>624</v>
      </c>
      <c r="G2" s="137">
        <f>OpnDatum</f>
        <v>42370</v>
      </c>
      <c r="H2" s="134" t="str">
        <f ca="1">"ICU-dag: "&amp;AfspraakDatum-OpnDatum+1</f>
        <v>ICU-dag: 360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__2_AchterNaam&amp;", "&amp;__3_VoorNaam</f>
        <v>Achternaam, Voornaam</v>
      </c>
      <c r="E3" s="138"/>
      <c r="F3" s="134" t="s">
        <v>638</v>
      </c>
      <c r="G3" s="137">
        <f>__4_GebDatum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__0_PatNum</f>
        <v>0</v>
      </c>
      <c r="E4" s="136"/>
      <c r="F4" s="134" t="s">
        <v>573</v>
      </c>
      <c r="G4" s="141" t="str">
        <f ca="1">TRUNC((AfspraakDatum-__4_GebDatum)/365,0)&amp;" jaar en "&amp;TRUNC(((AfspraakDatum-__4_GebDatum)-365*TRUNC((AfspraakDatum-__4_GebDatum)/365,0))/30,0)&amp;" maand(-en)"</f>
        <v>0 jaar en 11 maand(-en)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375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PedBerEnt!H3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376</v>
      </c>
      <c r="N11" s="224">
        <f>PedBerEnt!H4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466</v>
      </c>
      <c r="N12" s="224">
        <f>PedBerEnt!H5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377</v>
      </c>
      <c r="N13" s="224">
        <f>PedBerEnt!H6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PedBerEnt!H7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GlobBerOpm!C15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PedBerEnt!H8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PedBerEnt!H9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696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643</v>
      </c>
      <c r="N17" s="224">
        <f>PedBerEnt!H10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IF(AND(Gewicht/10&gt;=16,TPN=2),"Peditrace","")</f>
        <v/>
      </c>
      <c r="G18" s="206" t="str">
        <f>IF(AND(Gewicht/10&gt;=16,PedBerTPN!F5&gt;0),PedBerTPN!F5&amp;"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71" t="str">
        <f>IF(AND(Gewicht/10&gt;50,TPN=2),"in 100 ml glucose 10%, "&amp;ROUND((PedBerTPN!F5+PedBerTPN!F17)/24,1)&amp;" ml/uur","")</f>
        <v/>
      </c>
      <c r="G19" s="871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IF(PedBerTPN!C7,PedBerTPN!F7&amp;" ml","")</f>
        <v/>
      </c>
      <c r="F20" s="24"/>
      <c r="G20" s="24"/>
      <c r="H20" s="216" t="s">
        <v>688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IF(PedBerTPN!C8,PedBerTPN!F8&amp;" ml","")</f>
        <v/>
      </c>
      <c r="F21" s="24"/>
      <c r="G21" s="24"/>
      <c r="H21" s="216" t="s">
        <v>469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IF(PedBerTPN!C9,PedBerTPN!D9&amp;" ml","")</f>
        <v/>
      </c>
      <c r="F23" s="24"/>
      <c r="G23" s="194" t="str">
        <f>IF(AND(Gewicht/10&lt;=50,SSTglucose&lt;11,TPN=2),"in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IF(PedBerTPN!F11&gt;0,ROUND(PedBerTPN!F11*1.5/(Gewicht/10),2)&amp;" mmol/kg","")</f>
        <v/>
      </c>
      <c r="H26" s="196" t="str">
        <f>IF(PedBerTPN!F11&gt;0,"plus "&amp;(ROUND(PedBerTPN!F11*1.5/(Gewicht/10)/24/0.01,1)*24-PedBerTPN!F11)&amp;" ml gluc 5%, "&amp;((ROUND(PedBerTPN!F11*1.5/(Gewicht/10)/24/0.01,1)*24-PedBerTPN!F11)+PedBerTPN!F11)/24&amp;"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GlobBerOpm!C9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"&amp;ROUND(PedBerTot!C2*Gewicht/10,0)&amp;" ml/dag"</f>
        <v>= 0 ml/dag</v>
      </c>
      <c r="G34" s="220"/>
      <c r="H34" s="220" t="s">
        <v>465</v>
      </c>
      <c r="I34" s="221" t="str">
        <f>ROUND(PedBerTot!$C$9,1)&amp;"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466</v>
      </c>
      <c r="I35" s="221" t="str">
        <f>ROUND(PedBerTot!$C$13,1)&amp;"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ROUND(PedBerTot!C5,1)&amp;" g/kg"</f>
        <v>0 g/kg</v>
      </c>
      <c r="E36" s="220" t="s">
        <v>726</v>
      </c>
      <c r="F36" s="220" t="str">
        <f>"= "&amp;ROUND(PedBerTot!C5/1.4,1)&amp;" mg/kg/min"</f>
        <v>= 0 mg/kg/min</v>
      </c>
      <c r="G36" s="220"/>
      <c r="H36" s="220" t="s">
        <v>467</v>
      </c>
      <c r="I36" s="221" t="str">
        <f>ROUND(PedBerTot!$C$27,1)&amp;"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ROUND(PedBerTot!C17,1)&amp;"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ROUND(PedBerTot!$C$33,1)&amp;"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ROUND(PedBerTot!C23,1)&amp;"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ROUND(PedBerTot!$C$30,1)&amp;"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sheetProtection algorithmName="SHA-512" hashValue="UWK1Ws5kQ6x8IvsuSDbUfec9G5hWd640XcMV/hRcNrQsDNMtLnNQCjB5jiwCiw4KxN3ToMDzauVMJ4yKOxjrwg==" saltValue="q0kN2fRMisobp+lN+Rs49g==" spinCount="10000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IF(PedBerEnt!$M$2&lt;&gt;0,INDEX(tblPerOs,KeuzePO_1,A2+1)*PedBerEnt!$M$2,0)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IF(PedBerEnt!$M$2&lt;&gt;0,INDEX(tblPerOs,KeuzePO_1,A3+1)*PedBerEnt!$M$2,0)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IF(PedBerEnt!$M$2&lt;&gt;0,INDEX(tblPerOs,KeuzePO_1,A4+1)*PedBerEnt!$M$2,0)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IF(PedBerEnt!$M$2&lt;&gt;0,INDEX(tblPerOs,KeuzePO_1,A5+1)*PedBerEnt!$M$2,0)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IF(PedBerEnt!$M$2&lt;&gt;0,INDEX(tblPerOs,KeuzePO_1,A6+1)*PedBerEnt!$M$2,0)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IF(PedBerEnt!$M$2&lt;&gt;0,INDEX(tblPerOs,KeuzePO_1,A7+1)*PedBerEnt!$M$2,0)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IF(PedBerEnt!$M$2&lt;&gt;0,INDEX(tblPerOs,KeuzePO_1,A8+1)*PedBerEnt!$M$2,0)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IF(PedBerEnt!$M$2&lt;&gt;0,INDEX(tblPerOs,KeuzePO_1,A9+1)*PedBerEnt!$M$2,0)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IF(PedBerEnt!$M$2&lt;&gt;0,INDEX(tblPerOs,KeuzePO_1,A10+1)*PedBerEnt!$M$2,0)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IF(PedBerEnt!$M$2&lt;&gt;0,INDEX(tblPerOs,KeuzePO_1,A11+1)*PedBerEnt!$M$2,0)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IF(PedBerEnt!$M$2&lt;&gt;0,INDEX(tblPerOs,KeuzePO_1,A12+1)*PedBerEnt!$M$2,0)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IF(PedBerEnt!$M$2&lt;&gt;0,INDEX(tblPerOs,KeuzePO_1,A13+1)*PedBerEnt!$M$2,0)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PedBerEnt!M2</f>
        <v>0</v>
      </c>
    </row>
    <row r="4" spans="1:5" x14ac:dyDescent="0.35">
      <c r="A4" s="5" t="s">
        <v>436</v>
      </c>
      <c r="B4">
        <f>(PedBerMedIV!K18+PedBerTPN!F24+PedGuiPMenIV!J15+PedBerMedDisc!P33)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PedBerEnt!G4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478</v>
      </c>
      <c r="B8">
        <f>PedBerTPN!G24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PedBerEnt!G3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PedBerTPN!H24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PedBerMedIV!Q18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PedBerEnt!G5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PedBerTPN!O24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PedBerMedIV!R18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PedBerEnt!G6</f>
        <v>0</v>
      </c>
      <c r="C18">
        <f>B18/(Gewicht/10)</f>
        <v>0</v>
      </c>
    </row>
    <row r="19" spans="1:5" x14ac:dyDescent="0.35">
      <c r="A19" s="5" t="s">
        <v>509</v>
      </c>
      <c r="B19">
        <f>PedGuiPMenIV!I15</f>
        <v>0</v>
      </c>
      <c r="C19">
        <f>B19/(Gewicht/10)</f>
        <v>0</v>
      </c>
    </row>
    <row r="20" spans="1:5" x14ac:dyDescent="0.35">
      <c r="A20" s="5" t="s">
        <v>442</v>
      </c>
      <c r="B20">
        <f>PedBerMedDisc!R33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B21/(Gewicht/10)</f>
        <v>0</v>
      </c>
    </row>
    <row r="22" spans="1:5" x14ac:dyDescent="0.35">
      <c r="A22" s="4" t="s">
        <v>478</v>
      </c>
      <c r="B22">
        <f>PedBerTPN!I24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PedBerEnt!G7</f>
        <v>0</v>
      </c>
      <c r="C24">
        <f>B24/(Gewicht/10)</f>
        <v>0</v>
      </c>
    </row>
    <row r="25" spans="1:5" x14ac:dyDescent="0.35">
      <c r="A25" s="5" t="s">
        <v>478</v>
      </c>
      <c r="B25">
        <f>PedBerTPN!J24</f>
        <v>0</v>
      </c>
      <c r="C25">
        <f>B25/(Gewicht/10)</f>
        <v>0</v>
      </c>
    </row>
    <row r="26" spans="1:5" x14ac:dyDescent="0.35">
      <c r="A26" s="5" t="s">
        <v>442</v>
      </c>
      <c r="B26">
        <f>PedBerMedIV!P18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PedBerEnt!G8</f>
        <v>0</v>
      </c>
      <c r="C28">
        <f>B28/(Gewicht/10)</f>
        <v>0</v>
      </c>
    </row>
    <row r="29" spans="1:5" x14ac:dyDescent="0.35">
      <c r="A29" s="5" t="s">
        <v>478</v>
      </c>
      <c r="B29">
        <f>PedBerTPN!K24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PedBerEnt!G9</f>
        <v>0</v>
      </c>
      <c r="C31">
        <f>B31/(Gewicht/10)</f>
        <v>0</v>
      </c>
    </row>
    <row r="32" spans="1:5" x14ac:dyDescent="0.35">
      <c r="A32" s="5" t="s">
        <v>478</v>
      </c>
      <c r="B32">
        <f>PedBerTPN!M24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PedBerEnt!G10</f>
        <v>0</v>
      </c>
      <c r="C34">
        <f>B34/(Gewicht/10)</f>
        <v>0</v>
      </c>
    </row>
    <row r="35" spans="1:5" x14ac:dyDescent="0.35">
      <c r="A35" s="5" t="s">
        <v>436</v>
      </c>
      <c r="B35">
        <f>PedBerTPN!L24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PedBerEnt!G11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PedBerEnt!G12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PedBerEnt!G13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PedBerTPN!N24+PedBerEnt!G2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42729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360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sheetProtection algorithmName="SHA-512" hashValue="tRukskdQFr7ESR07H9owLgUyMnpUA6dqhMSr19UZvuXW0DHvNcTiNgpzCA1cTe5aPUQN6TdBgZoe8roBWTUX3A==" saltValue="kVrl8icXeVjcivuJveTrnw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>
        <f ca="1">AfspraakDatum</f>
        <v>42729</v>
      </c>
      <c r="D2" s="567"/>
      <c r="E2" s="565" t="s">
        <v>624</v>
      </c>
      <c r="F2" s="568">
        <f>OpnDatum</f>
        <v>42370</v>
      </c>
      <c r="G2" s="565" t="str">
        <f ca="1">"ICU-dag: "&amp;AfspraakDatum-OpnDatum+1</f>
        <v>ICU-dag: 360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__2_AchterNaam&amp;", "&amp;__3_VoorNaam</f>
        <v>Achternaam, Voornaam</v>
      </c>
      <c r="D3" s="570"/>
      <c r="E3" s="565" t="s">
        <v>638</v>
      </c>
      <c r="F3" s="568">
        <f>__4_GebDatum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__0_PatNum</f>
        <v>0</v>
      </c>
      <c r="D4" s="567"/>
      <c r="E4" s="565" t="s">
        <v>573</v>
      </c>
      <c r="F4" s="572" t="str">
        <f ca="1">TRUNC((AfspraakDatum-__4_GebDatum)/365,0)&amp;" jaar en "&amp;TRUNC(((AfspraakDatum-__4_GebDatum)-365*TRUNC((AfspraakDatum-__4_GebDatum)/365,0))/30,0)&amp;" maand(-en)"</f>
        <v>0 jaar en 11 maand(-en)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BmVUooqkIrkve3D4Behgfcp4EY9UHLamds6N84F3/A0Mm7MRznnHvuqlK5add/yRu4O/uvXUeWBhGMCz2AC9nA==" saltValue="O2qtro05XmC5aF3fvDj6oA==" spinCount="100000" sheet="1" objects="1" scenario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9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 t="str">
        <f ca="1">"Geschatte lengte: "&amp;VLOOKUP(C5+D5/12,PedTblLengte!A2:D45,4)&amp;" cm"</f>
        <v>Geschatte lengte: 71,8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 t="str">
        <f ca="1">"Geschat gewicht: "&amp;VLOOKUP(C5+D5/12,PedTblGew!A2:T49,20)&amp;" kg"</f>
        <v>Geschat gewicht: 8,8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TRUNC((AfspraakDatum-__4_GebDatum)/365,0)</f>
        <v>0</v>
      </c>
      <c r="D5" s="172">
        <f ca="1">TRUNC(((AfspraakDatum-__4_GebDatum)-365*TRUNC((AfspraakDatum-__4_GebDatum)/365,0))/30,0)</f>
        <v>11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str">
        <f ca="1">"AMV "&amp;ROUND(E5*8*VLOOKUP(C5,L2:M20,2)/1000,1)&amp;" L/min"</f>
        <v>AMV 3,2 L/min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iYNEpTHD5u1kc3eUbAo5T5GlbhvYTQX90h7Y/0GcGzgxTLXX0m74vcIv/wbKrHChtUmb28o9hQ7s4ZZAZ0gIeg==" saltValue="w5RHII2xM6YCH2DdeV+ztQ==" spinCount="10000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42729</v>
      </c>
      <c r="E2" s="714" t="s">
        <v>937</v>
      </c>
      <c r="F2" s="882" t="str">
        <f>__2_AchterNaam&amp;", "&amp;__3_VoorNaam</f>
        <v>Achternaam, Voornaam</v>
      </c>
      <c r="G2" s="882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>
        <f ca="1">AfspraakDatum-OpnDatum+1</f>
        <v>360</v>
      </c>
      <c r="E3" s="714" t="s">
        <v>935</v>
      </c>
      <c r="F3" s="719">
        <f>__4_GebDatum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"&amp;PedGuiEntTPN!C11&amp;" "&amp;PedGuiEntTPN!D11&amp;" "&amp;INDEX(tblPO_poederlijst,KeuzePO_2,1),"")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"&amp;PedGuiEntTPN!C12&amp;" "&amp;PedGuiEntTPN!D12&amp;" "&amp;INDEX(tblPO_poederlijst,KeuzePO_3,1),"")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"&amp;PedGuiEntTPN!C13&amp;" "&amp;PedGuiEntTPN!D13&amp;" "&amp;INDEX(tblPO_poederlijst,KeuzePO_4,1),"")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5">
        <f>GlobBerOpm!C15</f>
        <v>0</v>
      </c>
      <c r="E12" s="886"/>
      <c r="F12" s="886"/>
      <c r="G12" s="886"/>
      <c r="H12" s="886"/>
      <c r="I12" s="886"/>
      <c r="J12" s="886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926</v>
      </c>
      <c r="D16" s="88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927</v>
      </c>
      <c r="D17" s="88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286</v>
      </c>
      <c r="D18" s="88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25</v>
      </c>
      <c r="D19" s="88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596</v>
      </c>
      <c r="D20" s="878">
        <f>GlobBerOpm!C10</f>
        <v>0</v>
      </c>
      <c r="E20" s="879"/>
      <c r="F20" s="879"/>
      <c r="G20" s="879"/>
      <c r="H20" s="879"/>
      <c r="I20" s="879"/>
      <c r="J20" s="879"/>
      <c r="L20" s="717"/>
    </row>
    <row r="21" spans="1:12" ht="12.65" customHeight="1" x14ac:dyDescent="0.3">
      <c r="A21" s="720"/>
      <c r="B21" s="725"/>
      <c r="C21" s="727"/>
      <c r="D21" s="880"/>
      <c r="E21" s="880"/>
      <c r="F21" s="880"/>
      <c r="G21" s="880"/>
      <c r="H21" s="880"/>
      <c r="I21" s="880"/>
      <c r="J21" s="880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42729</v>
      </c>
      <c r="E34" s="714" t="s">
        <v>937</v>
      </c>
      <c r="F34" s="882" t="str">
        <f>__2_AchterNaam&amp;", "&amp;__3_VoorNaam</f>
        <v>Achternaam, Voornaam</v>
      </c>
      <c r="G34" s="882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>
        <f ca="1">AfspraakDatum-OpnDatum+1</f>
        <v>360</v>
      </c>
      <c r="E35" s="714" t="s">
        <v>935</v>
      </c>
      <c r="F35" s="719">
        <f>__4_GebDatum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5">
        <f>GlobBerOpm!C3</f>
        <v>0</v>
      </c>
      <c r="E46" s="886"/>
      <c r="F46" s="886"/>
      <c r="G46" s="886"/>
      <c r="H46" s="886"/>
      <c r="I46" s="886"/>
      <c r="J46" s="886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78">
        <f>GlobBerOpm!C4</f>
        <v>0</v>
      </c>
      <c r="E67" s="878"/>
      <c r="F67" s="878"/>
      <c r="G67" s="878"/>
      <c r="H67" s="878"/>
      <c r="I67" s="878"/>
      <c r="J67" s="878"/>
      <c r="L67" s="717"/>
    </row>
    <row r="68" spans="1:12" ht="12.65" customHeight="1" x14ac:dyDescent="0.3">
      <c r="D68" s="881"/>
      <c r="E68" s="881"/>
      <c r="F68" s="881"/>
      <c r="G68" s="881"/>
      <c r="H68" s="881"/>
      <c r="I68" s="881"/>
      <c r="J68" s="881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IF(J71&lt;&gt;"",INDEX(tblSSTGlucose,SSTGlucose_2,1),)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IF(AND(Gewicht/10&gt;50,PedPrtTPN50!A27&lt;&gt;""),PedPrtTPN50!A27,PedPrtTPN2tot6!A29)</f>
        <v/>
      </c>
      <c r="F77" s="720" t="str">
        <f>IF(AND(Gewicht/10&gt;50,PedPrtTPN50!G35&lt;&gt;0),PedPrtTPN50!G35&amp;"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IF(AND(OR(TPN=1,AND(TPN=2,SSTglucose&gt;10),Gewicht/10&gt;50),ROUND(PedBerTPN!F6,0)&lt;&gt;0,SSTglucose&lt;&gt;2),ROUND(PedBerTPN!F6,0)&amp;"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IF(AND(Gewicht/10&gt;50,PedPrtTPN50!G27&lt;&gt;0),PedPrtTPN50!G27&amp;" ml",IF(OR(AND(PedPrtTPN2tot6!G29&lt;&gt;0,PedBerTPN!$F$4=0),AND(PedPrtTPN2tot6!G29&lt;&gt;0,Gewicht/10&gt;50)),PedPrtTPN2tot6!G29&amp;"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IF(AND(Gewicht/10&gt;51,PedPrtTPN50!G28&lt;&gt;0),PedPrtTPN50!G28&amp;" ml",IF(OR(AND(PedPrtTPN2tot6!G30&lt;&gt;0,PedBerTPN!$F$4=0),AND(PedPrtTPN2tot6!G30&lt;&gt;0,Gewicht/10&gt;50)),PedPrtTPN2tot6!G30&amp;"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IF(AND(Gewicht/10&gt;51,PedPrtTPN50!G31&lt;&gt;0),PedPrtTPN50!G31&amp;" ml",IF(AND(PedPrtTPN2tot6!G33&lt;&gt;0,Gewicht/10&lt;=50),PedPrtTPN2tot6!G33&amp;"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5">
        <f>GlobBerOpm!C9</f>
        <v>0</v>
      </c>
      <c r="E92" s="886"/>
      <c r="F92" s="886"/>
      <c r="G92" s="886"/>
      <c r="H92" s="886"/>
      <c r="I92" s="886"/>
      <c r="J92" s="886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643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42729</v>
      </c>
      <c r="E99" s="714" t="s">
        <v>937</v>
      </c>
      <c r="F99" s="882" t="str">
        <f>__2_AchterNaam&amp;", "&amp;__3_VoorNaam</f>
        <v>Achternaam, Voornaam</v>
      </c>
      <c r="G99" s="882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>
        <f ca="1">AfspraakDatum-OpnDatum+1</f>
        <v>360</v>
      </c>
      <c r="E100" s="714" t="s">
        <v>935</v>
      </c>
      <c r="F100" s="719">
        <f>__4_GebDatum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91" t="s">
        <v>258</v>
      </c>
      <c r="B108" s="892"/>
      <c r="C108" s="745" t="s">
        <v>259</v>
      </c>
      <c r="D108" s="745" t="s">
        <v>261</v>
      </c>
      <c r="E108" s="891" t="s">
        <v>263</v>
      </c>
      <c r="F108" s="892"/>
      <c r="G108" s="745" t="s">
        <v>261</v>
      </c>
      <c r="H108" s="891" t="s">
        <v>262</v>
      </c>
      <c r="I108" s="892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a9zLAJP3GM6hFX1osqRKSx0Myupxkuxt5HaFZLSq90LXjTpWXZ07wWHov0dJO8HejFjqSlJ5joqOHEAb/Scxqw==" saltValue="z9rMktgpOb4kUA8/H8YdDw==" spinCount="10000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Achternaam, Voornaam</v>
      </c>
      <c r="D1" t="str">
        <f>"Geboortedatum: "</f>
        <v xml:space="preserve">Geboortedatum: </v>
      </c>
      <c r="F1" s="895">
        <f>__4_GebDatum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42729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"&amp;GlobBerOpm!C36&amp;" ("&amp;PedBerMedDisc!M22&amp;" "&amp;PedBerMedDisc!F22&amp;"/kg/dag)",TRIM(PedBerMedDisc!C22)&amp;", "&amp;GlobBerOpm!C36),"")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"&amp;GlobBerOpm!C37&amp;" ("&amp;PedBerMedDisc!M23&amp;" "&amp;PedBerMedDisc!F23&amp;"/kg/dag)",TRIM(PedBerMedDisc!C23)&amp;", "&amp;GlobBerOpm!C37),"")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"&amp;GlobBerOpm!C38&amp;" ("&amp;PedBerMedDisc!M24&amp;" "&amp;PedBerMedDisc!F24&amp;"/kg/dag)",TRIM(PedBerMedDisc!C24)&amp;", "&amp;GlobBerOpm!C38),"")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"&amp;GlobBerOpm!C39&amp;" ("&amp;PedBerMedDisc!M25&amp;" "&amp;PedBerMedDisc!F25&amp;"/kg/dag)",TRIM(PedBerMedDisc!C25)&amp;", "&amp;GlobBerOpm!C39),"")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"&amp;GlobBerOpm!C40&amp;" ("&amp;PedBerMedDisc!M26&amp;" "&amp;PedBerMedDisc!F26&amp;"/kg/dag)",TRIM(PedBerMedDisc!C26)&amp;", "&amp;GlobBerOpm!C40),"")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"&amp;GlobBerOpm!C41&amp;" ("&amp;PedBerMedDisc!M27&amp;" "&amp;PedBerMedDisc!F27&amp;"/kg/dag)",TRIM(PedBerMedDisc!C27)&amp;", "&amp;GlobBerOpm!C41),"")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"&amp;GlobBerOpm!C42&amp;" ("&amp;PedBerMedDisc!M28&amp;" "&amp;PedBerMedDisc!F28&amp;"/kg/dag)",TRIM(PedBerMedDisc!C28)&amp;", "&amp;GlobBerOpm!C42),"")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"&amp;GlobBerOpm!C43&amp;" ("&amp;PedBerMedDisc!M29&amp;" "&amp;PedBerMedDisc!F29&amp;"/kg/dag)",TRIM(PedBerMedDisc!C29)&amp;", "&amp;GlobBerOpm!C43),"")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"&amp;GlobBerOpm!C44&amp;" ("&amp;PedBerMedDisc!M30&amp;" "&amp;PedBerMedDisc!F30&amp;"/kg/dag)",TRIM(PedBerMedDisc!C30)&amp;", "&amp;GlobBerOpm!C44),"")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"&amp;GlobBerOpm!C45&amp;" ("&amp;PedBerMedDisc!M31&amp;" "&amp;PedBerMedDisc!F31&amp;"/kg/dag)",TRIM(PedBerMedDisc!C31)&amp;", "&amp;GlobBerOpm!C45),"")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algorithmName="SHA-512" hashValue="m0laxGlwILsuu3+n0lj+I/NeI3vjZY3yapcO1vX06BRx7IrBfaRJFhNu4gm8+k5LDaxmS5vHOEI6TO1/uCbO8Q==" saltValue="eT/V4ntjGgaZijAqUiuP2A==" spinCount="10000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42729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IF(AND(TPN&lt;&gt;1,G16&lt;&gt;0,Gewicht/10&lt;=50),ROUND(PedBerTPN!F7,0),"")</f>
        <v/>
      </c>
      <c r="H14" s="66"/>
    </row>
    <row r="15" spans="1:8" ht="20.100000000000001" customHeight="1" x14ac:dyDescent="0.35">
      <c r="A15" s="902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IF(AND(TPN&lt;&gt;1,G16&lt;&gt;0,Gewicht/10&lt;=50),ROUND(PedBerTPN!F8,0),"")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IF(TPN&lt;&gt;1,PedBerTPN!F4,"")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IF(AND(SSTglucose=2,TPN&lt;&gt;1,Gewicht/10&lt;=50),ROUND(PedBerTPN!F6,0),"")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IF(AND(SSTglucose=3,TPN&lt;&gt;1,Gewicht/10&lt;=50),ROUND(PedBerTPN!F6,0),"")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5" t="s">
        <v>461</v>
      </c>
      <c r="F21" s="905"/>
      <c r="G21" s="67">
        <f>SUM(G14:G20)+IF(AND(Gewicht/10&gt;=16,Gewicht/10&lt;=50),PedBerTPN!F5,0)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9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ROUND(PedBerTPN!F13,0)</f>
        <v>0</v>
      </c>
      <c r="H23" s="38"/>
    </row>
    <row r="24" spans="1:8" ht="20.100000000000001" customHeight="1" x14ac:dyDescent="0.35">
      <c r="A24" s="900"/>
      <c r="B24" s="76" t="s">
        <v>434</v>
      </c>
      <c r="C24" s="77"/>
      <c r="D24" s="77"/>
      <c r="E24" s="906" t="s">
        <v>595</v>
      </c>
      <c r="F24" s="907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6"/>
      <c r="F25" s="907"/>
      <c r="G25" s="79"/>
      <c r="H25" s="33"/>
    </row>
    <row r="26" spans="1:8" ht="15.95" customHeight="1" x14ac:dyDescent="0.35">
      <c r="A26" s="32"/>
      <c r="B26" s="64"/>
      <c r="C26" s="64"/>
      <c r="D26" s="64"/>
      <c r="E26" s="908" t="s">
        <v>461</v>
      </c>
      <c r="F26" s="908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3" t="s">
        <v>245</v>
      </c>
      <c r="C28" s="904"/>
      <c r="D28" s="904"/>
      <c r="E28" s="904"/>
      <c r="F28" s="904"/>
      <c r="G28" s="60"/>
      <c r="H28" s="40"/>
    </row>
    <row r="29" spans="1:8" ht="20.100000000000001" customHeight="1" x14ac:dyDescent="0.35">
      <c r="A29" s="899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IF(AND(OR(TPN=1,AND(TPN=2,SSTglucose&gt;10),Gewicht/10&gt;50)),ROUND(PedBerTPN!F7,0),0)</f>
        <v>0</v>
      </c>
      <c r="H29" s="33"/>
    </row>
    <row r="30" spans="1:8" ht="20.100000000000001" customHeight="1" x14ac:dyDescent="0.35">
      <c r="A30" s="900"/>
      <c r="B30" s="84" t="s">
        <v>871</v>
      </c>
      <c r="C30" s="87"/>
      <c r="D30" s="87"/>
      <c r="E30" s="87"/>
      <c r="F30" s="88"/>
      <c r="G30" s="79">
        <f>IF(AND(OR(TPN=1,AND(TPN=2,SSTglucose&gt;10),Gewicht/10&gt;50)),ROUND(PedBerTPN!F8,0),0)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IF(Gewicht/10&lt;=50,PedBerTPN!F17,0)+IF(AND(SSTglucose=2,TPN=1,Gewicht/10&lt;=50),ROUND(PedBerTPN!F6,0),0)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IF(AND(OR(TPN=1,AND(TPN=2,SSTglucose&gt;10),Gewicht/10&gt;50),SSTglucose&lt;&gt;2,SSTglucose&lt;&gt;11),ROUND(PedBerTPN!F6,0),"")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8" t="s">
        <v>463</v>
      </c>
      <c r="F36" s="908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9" t="s">
        <v>516</v>
      </c>
      <c r="C38" s="910"/>
      <c r="D38" s="910"/>
      <c r="E38" s="910"/>
      <c r="F38" s="911"/>
      <c r="G38" s="40" t="s">
        <v>517</v>
      </c>
      <c r="H38" s="40"/>
    </row>
    <row r="39" spans="1:8" ht="15.95" customHeight="1" x14ac:dyDescent="0.35">
      <c r="A39" s="41"/>
      <c r="B39" s="896" t="s">
        <v>518</v>
      </c>
      <c r="C39" s="897"/>
      <c r="D39" s="897"/>
      <c r="E39" s="897"/>
      <c r="F39" s="898"/>
      <c r="G39" s="35" t="s">
        <v>519</v>
      </c>
      <c r="H39" s="33"/>
    </row>
    <row r="40" spans="1:8" ht="15.95" customHeight="1" x14ac:dyDescent="0.35">
      <c r="A40" s="41"/>
      <c r="B40" s="896" t="s">
        <v>520</v>
      </c>
      <c r="C40" s="897"/>
      <c r="D40" s="897"/>
      <c r="E40" s="897"/>
      <c r="F40" s="898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sheetProtection algorithmName="SHA-512" hashValue="iiltuSbZcQE9OAsKDyfqT3UwF34yc0KEqaY3KxrPM1hqiUaaUs7eTA6j0WCFQLkoTTPZV/aMRFb21ZIj+VbRdQ==" saltValue="OB9NXJpIKv1LqSt7o0NKLQ==" spinCount="10000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42729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IF(AND(SSTglucose=8,TPN&lt;&gt;1,Gewicht/10&lt;=10),ROUND(PedBerTPN!F6,0),"")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5" t="s">
        <v>461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9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434</v>
      </c>
      <c r="C25" s="77"/>
      <c r="D25" s="77"/>
      <c r="E25" s="923" t="s">
        <v>762</v>
      </c>
      <c r="F25" s="924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5" t="s">
        <v>461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899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IF(AND(OR(TPN=1,AND(TPN=2,SSTglucose&gt;10))),ROUND(PedBerTPN!F7,0),0)</f>
        <v>0</v>
      </c>
      <c r="H30" s="33"/>
    </row>
    <row r="31" spans="1:8" ht="20.100000000000001" customHeight="1" x14ac:dyDescent="0.35">
      <c r="A31" s="900"/>
      <c r="B31" s="84" t="s">
        <v>871</v>
      </c>
      <c r="C31" s="87"/>
      <c r="D31" s="87"/>
      <c r="E31" s="87"/>
      <c r="F31" s="91"/>
      <c r="G31" s="92">
        <f>IF(AND(OR(TPN=1,AND(TPN=2,SSTglucose&gt;10))),ROUND(PedBerTPN!F8,0),0)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IF(AND(OR(TPN=1,AND(TPN=2,SSTglucose&gt;10)),SSTglucose&lt;&gt;2,SSTglucose&lt;&gt;11,SSTglucose&lt;&gt;12,SSTglucose&lt;&gt;13),ROUND(PedBerTPN!F6,0),"")</f>
        <v>0</v>
      </c>
      <c r="H35" s="33"/>
    </row>
    <row r="36" spans="1:8" ht="20.100000000000001" customHeight="1" x14ac:dyDescent="0.35">
      <c r="A36" s="32"/>
      <c r="B36" s="931" t="s">
        <v>872</v>
      </c>
      <c r="C36" s="932"/>
      <c r="D36" s="932"/>
      <c r="E36" s="932"/>
      <c r="F36" s="91"/>
      <c r="G36" s="92" t="str">
        <f>IF(OR(SSTglucose=11),ROUND(PedBerTPN!F6,0),"")</f>
        <v/>
      </c>
      <c r="H36" s="33"/>
    </row>
    <row r="37" spans="1:8" ht="20.100000000000001" customHeight="1" x14ac:dyDescent="0.35">
      <c r="A37" s="32"/>
      <c r="B37" s="931" t="s">
        <v>67</v>
      </c>
      <c r="C37" s="932"/>
      <c r="D37" s="932"/>
      <c r="E37" s="932"/>
      <c r="F37" s="91"/>
      <c r="G37" s="92" t="str">
        <f>IF(AND(SSTglucose=12),ROUND(PedBerTPN!F6,0),"")</f>
        <v/>
      </c>
      <c r="H37" s="33"/>
    </row>
    <row r="38" spans="1:8" ht="20.100000000000001" customHeight="1" x14ac:dyDescent="0.35">
      <c r="A38" s="32"/>
      <c r="B38" s="931" t="s">
        <v>68</v>
      </c>
      <c r="C38" s="932"/>
      <c r="D38" s="932"/>
      <c r="E38" s="932"/>
      <c r="F38" s="89"/>
      <c r="G38" s="92" t="str">
        <f>IF(AND(SSTglucose=13),ROUND(PedBerTPN!F6,0),"")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5" t="s">
        <v>463</v>
      </c>
      <c r="F39" s="905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5" t="s">
        <v>516</v>
      </c>
      <c r="C41" s="926"/>
      <c r="D41" s="926"/>
      <c r="E41" s="926"/>
      <c r="F41" s="927"/>
      <c r="G41" s="40" t="s">
        <v>517</v>
      </c>
      <c r="H41" s="40"/>
    </row>
    <row r="42" spans="1:8" ht="15.95" customHeight="1" x14ac:dyDescent="0.35">
      <c r="A42" s="41"/>
      <c r="B42" s="928" t="s">
        <v>518</v>
      </c>
      <c r="C42" s="929"/>
      <c r="D42" s="929"/>
      <c r="E42" s="929"/>
      <c r="F42" s="930"/>
      <c r="G42" s="35" t="s">
        <v>519</v>
      </c>
      <c r="H42" s="33"/>
    </row>
    <row r="43" spans="1:8" ht="15.95" customHeight="1" x14ac:dyDescent="0.35">
      <c r="A43" s="41"/>
      <c r="B43" s="928" t="s">
        <v>520</v>
      </c>
      <c r="C43" s="929"/>
      <c r="D43" s="929"/>
      <c r="E43" s="929"/>
      <c r="F43" s="930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QmnHaiOjZyRl138D+pfo32oWglYIKUuANGIX63CXZE79T7AI0PD+exBMl5XjyBPApB4MzA7+2+5dYOIMHw+Q2g==" saltValue="SbWWnUM3KcmmgvAhYOtMSw==" spinCount="10000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42729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23" t="s">
        <v>267</v>
      </c>
      <c r="F17" s="924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IF(AND(SSTglucose=2,TPN&lt;&gt;1),ROUND(PedBerTPN!F6,0),"")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IF(AND(SSTglucose=6,TPN&lt;&gt;1),ROUND(PedBerTPN!F6,0),"")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3" t="s">
        <v>245</v>
      </c>
      <c r="C29" s="904"/>
      <c r="D29" s="904"/>
      <c r="E29" s="904"/>
      <c r="F29" s="904"/>
      <c r="G29" s="60"/>
      <c r="H29" s="40"/>
    </row>
    <row r="30" spans="1:8" ht="20.100000000000001" customHeight="1" x14ac:dyDescent="0.35">
      <c r="A30" s="901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88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IF(AND(OR(TPN=1,AND(TPN=2,SSTglucose&gt;10)),SSTglucose&lt;&gt;2,SSTglucose&lt;&gt;12,SSTglucose&lt;&gt;13),ROUND(PedBerTPN!F6,0),"")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88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88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8" t="s">
        <v>463</v>
      </c>
      <c r="F38" s="908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sheetProtection algorithmName="SHA-512" hashValue="Uru+/NCq2MOIunoeXEV0cQm2XoBQj1SJKTAxOsDDqUf8Rh3DBj7XEyHq1pbIPDOuik6ncILxz/xHGC3w0P88QQ==" saltValue="g9e8khjfZCFsV2ACK1DG7Q==" spinCount="10000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42729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01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IF(AND(TPN&lt;&gt;1,G15&lt;&gt;0),ROUND(PedBerTPN!F7,0),"")</f>
        <v/>
      </c>
      <c r="H13" s="33"/>
    </row>
    <row r="14" spans="1:8" ht="20.100000000000001" customHeight="1" x14ac:dyDescent="0.35">
      <c r="A14" s="902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IF(AND(TPN&lt;&gt;1,G15&lt;&gt;0),ROUND(PedBerTPN!F8,0),"")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IF(TPN&lt;&gt;1,PedBerTPN!F4,"")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23" t="s">
        <v>267</v>
      </c>
      <c r="F16" s="924"/>
      <c r="G16" s="79" t="str">
        <f>IF(AND(SSTglucose&lt;11,TPN&lt;&gt;1),ROUND(PedBerTPN!F5,0),"")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IF(AND(SSTglucose=7,TPN&lt;&gt;1),ROUND(PedBerTPN!F6,0),"")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IF(AND(SSTglucose=9,TPN&lt;&gt;1),ROUND(PedBerTPN!F6,0),"")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901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91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IF(AND(OR(TPN=1,AND(TPN=2,SSTglucose&gt;10)),SSTglucose&lt;&gt;2,SSTglucose&lt;&gt;12,SSTglucose&lt;&gt;13),PedBerTPN!F6,"")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91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91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5" t="s">
        <v>463</v>
      </c>
      <c r="F38" s="905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42729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IF(AND(OR(SSTglucose&lt;11,Gewicht/10&gt;50),TPN&lt;&gt;1),ROUND(PedBerTPN!F5,0),0)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8" t="s">
        <v>461</v>
      </c>
      <c r="F19" s="908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8" t="s">
        <v>461</v>
      </c>
      <c r="F24" s="908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1" t="s">
        <v>245</v>
      </c>
      <c r="C26" s="922"/>
      <c r="D26" s="922"/>
      <c r="E26" s="922"/>
      <c r="F26" s="922"/>
      <c r="G26" s="60"/>
      <c r="H26" s="40"/>
    </row>
    <row r="27" spans="1:8" ht="20.100000000000001" customHeight="1" x14ac:dyDescent="0.35">
      <c r="A27" s="901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IF(AND(OR(TPN=1,Gewicht/10&gt;50,AND(TPN=2,SSTglucose&gt;10))),ROUND(PedBerTPN!F7,0),"")</f>
        <v>0</v>
      </c>
      <c r="H27" s="33"/>
    </row>
    <row r="28" spans="1:8" ht="20.100000000000001" customHeight="1" x14ac:dyDescent="0.35">
      <c r="A28" s="902"/>
      <c r="B28" s="84" t="s">
        <v>871</v>
      </c>
      <c r="C28" s="87"/>
      <c r="D28" s="87"/>
      <c r="E28" s="87"/>
      <c r="F28" s="91"/>
      <c r="G28" s="92">
        <f>IF(AND(OR(TPN=1,Gewicht/10&gt;50,AND(TPN=2,SSTglucose&gt;10))),ROUND(PedBerTPN!F8,0),"")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IF(Gewicht/10&lt;=50,PedBerTPN!F17,0)+IF(OR(AND(SSTglucose=2,TPN=1),AND(SSTglucose=2,Gewicht/10&gt;50)),ROUND(PedBerTPN!F6,0),0)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IF(AND(SSTglucose&lt;&gt;2,SSTglucose&lt;&gt;12,SSTglucose&lt;&gt;13),PedBerTPN!F6,"")</f>
        <v>0</v>
      </c>
      <c r="H32" s="33"/>
    </row>
    <row r="33" spans="1:8" ht="15.95" customHeight="1" x14ac:dyDescent="0.35">
      <c r="A33" s="62"/>
      <c r="B33" s="931" t="s">
        <v>67</v>
      </c>
      <c r="C33" s="932"/>
      <c r="D33" s="932"/>
      <c r="E33" s="932"/>
      <c r="F33" s="91"/>
      <c r="G33" s="92" t="str">
        <f>IF(AND(SSTglucose=12),ROUND(PedBerTPN!F6,0),"")</f>
        <v/>
      </c>
      <c r="H33" s="33"/>
    </row>
    <row r="34" spans="1:8" ht="20.100000000000001" customHeight="1" x14ac:dyDescent="0.35">
      <c r="A34" s="32"/>
      <c r="B34" s="931" t="s">
        <v>68</v>
      </c>
      <c r="C34" s="932"/>
      <c r="D34" s="932"/>
      <c r="E34" s="932"/>
      <c r="F34" s="91"/>
      <c r="G34" s="92" t="str">
        <f>IF(AND(SSTglucose=13),ROUND(PedBerTPN!F6,0),"")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5" t="s">
        <v>463</v>
      </c>
      <c r="F35" s="905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9" t="s">
        <v>516</v>
      </c>
      <c r="C37" s="910"/>
      <c r="D37" s="910"/>
      <c r="E37" s="910"/>
      <c r="F37" s="911"/>
      <c r="G37" s="40" t="s">
        <v>517</v>
      </c>
      <c r="H37" s="40"/>
    </row>
    <row r="38" spans="1:8" ht="20.100000000000001" customHeight="1" x14ac:dyDescent="0.35">
      <c r="A38" s="41"/>
      <c r="B38" s="896" t="s">
        <v>518</v>
      </c>
      <c r="C38" s="897"/>
      <c r="D38" s="897"/>
      <c r="E38" s="897"/>
      <c r="F38" s="898"/>
      <c r="G38" s="35" t="s">
        <v>519</v>
      </c>
      <c r="H38" s="33"/>
    </row>
    <row r="39" spans="1:8" ht="20.100000000000001" customHeight="1" x14ac:dyDescent="0.35">
      <c r="A39" s="41"/>
      <c r="B39" s="896" t="s">
        <v>520</v>
      </c>
      <c r="C39" s="897"/>
      <c r="D39" s="897"/>
      <c r="E39" s="897"/>
      <c r="F39" s="898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sheetProtection algorithmName="SHA-512" hashValue="YIQPC1T+ptb/bTtmg6LuXqpM7Miwzq2K9EBoRlmVNideTMvTC2oIcKnQUWfGhjQvizU0qXcCgVfK3QL7HaVeKQ==" saltValue="Vpx56kQfYNFCW9VRXBwsgg==" spinCount="10000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10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(ROUND(PedBerTPN!F11*1.5/(Gewicht/10)/24/0.01,1)*24-PedBerTPN!F11)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687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ROUND(NeoBerIV!L50/_Gewicht,0)&amp;" ml/kg"</f>
        <v>0 ml/kg</v>
      </c>
      <c r="D3" s="425" t="str">
        <f>ROUND(NeoBerIV!L49/_Gewicht,0)&amp;" ml/kg"</f>
        <v>0 ml/kg</v>
      </c>
      <c r="E3" s="425" t="str">
        <f ca="1">ROUND(NeoBerIV!L47/_Gewicht,0)&amp;" ml/kg  "&amp;"= "&amp;ROUND(NeoBerIV!L47,0)&amp;" ml"</f>
        <v>0 ml/kg  = 0 ml</v>
      </c>
      <c r="G3" s="424" t="s">
        <v>377</v>
      </c>
      <c r="H3" s="425" t="str">
        <f ca="1">ROUND(NeoBerIV!M50/_Gewicht,1)&amp;" mmol/kg"</f>
        <v>0 mmol/kg</v>
      </c>
      <c r="I3" s="425" t="str">
        <f>ROUND(NeoBerIV!M49/_Gewicht,1)&amp;" mmol/kg"</f>
        <v>0 mmol/kg</v>
      </c>
      <c r="J3" s="425" t="str">
        <f ca="1">ROUND(NeoBerIV!M47/_Gewicht,1)&amp;"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ROUND(NeoBerIV!R50/_Gewicht,1)&amp;" g/kg"</f>
        <v>0 g/kg</v>
      </c>
      <c r="D4" s="425" t="str">
        <f>ROUND(NeoBerIV!R49/_Gewicht,1)&amp;" g/kg"</f>
        <v>0 g/kg</v>
      </c>
      <c r="E4" s="425" t="str">
        <f ca="1">ROUND(NeoBerIV!R47/_Gewicht,1)&amp;" g/kg"</f>
        <v>0 g/kg</v>
      </c>
      <c r="G4" s="424" t="s">
        <v>577</v>
      </c>
      <c r="H4" s="425" t="str">
        <f ca="1">ROUND(NeoBerIV!N50/_Gewicht,1)&amp;" mmol/kg"</f>
        <v>0 mmol/kg</v>
      </c>
      <c r="I4" s="425" t="str">
        <f>ROUND(NeoBerIV!N49/_Gewicht,1)&amp;" mmol/kg"</f>
        <v>0 mmol/kg</v>
      </c>
      <c r="J4" s="425" t="str">
        <f ca="1">ROUND(NeoBerIV!N47/_Gewicht,1)&amp;"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ROUND(NeoBerIV!T50/_Gewicht,1)&amp;" g/kg"</f>
        <v>0 g/kg</v>
      </c>
      <c r="D5" s="425" t="str">
        <f>ROUND(NeoBerIV!T49/_Gewicht,1)&amp;" g/kg"</f>
        <v>0 g/kg</v>
      </c>
      <c r="E5" s="425" t="str">
        <f ca="1">ROUND(NeoBerIV!T47/_Gewicht,1)&amp;" g/kg"</f>
        <v>0 g/kg</v>
      </c>
      <c r="G5" s="424" t="s">
        <v>467</v>
      </c>
      <c r="H5" s="425" t="str">
        <f ca="1">ROUND(NeoBerIV!O50/_Gewicht,1)&amp;" mmol/kg"</f>
        <v>0 mmol/kg</v>
      </c>
      <c r="I5" s="425" t="str">
        <f>ROUND(NeoBerIV!O49/_Gewicht,1)&amp;" mmol/kg"</f>
        <v>0 mmol/kg</v>
      </c>
      <c r="J5" s="425" t="str">
        <f ca="1">ROUND(NeoBerIV!O47/_Gewicht,1)&amp;"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ROUND(1000*NeoBerIV!S50/_Gewicht/1440,1)&amp;" mg/kg/min"</f>
        <v>0 mg/kg/min</v>
      </c>
      <c r="D6" s="425" t="str">
        <f>ROUND(1000*NeoBerIV!S49/_Gewicht/1440,1)&amp;" mg/kg/min"</f>
        <v>0 mg/kg/min</v>
      </c>
      <c r="E6" s="425" t="str">
        <f>ROUND(1000*NeoBerIV!S47/_Gewicht/1440,1)&amp;" mg/kg/min"</f>
        <v>0 mg/kg/min</v>
      </c>
      <c r="G6" s="424" t="s">
        <v>643</v>
      </c>
      <c r="H6" s="425" t="str">
        <f ca="1">ROUND(NeoBerIV!P50/_Gewicht,1)&amp;" mmol/kg"</f>
        <v>0 mmol/kg</v>
      </c>
      <c r="I6" s="425" t="str">
        <f>ROUND(NeoBerIV!P49/_Gewicht,1)&amp;" mmol/kg"</f>
        <v>0 mmol/kg</v>
      </c>
      <c r="J6" s="425" t="str">
        <f ca="1">ROUND(NeoBerIV!P47/_Gewicht,1)&amp;"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ROUND(NeoBerIV!U50/_Gewicht,1)&amp; " kcal/kg"</f>
        <v>0 kcal/kg</v>
      </c>
      <c r="D7" s="425" t="str">
        <f>ROUND(NeoBerIV!U49/_Gewicht,1)&amp; " kcal/kg"</f>
        <v>0 kcal/kg</v>
      </c>
      <c r="E7" s="425" t="str">
        <f ca="1">ROUND(NeoBerIV!U47/_Gewicht,1)&amp; " kcal/kg"</f>
        <v>0 kcal/kg</v>
      </c>
      <c r="G7" s="424" t="s">
        <v>1045</v>
      </c>
      <c r="H7" s="425" t="str">
        <f ca="1">ROUND(NeoBerIV!V50/_Gewicht,1)&amp;" mmol/kg"</f>
        <v>0 mmol/kg</v>
      </c>
      <c r="I7" s="425" t="str">
        <f>ROUND(NeoBerIV!V49/_Gewicht,1)&amp;" mmol/kg"</f>
        <v>0 mmol/kg</v>
      </c>
      <c r="J7" s="425" t="str">
        <f ca="1">ROUND(NeoBerIV!V47/_Gewicht,1)&amp;"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ROUND(NeoBerIV!W50,0)&amp; " IE"</f>
        <v>0 IE</v>
      </c>
      <c r="D8" s="428" t="str">
        <f>ROUND(NeoBerIV!W49,0)&amp; " IE"</f>
        <v>0 IE</v>
      </c>
      <c r="E8" s="428" t="str">
        <f ca="1">ROUND(NeoBerIV!W47,0)&amp; " IE"</f>
        <v>0 IE</v>
      </c>
      <c r="F8" s="426"/>
      <c r="G8" s="427" t="s">
        <v>468</v>
      </c>
      <c r="H8" s="428" t="str">
        <f>ROUND(NeoBerIV!Q50/_Gewicht,1)&amp;" mmol/kg"</f>
        <v>0 mmol/kg</v>
      </c>
      <c r="I8" s="428" t="str">
        <f>ROUND(NeoBerIV!Q49/_Gewicht,1)&amp;" mmol/kg"</f>
        <v>0 mmol/kg</v>
      </c>
      <c r="J8" s="428" t="str">
        <f>ROUND(NeoBerIV!Q47/_Gewicht,1)&amp;"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NeoBerIV!B3-NeoBerIV!C3</f>
        <v>42370</v>
      </c>
      <c r="J12" s="504" t="str">
        <f ca="1">"=dag "&amp;NeoBerIV!B6</f>
        <v>=dag 360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TRUNC((H13*7+J13+NeoBerIV!B6-1)/7)&amp;" weken en "&amp; H13*7+J13+NeoBerIV!B6-1-TRUNC((H13*7+J13+NeoBerIV!B6-1)/7)*7&amp;" dag(-en)"</f>
        <v>81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IF(NeoBerIV!B17,NeoBerIV!C16,ROUND(NeoBerIV!L47/_Gewicht,1))</f>
        <v>0</v>
      </c>
      <c r="F18" s="437" t="s">
        <v>1055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IF(_Voeding&gt;1,NeoBerIV!D10,"")</f>
        <v/>
      </c>
      <c r="F21" s="443" t="s">
        <v>1058</v>
      </c>
      <c r="G21" s="444" t="str">
        <f>IF(_Voeding&gt;1,NeoBerIV!D11/10&amp;"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IF(_Voeding&gt;1,NeoBerIV!D12,"")</f>
        <v/>
      </c>
      <c r="F22" s="443" t="s">
        <v>1058</v>
      </c>
      <c r="G22" s="444" t="str">
        <f>IF(_Voeding&gt;1,NeoBerIV!D13/10&amp;"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INDEX(_VoedingBMFWaarden,NeoBerIV!L52)&amp;" %"</f>
        <v>#VALUE!</v>
      </c>
    </row>
    <row r="24" spans="1:15" ht="15.95" customHeight="1" x14ac:dyDescent="0.4">
      <c r="H24" s="441"/>
      <c r="K24" s="446" t="e">
        <f>INDEX(_VoedingToevoegingenWaarden,NeoBerIV!L53)&amp;" %"</f>
        <v>#VALUE!</v>
      </c>
      <c r="O24" s="446" t="e">
        <f>INDEX(_VoedingToevoegingenWaarden,NeoBerIV!L58)&amp;" %"</f>
        <v>#VALUE!</v>
      </c>
    </row>
    <row r="25" spans="1:15" ht="15.95" customHeight="1" x14ac:dyDescent="0.4">
      <c r="H25" s="441"/>
      <c r="K25" s="446" t="e">
        <f>INDEX(_VoedingToevoegingenWaarden,NeoBerIV!L54)&amp;" %"</f>
        <v>#VALUE!</v>
      </c>
      <c r="O25" s="446" t="e">
        <f>INDEX(_VoedingToevoegingenWaarden,NeoBerIV!L59)&amp;" %"</f>
        <v>#VALUE!</v>
      </c>
    </row>
    <row r="26" spans="1:15" ht="15.95" customHeight="1" x14ac:dyDescent="0.4">
      <c r="H26" s="441"/>
      <c r="K26" s="446" t="e">
        <f>INDEX(_VoedingToevoegingenWaarden,NeoBerIV!L55)&amp;" %"</f>
        <v>#VALUE!</v>
      </c>
      <c r="O26" s="446" t="e">
        <f>INDEX(_VoedingToevoegingenWaarden,NeoBerIV!L60)&amp;"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INDEX(_VoedingToevoegingenWaarden,NeoBerIV!L56)&amp;" %"</f>
        <v>#VALUE!</v>
      </c>
      <c r="L27" s="447"/>
      <c r="M27" s="447"/>
      <c r="N27" s="447"/>
      <c r="O27" s="446" t="e">
        <f>INDEX(_VoedingToevoegingenWaarden,NeoBerIV!L61)&amp;" %"</f>
        <v>#VALUE!</v>
      </c>
    </row>
    <row r="28" spans="1:15" ht="15.95" customHeight="1" x14ac:dyDescent="0.4">
      <c r="B28" s="424" t="s">
        <v>1061</v>
      </c>
      <c r="E28" s="449">
        <f ca="1">IF(NeoBerIV!B17,NeoBerIV!C17,NeoBerIV!L50)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IF(AND(NeoBerIV!I20&gt;0),ROUND(NeoBerIV!I20,2),"")</f>
        <v/>
      </c>
      <c r="I32" s="456">
        <f>IF(_Medicament_1&gt;0,INDEX(Medicamenten,NeoBerIV!B20,6),"")</f>
        <v>0</v>
      </c>
      <c r="J32" s="439"/>
      <c r="K32" s="438">
        <f>INDEX(Medicamenten,NeoBerIV!B20,2)</f>
        <v>0</v>
      </c>
      <c r="L32" s="438"/>
      <c r="M32" s="459"/>
      <c r="N32" s="460" t="str">
        <f>IF(NeoBerIV!I20&gt;0,IF(NeoBerIV!Y20*10&gt;1,NeoBerIV!X20&amp;" uren",NeoBerIV!X20&amp;"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IF(AND(NeoBerIV!I21&gt;0),ROUND(NeoBerIV!I21,2),"")</f>
        <v/>
      </c>
      <c r="I33" s="456">
        <f>IF(_Medicament_1&gt;0,INDEX(Medicamenten,NeoBerIV!B21,6),"")</f>
        <v>0</v>
      </c>
      <c r="J33" s="465"/>
      <c r="K33" s="466">
        <f>INDEX(Medicamenten,NeoBerIV!B21,2)</f>
        <v>0</v>
      </c>
      <c r="L33" s="466"/>
      <c r="M33" s="467"/>
      <c r="N33" s="468" t="str">
        <f>IF(NeoBerIV!I21&gt;0,IF(NeoBerIV!Y21*10&gt;1,NeoBerIV!X21&amp;" uren",NeoBerIV!X21&amp;"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IF(AND(NeoBerIV!I22&gt;0),ROUND(NeoBerIV!I22,2),"")</f>
        <v/>
      </c>
      <c r="I34" s="456">
        <f>IF(_Medicament_1&gt;0,INDEX(Medicamenten,NeoBerIV!B22,6),"")</f>
        <v>0</v>
      </c>
      <c r="J34" s="465"/>
      <c r="K34" s="466">
        <f>INDEX(Medicamenten,NeoBerIV!B22,2)</f>
        <v>0</v>
      </c>
      <c r="L34" s="466"/>
      <c r="M34" s="467"/>
      <c r="N34" s="468" t="str">
        <f>IF(NeoBerIV!I22&gt;0,IF(NeoBerIV!Y22*10&gt;1,NeoBerIV!X22&amp;" uren",NeoBerIV!X22&amp;"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IF(AND(NeoBerIV!I23&gt;0),ROUND(NeoBerIV!I23,2),"")</f>
        <v/>
      </c>
      <c r="I35" s="456">
        <f>IF(_Medicament_1&gt;0,INDEX(Medicamenten,NeoBerIV!B23,6),"")</f>
        <v>0</v>
      </c>
      <c r="J35" s="465"/>
      <c r="K35" s="466">
        <f>INDEX(Medicamenten,NeoBerIV!B23,2)</f>
        <v>0</v>
      </c>
      <c r="L35" s="466"/>
      <c r="M35" s="467"/>
      <c r="N35" s="468" t="str">
        <f>IF(NeoBerIV!I23&gt;0,IF(NeoBerIV!Y23*10&gt;1,NeoBerIV!X23&amp;" uren",NeoBerIV!X23&amp;"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IF(AND(NeoBerIV!I24&gt;0),ROUND(NeoBerIV!I24,2),"")</f>
        <v/>
      </c>
      <c r="I36" s="456">
        <f>IF(_Medicament_1&gt;0,INDEX(Medicamenten,NeoBerIV!B24,6),"")</f>
        <v>0</v>
      </c>
      <c r="J36" s="465"/>
      <c r="K36" s="466">
        <f>INDEX(Medicamenten,NeoBerIV!B24,2)</f>
        <v>0</v>
      </c>
      <c r="L36" s="466"/>
      <c r="M36" s="467"/>
      <c r="N36" s="468" t="str">
        <f>IF(NeoBerIV!I24&gt;0,IF(NeoBerIV!Y24*10&gt;1,NeoBerIV!X24&amp;" uren",NeoBerIV!X24&amp;"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IF(AND(NeoBerIV!I25&gt;0),ROUND(NeoBerIV!I25,2),"")</f>
        <v/>
      </c>
      <c r="I37" s="456">
        <f>IF(_Medicament_1&gt;0,INDEX(Medicamenten,NeoBerIV!B25,6),"")</f>
        <v>0</v>
      </c>
      <c r="J37" s="465"/>
      <c r="K37" s="466">
        <f>INDEX(Medicamenten,NeoBerIV!B25,2)</f>
        <v>0</v>
      </c>
      <c r="L37" s="466"/>
      <c r="M37" s="467"/>
      <c r="N37" s="468" t="str">
        <f>IF(NeoBerIV!I25&gt;0,IF(NeoBerIV!Y25*10&gt;1,NeoBerIV!X25&amp;" uren",NeoBerIV!X25&amp;"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IF(AND(NeoBerIV!I26&gt;0),ROUND(NeoBerIV!I26,2),"")</f>
        <v/>
      </c>
      <c r="I38" s="456">
        <f>IF(_Medicament_1&gt;0,INDEX(Medicamenten,NeoBerIV!B26,6),"")</f>
        <v>0</v>
      </c>
      <c r="J38" s="465"/>
      <c r="K38" s="466">
        <f>INDEX(Medicamenten,NeoBerIV!B26,2)</f>
        <v>0</v>
      </c>
      <c r="L38" s="466"/>
      <c r="M38" s="467"/>
      <c r="N38" s="468" t="str">
        <f>IF(NeoBerIV!I26&gt;0,IF(NeoBerIV!Y26*10&gt;1,NeoBerIV!X26&amp;" uren",NeoBerIV!X26&amp;"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IF(AND(NeoBerIV!I27&gt;0),ROUND(NeoBerIV!I27,2),"")</f>
        <v/>
      </c>
      <c r="I39" s="456">
        <f>IF(_Medicament_1&gt;0,INDEX(Medicamenten,NeoBerIV!B27,6),"")</f>
        <v>0</v>
      </c>
      <c r="J39" s="465"/>
      <c r="K39" s="466">
        <f>INDEX(Medicamenten,NeoBerIV!B27,2)</f>
        <v>0</v>
      </c>
      <c r="L39" s="466"/>
      <c r="M39" s="467"/>
      <c r="N39" s="468" t="str">
        <f>IF(NeoBerIV!I27&gt;0,IF(NeoBerIV!Y27*10&gt;1,NeoBerIV!X27&amp;" uren",NeoBerIV!X27&amp;"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IF(AND(NeoBerIV!I28&gt;0),ROUND(NeoBerIV!I28,2),"")</f>
        <v/>
      </c>
      <c r="I40" s="456">
        <f>IF(_Medicament_1&gt;0,INDEX(Medicamenten,NeoBerIV!B28,6),"")</f>
        <v>0</v>
      </c>
      <c r="J40" s="439"/>
      <c r="K40" s="466">
        <f>INDEX(Medicamenten,NeoBerIV!B28,2)</f>
        <v>0</v>
      </c>
      <c r="L40" s="466"/>
      <c r="M40" s="467"/>
      <c r="N40" s="468" t="str">
        <f>IF(NeoBerIV!I28&gt;0,IF(NeoBerIV!Y28*10&gt;1,NeoBerIV!X28&amp;" uren",NeoBerIV!X28&amp;"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IF(NeoBerIV!I32&gt;0,"= "&amp;ROUND(NeoBerIV!I32,2),"")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IF(NeoBerIV!I33&gt;0,"= "&amp;ROUND(NeoBerIV!I33,2),"")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IF(NeoBerIV!I34&gt;0,"= "&amp;ROUND(NeoBerIV!I34,2),"")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IF(NeoBerIV!D36=1,NeoBerIV!L45,"")</f>
        <v>0</v>
      </c>
      <c r="F60" s="465" t="str">
        <f>IF(E60&lt;&gt;"","ml","")</f>
        <v>ml</v>
      </c>
      <c r="G60" s="488" t="str">
        <f>IF(NeoBerIV!D36=2,NeoBerIV!L45,"")</f>
        <v/>
      </c>
      <c r="H60" s="465" t="str">
        <f>IF(G60&lt;&gt;"","ml","")</f>
        <v/>
      </c>
      <c r="I60" s="488" t="str">
        <f>IF(NeoBerIV!D36=3,NeoBerIV!L45,"")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sheetProtection algorithmName="SHA-512" hashValue="KEo3VBSiH/sAe1Y8Iw+5rnNm+4cj86ylFq17ynQbkzQ007yi87Lf7BFkkr+ywdmUSC1gjVqmUWrHhzuxEomEnQ==" saltValue="TLclKuBezi/FW4fZniHJFw==" spinCount="100000" sheet="1" objects="1" scenario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IF(NeoBerIV!B20&gt;1,IF(AND(H32&lt;&gt;"",H32&gt;=INDEX(Medicamenten,NeoBerIV!B20,9)),TRUE,FALSE),FALSE)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IF(AND(C32&lt;&gt;0,G32&lt;&gt;""),IF(AND(H32&gt;=INDEX(Medicamenten,NeoBerIV!$B20,7),H32&lt;=INDEX(Medicamenten,NeoBerIV!$B20,8)),TRUE,FALSE),TRUE)=FALSE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B2" sqref="B2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360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IF(AND(D4&lt;37,_Gewicht&gt;=1),INDEX(NeoBerAdvies!B4:G4,1,NeoBerIV!C6),IF(_Gewicht&lt;1,INDEX(NeoBerAdvies!B5:G5,1,NeoBerIV!C6),INDEX(NeoBerAdvies!B6:G6,1,NeoBerIV!C6)))+IF(B15=1,20,0)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IF(INDEX(Medicamenten,NeoBerIV!B20,5)=0,1,INDEX(Medicamenten,NeoBerIV!B20,5))</f>
        <v>1</v>
      </c>
      <c r="I20" s="271">
        <f t="shared" ref="I20:I28" si="1">IF(D20&gt;0,(F20*IF(Y20*10&gt;=24,2.4,2.4)*((C20/10)/D20))/($B$4)/J20,0)</f>
        <v>0</v>
      </c>
      <c r="J20" s="271">
        <f>IF(NeoBerIV!H20&gt;1,INDEX(NeoTblLijst!$K$3:$K$11,NeoBerIV!H20),1)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IF(INDEX(Medicamenten,NeoBerIV!B21,5)=0,1,INDEX(Medicamenten,NeoBerIV!B21,5))</f>
        <v>1</v>
      </c>
      <c r="I21" s="271">
        <f t="shared" si="1"/>
        <v>0</v>
      </c>
      <c r="J21" s="821">
        <f>IF(NeoBerIV!H21&gt;1,INDEX(NeoTblLijst!$K$3:$K$11,NeoBerIV!H21),1)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IF(INDEX(Medicamenten,NeoBerIV!B22,5)=0,1,INDEX(Medicamenten,NeoBerIV!B22,5))</f>
        <v>1</v>
      </c>
      <c r="I22" s="271">
        <f t="shared" si="1"/>
        <v>0</v>
      </c>
      <c r="J22" s="821">
        <f>IF(NeoBerIV!H22&gt;1,INDEX(NeoTblLijst!$K$3:$K$11,NeoBerIV!H22),1)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IF(INDEX(Medicamenten,NeoBerIV!B23,5)=0,1,INDEX(Medicamenten,NeoBerIV!B23,5))</f>
        <v>1</v>
      </c>
      <c r="I23" s="271">
        <f t="shared" si="1"/>
        <v>0</v>
      </c>
      <c r="J23" s="821">
        <f>IF(NeoBerIV!H23&gt;1,INDEX(NeoTblLijst!$K$3:$K$11,NeoBerIV!H23),1)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IF(INDEX(Medicamenten,NeoBerIV!B24,5)=0,1,INDEX(Medicamenten,NeoBerIV!B24,5))</f>
        <v>1</v>
      </c>
      <c r="I24" s="271">
        <f t="shared" si="1"/>
        <v>0</v>
      </c>
      <c r="J24" s="821">
        <f>IF(NeoBerIV!H24&gt;1,INDEX(NeoTblLijst!$K$3:$K$11,NeoBerIV!H24),1)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IF(INDEX(Medicamenten,NeoBerIV!B25,5)=0,1,INDEX(Medicamenten,NeoBerIV!B25,5))</f>
        <v>1</v>
      </c>
      <c r="I25" s="271">
        <f t="shared" si="1"/>
        <v>0</v>
      </c>
      <c r="J25" s="821">
        <f>IF(NeoBerIV!H25&gt;1,INDEX(NeoTblLijst!$K$3:$K$11,NeoBerIV!H25),1)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IF(INDEX(Medicamenten,NeoBerIV!B26,5)=0,1,INDEX(Medicamenten,NeoBerIV!B26,5))</f>
        <v>1</v>
      </c>
      <c r="I26" s="271">
        <f t="shared" si="1"/>
        <v>0</v>
      </c>
      <c r="J26" s="821">
        <f>IF(NeoBerIV!H26&gt;1,INDEX(NeoTblLijst!$K$3:$K$11,NeoBerIV!H26),1)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IF(INDEX(Medicamenten,NeoBerIV!B27,5)=0,1,INDEX(Medicamenten,NeoBerIV!B27,5))</f>
        <v>1</v>
      </c>
      <c r="I27" s="271">
        <f t="shared" si="1"/>
        <v>0</v>
      </c>
      <c r="J27" s="821">
        <f>IF(NeoBerIV!H27&gt;1,INDEX(NeoTblLijst!$K$3:$K$11,NeoBerIV!H27),1)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IF(INDEX(Medicamenten,NeoBerIV!B28,5)=0,1,INDEX(Medicamenten,NeoBerIV!B28,5))</f>
        <v>1</v>
      </c>
      <c r="I28" s="271">
        <f t="shared" si="1"/>
        <v>0</v>
      </c>
      <c r="J28" s="821">
        <f>IF(NeoBerIV!H28&gt;1,INDEX(NeoTblLijst!$K$3:$K$11,NeoBerIV!H28),1)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INDEX(_VoedingBMFWaarden,NeoBerIV!K52)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INDEX(_VoedingToevoegingenWaarden,NeoBerIV!K53)</f>
        <v>0</v>
      </c>
      <c r="M53" s="651">
        <f>IF($B53&gt;1,($L53)*$L$49*HLOOKUP(NeoBerIV!M$1,LijstenOpzoektabelMM,$C53,FALSE)/100,0)</f>
        <v>0</v>
      </c>
      <c r="N53" s="651">
        <f>IF($B53&gt;1,($L53)*$L$49*HLOOKUP(NeoBerIV!N$1,LijstenOpzoektabelMM,$C53,FALSE)/100,0)</f>
        <v>0</v>
      </c>
      <c r="O53" s="651">
        <f>IF($B53&gt;1,($L53)*$L$49*HLOOKUP(NeoBerIV!O$1,LijstenOpzoektabelMM,$C53,FALSE)/100,0)</f>
        <v>0</v>
      </c>
      <c r="P53" s="651">
        <f>IF($B53&gt;1,($L53)*$L$49*HLOOKUP(NeoBerIV!P$1,LijstenOpzoektabelMM,$C53,FALSE)/100,0)</f>
        <v>0</v>
      </c>
      <c r="Q53" s="651">
        <f>IF($B53&gt;1,($L53)*$L$49*HLOOKUP(NeoBerIV!Q$1,LijstenOpzoektabelMM,$C53,FALSE)/100,0)</f>
        <v>0</v>
      </c>
      <c r="R53" s="651">
        <f>IF($B53&gt;1,($L53)*$L$49*HLOOKUP(NeoBerIV!R$1,LijstenOpzoektabelMM,$C53,FALSE)/100,0)</f>
        <v>0</v>
      </c>
      <c r="S53" s="651">
        <f>IF($B53&gt;1,($L53)*$L$49*HLOOKUP(NeoBerIV!S$1,LijstenOpzoektabelMM,$C53,FALSE)/100,0)</f>
        <v>0</v>
      </c>
      <c r="T53" s="651">
        <f>IF($B53&gt;1,($L53)*$L$49*HLOOKUP(NeoBerIV!T$1,LijstenOpzoektabelMM,$C53,FALSE)/100,0)</f>
        <v>0</v>
      </c>
      <c r="U53" s="651">
        <f>IF($B53&gt;1,($L53)*$L$49*HLOOKUP(NeoBerIV!U$1,LijstenOpzoektabelMM,$C53,FALSE)/100,0)</f>
        <v>0</v>
      </c>
      <c r="V53" s="651">
        <f>IF($B53&gt;1,($L53)*$L$49*HLOOKUP(NeoBerIV!V$1,LijstenOpzoektabelMM,$C53,FALSE)/100,0)</f>
        <v>0</v>
      </c>
      <c r="W53" s="651">
        <f>IF($B53&gt;1,($L53)*$L$49*HLOOKUP(NeoBerIV!W$1,LijstenOpzoektabelMM,$C53,FALSE)/100,0)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INDEX(_VoedingToevoegingenWaarden,NeoBerIV!K54)</f>
        <v>0</v>
      </c>
      <c r="M54" s="651">
        <f>IF($B54&gt;1,($L54)*$L$49*HLOOKUP(NeoBerIV!M$1,LijstenOpzoektabelMM,$C54,FALSE)/100,0)</f>
        <v>0</v>
      </c>
      <c r="N54" s="651">
        <f>IF($B54&gt;1,($L54)*$L$49*HLOOKUP(NeoBerIV!N$1,LijstenOpzoektabelMM,$C54,FALSE)/100,0)</f>
        <v>0</v>
      </c>
      <c r="O54" s="651">
        <f>IF($B54&gt;1,($L54)*$L$49*HLOOKUP(NeoBerIV!O$1,LijstenOpzoektabelMM,$C54,FALSE)/100,0)</f>
        <v>0</v>
      </c>
      <c r="P54" s="651">
        <f>IF($B54&gt;1,($L54)*$L$49*HLOOKUP(NeoBerIV!P$1,LijstenOpzoektabelMM,$C54,FALSE)/100,0)</f>
        <v>0</v>
      </c>
      <c r="Q54" s="651">
        <f>IF($B54&gt;1,($L54)*$L$49*HLOOKUP(NeoBerIV!Q$1,LijstenOpzoektabelMM,$C54,FALSE)/100,0)</f>
        <v>0</v>
      </c>
      <c r="R54" s="651">
        <f>IF($B54&gt;1,($L54)*$L$49*HLOOKUP(NeoBerIV!R$1,LijstenOpzoektabelMM,$C54,FALSE)/100,0)</f>
        <v>0</v>
      </c>
      <c r="S54" s="651">
        <f>IF($B54&gt;1,($L54)*$L$49*HLOOKUP(NeoBerIV!S$1,LijstenOpzoektabelMM,$C54,FALSE)/100,0)</f>
        <v>0</v>
      </c>
      <c r="T54" s="651">
        <f>IF($B54&gt;1,($L54)*$L$49*HLOOKUP(NeoBerIV!T$1,LijstenOpzoektabelMM,$C54,FALSE)/100,0)</f>
        <v>0</v>
      </c>
      <c r="U54" s="651">
        <f>IF($B54&gt;1,($L54)*$L$49*HLOOKUP(NeoBerIV!U$1,LijstenOpzoektabelMM,$C54,FALSE)/100,0)</f>
        <v>0</v>
      </c>
      <c r="V54" s="651">
        <f>IF($B54&gt;1,($L54)*$L$49*HLOOKUP(NeoBerIV!V$1,LijstenOpzoektabelMM,$C54,FALSE)/100,0)</f>
        <v>0</v>
      </c>
      <c r="W54" s="651">
        <f>IF($B54&gt;1,($L54)*$L$49*HLOOKUP(NeoBerIV!W$1,LijstenOpzoektabelMM,$C54,FALSE)/100,0)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INDEX(_VoedingToevoegingenWaarden,NeoBerIV!K55)</f>
        <v>0</v>
      </c>
      <c r="M55" s="651">
        <f>IF($B55&gt;1,($L55)*$L$49*HLOOKUP(NeoBerIV!M$1,LijstenOpzoektabelMM,$C55,FALSE)/100,0)</f>
        <v>0</v>
      </c>
      <c r="N55" s="651">
        <f>IF($B55&gt;1,($L55)*$L$49*HLOOKUP(NeoBerIV!N$1,LijstenOpzoektabelMM,$C55,FALSE)/100,0)</f>
        <v>0</v>
      </c>
      <c r="O55" s="651">
        <f>IF($B55&gt;1,($L55)*$L$49*HLOOKUP(NeoBerIV!O$1,LijstenOpzoektabelMM,$C55,FALSE)/100,0)</f>
        <v>0</v>
      </c>
      <c r="P55" s="651">
        <f>IF($B55&gt;1,($L55)*$L$49*HLOOKUP(NeoBerIV!P$1,LijstenOpzoektabelMM,$C55,FALSE)/100,0)</f>
        <v>0</v>
      </c>
      <c r="Q55" s="651">
        <f>IF($B55&gt;1,($L55)*$L$49*HLOOKUP(NeoBerIV!Q$1,LijstenOpzoektabelMM,$C55,FALSE)/100,0)</f>
        <v>0</v>
      </c>
      <c r="R55" s="651">
        <f>IF($B55&gt;1,($L55)*$L$49*HLOOKUP(NeoBerIV!R$1,LijstenOpzoektabelMM,$C55,FALSE)/100,0)</f>
        <v>0</v>
      </c>
      <c r="S55" s="651">
        <f>IF($B55&gt;1,($L55)*$L$49*HLOOKUP(NeoBerIV!S$1,LijstenOpzoektabelMM,$C55,FALSE)/100,0)</f>
        <v>0</v>
      </c>
      <c r="T55" s="651">
        <f>IF($B55&gt;1,($L55)*$L$49*HLOOKUP(NeoBerIV!T$1,LijstenOpzoektabelMM,$C55,FALSE)/100,0)</f>
        <v>0</v>
      </c>
      <c r="U55" s="651">
        <f>IF($B55&gt;1,($L55)*$L$49*HLOOKUP(NeoBerIV!U$1,LijstenOpzoektabelMM,$C55,FALSE)/100,0)</f>
        <v>0</v>
      </c>
      <c r="V55" s="651">
        <f>IF($B55&gt;1,($L55)*$L$49*HLOOKUP(NeoBerIV!V$1,LijstenOpzoektabelMM,$C55,FALSE)/100,0)</f>
        <v>0</v>
      </c>
      <c r="W55" s="651">
        <f>IF($B55&gt;1,($L55)*$L$49*HLOOKUP(NeoBerIV!W$1,LijstenOpzoektabelMM,$C55,FALSE)/100,0)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INDEX(_VoedingToevoegingenWaarden,NeoBerIV!K56)</f>
        <v>0</v>
      </c>
      <c r="M56" s="651">
        <f>IF($B56&gt;1,($L56)*$L$49*HLOOKUP(NeoBerIV!M$1,LijstenOpzoektabelMM,$C56,FALSE)/100,0)</f>
        <v>0</v>
      </c>
      <c r="N56" s="651">
        <f>IF($B56&gt;1,($L56)*$L$49*HLOOKUP(NeoBerIV!N$1,LijstenOpzoektabelMM,$C56,FALSE)/100,0)</f>
        <v>0</v>
      </c>
      <c r="O56" s="651">
        <f>IF($B56&gt;1,($L56)*$L$49*HLOOKUP(NeoBerIV!O$1,LijstenOpzoektabelMM,$C56,FALSE)/100,0)</f>
        <v>0</v>
      </c>
      <c r="P56" s="651">
        <f>IF($B56&gt;1,($L56)*$L$49*HLOOKUP(NeoBerIV!P$1,LijstenOpzoektabelMM,$C56,FALSE)/100,0)</f>
        <v>0</v>
      </c>
      <c r="Q56" s="651">
        <f>IF($B56&gt;1,($L56)*$L$49*HLOOKUP(NeoBerIV!Q$1,LijstenOpzoektabelMM,$C56,FALSE)/100,0)</f>
        <v>0</v>
      </c>
      <c r="R56" s="651">
        <f>IF($B56&gt;1,($L56)*$L$49*HLOOKUP(NeoBerIV!R$1,LijstenOpzoektabelMM,$C56,FALSE)/100,0)</f>
        <v>0</v>
      </c>
      <c r="S56" s="651">
        <f>IF($B56&gt;1,($L56)*$L$49*HLOOKUP(NeoBerIV!S$1,LijstenOpzoektabelMM,$C56,FALSE)/100,0)</f>
        <v>0</v>
      </c>
      <c r="T56" s="651">
        <f>IF($B56&gt;1,($L56)*$L$49*HLOOKUP(NeoBerIV!T$1,LijstenOpzoektabelMM,$C56,FALSE)/100,0)</f>
        <v>0</v>
      </c>
      <c r="U56" s="651">
        <f>IF($B56&gt;1,($L56)*$L$49*HLOOKUP(NeoBerIV!U$1,LijstenOpzoektabelMM,$C56,FALSE)/100,0)</f>
        <v>0</v>
      </c>
      <c r="V56" s="651">
        <f>IF($B56&gt;1,($L56)*$L$49*HLOOKUP(NeoBerIV!V$1,LijstenOpzoektabelMM,$C56,FALSE)/100,0)</f>
        <v>0</v>
      </c>
      <c r="W56" s="651">
        <f>IF($B56&gt;1,($L56)*$L$49*HLOOKUP(NeoBerIV!W$1,LijstenOpzoektabelMM,$C56,FALSE)/100,0)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INDEX(_VoedingToevoegingenWaarden,NeoBerIV!K58)</f>
        <v>0</v>
      </c>
      <c r="M58" s="651">
        <f>IF($B58&gt;1,($L58)*$L$49*HLOOKUP(NeoBerIV!M$1,LijstenOpzoektabelKV,$C58,FALSE)/100,0)</f>
        <v>0</v>
      </c>
      <c r="N58" s="651">
        <f>IF($B58&gt;1,($L58)*$L$49*HLOOKUP(NeoBerIV!N$1,LijstenOpzoektabelKV,$C58,FALSE)/100,0)</f>
        <v>0</v>
      </c>
      <c r="O58" s="651">
        <f>IF($B58&gt;1,($L58)*$L$49*HLOOKUP(NeoBerIV!O$1,LijstenOpzoektabelKV,$C58,FALSE)/100,0)</f>
        <v>0</v>
      </c>
      <c r="P58" s="651">
        <f>IF($B58&gt;1,($L58)*$L$49*HLOOKUP(NeoBerIV!P$1,LijstenOpzoektabelKV,$C58,FALSE)/100,0)</f>
        <v>0</v>
      </c>
      <c r="Q58" s="651">
        <f>IF($B58&gt;1,($L58)*$L$49*HLOOKUP(NeoBerIV!Q$1,LijstenOpzoektabelKV,$C58,FALSE)/100,0)</f>
        <v>0</v>
      </c>
      <c r="R58" s="651">
        <f>IF($B58&gt;1,($L58)*$L$49*HLOOKUP(NeoBerIV!R$1,LijstenOpzoektabelKV,$C58,FALSE)/100,0)</f>
        <v>0</v>
      </c>
      <c r="S58" s="651">
        <f>IF($B58&gt;1,($L58)*$L$49*HLOOKUP(NeoBerIV!S$1,LijstenOpzoektabelKV,$C58,FALSE)/100,0)</f>
        <v>0</v>
      </c>
      <c r="T58" s="651">
        <f>IF($B58&gt;1,($L58)*$L$49*HLOOKUP(NeoBerIV!T$1,LijstenOpzoektabelKV,$C58,FALSE)/100,0)</f>
        <v>0</v>
      </c>
      <c r="U58" s="651">
        <f>IF($B58&gt;1,($L58)*$L$49*HLOOKUP(NeoBerIV!U$1,LijstenOpzoektabelKV,$C58,FALSE)/100,0)</f>
        <v>0</v>
      </c>
      <c r="V58" s="651">
        <f>IF($B58&gt;1,($L58)*$L$49*HLOOKUP(NeoBerIV!V$1,LijstenOpzoektabelKV,$C58,FALSE)/100,0)</f>
        <v>0</v>
      </c>
      <c r="W58" s="651">
        <f>IF($B58&gt;1,($L58)*$L$49*HLOOKUP(NeoBerIV!W$1,LijstenOpzoektabelKV,$C58,FALSE)/100,0)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INDEX(_VoedingToevoegingenWaarden,NeoBerIV!K59)</f>
        <v>0</v>
      </c>
      <c r="M59" s="651">
        <f>IF($B59&gt;1,($L59)*$L$49*HLOOKUP(NeoBerIV!M$1,LijstenOpzoektabelKV,$C59,FALSE)/100,0)</f>
        <v>0</v>
      </c>
      <c r="N59" s="651">
        <f>IF($B59&gt;1,($L59)*$L$49*HLOOKUP(NeoBerIV!N$1,LijstenOpzoektabelKV,$C59,FALSE)/100,0)</f>
        <v>0</v>
      </c>
      <c r="O59" s="651">
        <f>IF($B59&gt;1,($L59)*$L$49*HLOOKUP(NeoBerIV!O$1,LijstenOpzoektabelKV,$C59,FALSE)/100,0)</f>
        <v>0</v>
      </c>
      <c r="P59" s="651">
        <f>IF($B59&gt;1,($L59)*$L$49*HLOOKUP(NeoBerIV!P$1,LijstenOpzoektabelKV,$C59,FALSE)/100,0)</f>
        <v>0</v>
      </c>
      <c r="Q59" s="651">
        <f>IF($B59&gt;1,($L59)*$L$49*HLOOKUP(NeoBerIV!Q$1,LijstenOpzoektabelKV,$C59,FALSE)/100,0)</f>
        <v>0</v>
      </c>
      <c r="R59" s="651">
        <f>IF($B59&gt;1,($L59)*$L$49*HLOOKUP(NeoBerIV!R$1,LijstenOpzoektabelKV,$C59,FALSE)/100,0)</f>
        <v>0</v>
      </c>
      <c r="S59" s="651">
        <f>IF($B59&gt;1,($L59)*$L$49*HLOOKUP(NeoBerIV!S$1,LijstenOpzoektabelKV,$C59,FALSE)/100,0)</f>
        <v>0</v>
      </c>
      <c r="T59" s="651">
        <f>IF($B59&gt;1,($L59)*$L$49*HLOOKUP(NeoBerIV!T$1,LijstenOpzoektabelKV,$C59,FALSE)/100,0)</f>
        <v>0</v>
      </c>
      <c r="U59" s="651">
        <f>IF($B59&gt;1,($L59)*$L$49*HLOOKUP(NeoBerIV!U$1,LijstenOpzoektabelKV,$C59,FALSE)/100,0)</f>
        <v>0</v>
      </c>
      <c r="V59" s="651">
        <f>IF($B59&gt;1,($L59)*$L$49*HLOOKUP(NeoBerIV!V$1,LijstenOpzoektabelKV,$C59,FALSE)/100,0)</f>
        <v>0</v>
      </c>
      <c r="W59" s="651">
        <f>IF($B59&gt;1,($L59)*$L$49*HLOOKUP(NeoBerIV!W$1,LijstenOpzoektabelKV,$C59,FALSE)/100,0)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INDEX(_VoedingToevoegingenWaarden,NeoBerIV!K60)</f>
        <v>0</v>
      </c>
      <c r="M60" s="651">
        <f>IF($B60&gt;1,($L60)*$L$49*HLOOKUP(NeoBerIV!M$1,LijstenOpzoektabelKV,$C60,FALSE)/100,0)</f>
        <v>0</v>
      </c>
      <c r="N60" s="651">
        <f>IF($B60&gt;1,($L60)*$L$49*HLOOKUP(NeoBerIV!N$1,LijstenOpzoektabelKV,$C60,FALSE)/100,0)</f>
        <v>0</v>
      </c>
      <c r="O60" s="651">
        <f>IF($B60&gt;1,($L60)*$L$49*HLOOKUP(NeoBerIV!O$1,LijstenOpzoektabelKV,$C60,FALSE)/100,0)</f>
        <v>0</v>
      </c>
      <c r="P60" s="651">
        <f>IF($B60&gt;1,($L60)*$L$49*HLOOKUP(NeoBerIV!P$1,LijstenOpzoektabelKV,$C60,FALSE)/100,0)</f>
        <v>0</v>
      </c>
      <c r="Q60" s="651">
        <f>IF($B60&gt;1,($L60)*$L$49*HLOOKUP(NeoBerIV!Q$1,LijstenOpzoektabelKV,$C60,FALSE)/100,0)</f>
        <v>0</v>
      </c>
      <c r="R60" s="651">
        <f>IF($B60&gt;1,($L60)*$L$49*HLOOKUP(NeoBerIV!R$1,LijstenOpzoektabelKV,$C60,FALSE)/100,0)</f>
        <v>0</v>
      </c>
      <c r="S60" s="651">
        <f>IF($B60&gt;1,($L60)*$L$49*HLOOKUP(NeoBerIV!S$1,LijstenOpzoektabelKV,$C60,FALSE)/100,0)</f>
        <v>0</v>
      </c>
      <c r="T60" s="651">
        <f>IF($B60&gt;1,($L60)*$L$49*HLOOKUP(NeoBerIV!T$1,LijstenOpzoektabelKV,$C60,FALSE)/100,0)</f>
        <v>0</v>
      </c>
      <c r="U60" s="651">
        <f>IF($B60&gt;1,($L60)*$L$49*HLOOKUP(NeoBerIV!U$1,LijstenOpzoektabelKV,$C60,FALSE)/100,0)</f>
        <v>0</v>
      </c>
      <c r="V60" s="651">
        <f>IF($B60&gt;1,($L60)*$L$49*HLOOKUP(NeoBerIV!V$1,LijstenOpzoektabelKV,$C60,FALSE)/100,0)</f>
        <v>0</v>
      </c>
      <c r="W60" s="651">
        <f>IF($B60&gt;1,($L60)*$L$49*HLOOKUP(NeoBerIV!W$1,LijstenOpzoektabelKV,$C60,FALSE)/100,0)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INDEX(_VoedingToevoegingenWaarden,NeoBerIV!K61)</f>
        <v>0</v>
      </c>
      <c r="M61" s="651">
        <f>IF($B61&gt;1,($L61)*$L$49*HLOOKUP(NeoBerIV!M$1,LijstenOpzoektabelKV,$C61,FALSE)/100,0)</f>
        <v>0</v>
      </c>
      <c r="N61" s="651">
        <f>IF($B61&gt;1,($L61)*$L$49*HLOOKUP(NeoBerIV!N$1,LijstenOpzoektabelKV,$C61,FALSE)/100,0)</f>
        <v>0</v>
      </c>
      <c r="O61" s="651">
        <f>IF($B61&gt;1,($L61)*$L$49*HLOOKUP(NeoBerIV!O$1,LijstenOpzoektabelKV,$C61,FALSE)/100,0)</f>
        <v>0</v>
      </c>
      <c r="P61" s="651">
        <f>IF($B61&gt;1,($L61)*$L$49*HLOOKUP(NeoBerIV!P$1,LijstenOpzoektabelKV,$C61,FALSE)/100,0)</f>
        <v>0</v>
      </c>
      <c r="Q61" s="651">
        <f>IF($B61&gt;1,($L61)*$L$49*HLOOKUP(NeoBerIV!Q$1,LijstenOpzoektabelKV,$C61,FALSE)/100,0)</f>
        <v>0</v>
      </c>
      <c r="R61" s="651">
        <f>IF($B61&gt;1,($L61)*$L$49*HLOOKUP(NeoBerIV!R$1,LijstenOpzoektabelKV,$C61,FALSE)/100,0)</f>
        <v>0</v>
      </c>
      <c r="S61" s="651">
        <f>IF($B61&gt;1,($L61)*$L$49*HLOOKUP(NeoBerIV!S$1,LijstenOpzoektabelKV,$C61,FALSE)/100,0)</f>
        <v>0</v>
      </c>
      <c r="T61" s="651">
        <f>IF($B61&gt;1,($L61)*$L$49*HLOOKUP(NeoBerIV!T$1,LijstenOpzoektabelKV,$C61,FALSE)/100,0)</f>
        <v>0</v>
      </c>
      <c r="U61" s="651">
        <f>IF($B61&gt;1,($L61)*$L$49*HLOOKUP(NeoBerIV!U$1,LijstenOpzoektabelKV,$C61,FALSE)/100,0)</f>
        <v>0</v>
      </c>
      <c r="V61" s="651">
        <f>IF($B61&gt;1,($L61)*$L$49*HLOOKUP(NeoBerIV!V$1,LijstenOpzoektabelKV,$C61,FALSE)/100,0)</f>
        <v>0</v>
      </c>
      <c r="W61" s="651">
        <f>IF($B61&gt;1,($L61)*$L$49*HLOOKUP(NeoBerIV!W$1,LijstenOpzoektabelKV,$C61,FALSE)/100,0)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IF(NeoGuiAfspraken!E18=0,"",CONCATENATE(NeoGuiAfspraken!B18,": ",NeoGuiAfspraken!E18," ",NeoGuiAfspraken!F18," = "&amp;NeoBerIV!L47&amp;" ml"))</f>
        <v/>
      </c>
    </row>
    <row r="74" spans="1:13" x14ac:dyDescent="0.35">
      <c r="A74" s="271" t="s">
        <v>1643</v>
      </c>
      <c r="B74" s="271" t="str">
        <f>IF(INDEX(Pos,NeoBerIV!D14,1)=0,"",CONCATENATE(NeoGuiAfspraken!H21," ",INDEX(Pos,NeoBerIV!D14,1)))</f>
        <v/>
      </c>
    </row>
    <row r="75" spans="1:13" x14ac:dyDescent="0.35">
      <c r="A75" s="271" t="s">
        <v>1644</v>
      </c>
      <c r="B75" s="660" t="str">
        <f>IF(INDEX(Pos,NeoBerIV!D14,1)=0,"",CONCATENATE("Hoeveelheid 1:  ",NeoGuiAfspraken!E21," ",NeoGuiAfspraken!F21," ",NeoGuiAfspraken!G21))</f>
        <v/>
      </c>
    </row>
    <row r="76" spans="1:13" x14ac:dyDescent="0.35">
      <c r="A76" s="271" t="s">
        <v>1645</v>
      </c>
      <c r="B76" s="271" t="str">
        <f>IF(INDEX(Pos,NeoBerIV!D14,1)=0,"",CONCATENATE("Hoeveelheid 2:  ",NeoGuiAfspraken!E22," ",NeoGuiAfspraken!F22," ",NeoGuiAfspraken!G22))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IF(NeoGuiAfspraken!E28&gt;0,CONCATENATE(NeoGuiAfspraken!B28," ",NeoGuiAfspraken!E28," ",NeoGuiAfspraken!F28),"")</f>
        <v/>
      </c>
    </row>
    <row r="87" spans="1:7" x14ac:dyDescent="0.35">
      <c r="A87" s="660" t="s">
        <v>1995</v>
      </c>
      <c r="B87" s="271" t="str">
        <f>CONCATENATE(NeoGuiAfspraken!B19,": ",IF(NeoBerIV!B15=1,"Ja","Nee"))</f>
        <v>Fototherapie: Nee</v>
      </c>
    </row>
    <row r="90" spans="1:7" x14ac:dyDescent="0.35">
      <c r="A90" s="518" t="s">
        <v>2283</v>
      </c>
      <c r="B90" s="271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1" spans="1:7" x14ac:dyDescent="0.35">
      <c r="A91" s="518" t="s">
        <v>2283</v>
      </c>
      <c r="B91" s="821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2" spans="1:7" x14ac:dyDescent="0.35">
      <c r="A92" s="518" t="s">
        <v>2283</v>
      </c>
      <c r="B92" s="821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  <c r="G92" s="821"/>
    </row>
    <row r="93" spans="1:7" x14ac:dyDescent="0.35">
      <c r="A93" s="518" t="s">
        <v>2283</v>
      </c>
      <c r="B93" s="821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  <c r="G93" s="821"/>
    </row>
    <row r="94" spans="1:7" x14ac:dyDescent="0.35">
      <c r="A94" s="518" t="s">
        <v>2283</v>
      </c>
      <c r="B94" s="821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  <c r="G94" s="821"/>
    </row>
    <row r="95" spans="1:7" x14ac:dyDescent="0.35">
      <c r="A95" s="518" t="s">
        <v>2283</v>
      </c>
      <c r="B95" s="821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  <c r="G95" s="821"/>
    </row>
    <row r="96" spans="1:7" x14ac:dyDescent="0.35">
      <c r="A96" s="518" t="s">
        <v>2283</v>
      </c>
      <c r="B96" s="821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  <c r="G96" s="821"/>
    </row>
    <row r="97" spans="1:7" x14ac:dyDescent="0.35">
      <c r="A97" s="518" t="s">
        <v>2283</v>
      </c>
      <c r="B97" s="821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  <c r="G97" s="821"/>
    </row>
    <row r="98" spans="1:7" x14ac:dyDescent="0.35">
      <c r="A98" s="518" t="s">
        <v>2283</v>
      </c>
      <c r="B98" s="821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  <c r="G98" s="821"/>
    </row>
    <row r="99" spans="1:7" x14ac:dyDescent="0.35">
      <c r="A99" s="518" t="s">
        <v>2283</v>
      </c>
      <c r="B99" s="821" t="str">
        <f>IF(NeoBerIV!E29&lt;&gt;0, NeoGuiAfspraken!B42&amp;": "&amp; INDEX(Opl,NeoBerIV!$E29,1)&amp;" " &amp; NeoGuiAfspraken!G42,"")</f>
        <v/>
      </c>
      <c r="G99" s="821"/>
    </row>
    <row r="100" spans="1:7" x14ac:dyDescent="0.35">
      <c r="A100" s="518" t="s">
        <v>2283</v>
      </c>
      <c r="B100" s="821" t="str">
        <f>IF(NeoBerIV!E30&lt;&gt;0, NeoGuiAfspraken!B43&amp;": "&amp; INDEX(Opl,NeoBerIV!$E30,1)&amp;" " &amp; NeoGuiAfspraken!G43,"")</f>
        <v/>
      </c>
      <c r="G100" s="821"/>
    </row>
    <row r="101" spans="1:7" x14ac:dyDescent="0.35">
      <c r="A101" s="518" t="s">
        <v>2283</v>
      </c>
      <c r="B101" s="821" t="str">
        <f>IF(NeoBerIV!E31&lt;&gt;0, NeoGuiAfspraken!B44&amp;": "&amp; INDEX(Opl,NeoBerIV!$E31,1)&amp;" " &amp; NeoGuiAfspraken!G44,"")</f>
        <v/>
      </c>
      <c r="G101" s="821"/>
    </row>
    <row r="102" spans="1:7" x14ac:dyDescent="0.35">
      <c r="A102" s="518" t="s">
        <v>2283</v>
      </c>
      <c r="B102" s="271" t="str">
        <f>IF(NeoBerIV!B32="","",NeoBerIV!B32)</f>
        <v/>
      </c>
      <c r="G102" s="821"/>
    </row>
    <row r="103" spans="1:7" x14ac:dyDescent="0.35">
      <c r="A103" s="518" t="s">
        <v>2283</v>
      </c>
      <c r="B103" s="821" t="str">
        <f>IF(NeoBerIV!B33="","",NeoBerIV!B33)</f>
        <v/>
      </c>
      <c r="G103" s="821"/>
    </row>
    <row r="104" spans="1:7" x14ac:dyDescent="0.35">
      <c r="A104" s="518" t="s">
        <v>2283</v>
      </c>
      <c r="B104" s="271" t="str">
        <f ca="1">IF(NeoBerIV!C35&lt;&gt;0,CONCATENATE("Intralipid 20% (incl.vitintra) ",ROUNDUP(NeoBerIV!C35/24,1),"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__3_VoorNaam&amp;" "&amp;__2_AchterNaam</f>
        <v>Voornaam Achternaam</v>
      </c>
      <c r="G2" s="321" t="s">
        <v>1019</v>
      </c>
      <c r="I2" s="936">
        <f ca="1">TODAY()</f>
        <v>42729</v>
      </c>
      <c r="J2" s="936"/>
      <c r="K2" s="936"/>
      <c r="L2" s="321" t="s">
        <v>1020</v>
      </c>
      <c r="M2" s="937">
        <f ca="1">NOW()</f>
        <v>42729.37214039352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NeoGuiAfspraken!E28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IF(NeoBerIV!$L$37&gt;0,IF(_DagKeuze&lt;&gt;2,TRUNC(NeoBerIV!$C$37),0),"")</f>
        <v/>
      </c>
      <c r="N8" s="342" t="str">
        <f ca="1">IF(NeoBerIV!$L$37&gt;0,IF(_DagKeuze1700&lt;&gt;2,(NeoBerIV!$C$37-M8)*100,0),"")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IF(NeoBerIV!$L$38&gt;0,IF(_DagKeuze1700&lt;&gt;2,TRUNC(NeoBerIV!$C$38),0),"")</f>
        <v/>
      </c>
      <c r="N9" s="335" t="str">
        <f ca="1">IF(NeoBerIV!$L$38&gt;0,IF(_DagKeuze1700&lt;&gt;2,(NeoBerIV!$C$38-M9)*100,0),"")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IF(NeoBerIV!$L$39&gt;0,TRUNC(NeoBerIV!$C$39),"")</f>
        <v/>
      </c>
      <c r="N10" s="342" t="str">
        <f ca="1">IF(NeoBerIV!$L$39&gt;0,IF(_DagKeuze1700=1,NeoBerIV!$C$39-M10,0),"")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IF(NeoBerIV!$L$40&gt;0,TRUNC(NeoBerIV!$C$40),"")</f>
        <v/>
      </c>
      <c r="N11" s="335" t="str">
        <f ca="1">IF(NeoBerIV!$L$40&gt;0,IF(_DagKeuze1700=1,(NeoBerIV!$C$40-M11)*100,0),"")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IF(NeoBerIV!$L$41&gt;0,TRUNC(NeoBerIV!$C$41),"")</f>
        <v/>
      </c>
      <c r="N12" s="342" t="str">
        <f ca="1">IF(NeoBerIV!$L$41&gt;0,IF(_DagKeuze1700=1,(NeoBerIV!$C$41-M12)*100,0),"")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IF(NeoBerIV!$L$42&gt;0,TRUNC(NeoBerIV!$C$42),"")</f>
        <v/>
      </c>
      <c r="N13" s="335" t="str">
        <f ca="1">IF(NeoBerIV!$L$42&gt;0,IF(_DagKeuze1700&lt;&gt;1,(NeoBerIV!$C$42-M13)*100,0),"")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IF(_DagKeuze=2,TRUNC(NeoBerIV!$C$43),"")</f>
        <v/>
      </c>
      <c r="N14" s="342" t="str">
        <f>IF(_DagKeuze=2,(NeoBerIV!$C$43-M14)*100,"")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IF(_DagKeuze=3,TRUNC(NeoBerIV!$C$44),"")</f>
        <v/>
      </c>
      <c r="N15" s="335" t="str">
        <f>IF(_DagKeuze=3,(NeoBerIV!$C$44-M15)*100,"")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INDEX(Opl,NeoBerIV!D45+1,1)</f>
        <v>glucose 10%</v>
      </c>
      <c r="I16" s="339"/>
      <c r="J16" s="339"/>
      <c r="K16" s="339"/>
      <c r="L16" s="340"/>
      <c r="M16" s="341" t="str">
        <f>IF(NeoBerIV!$L$45&gt;0,TRUNC(NeoBerIV!$L$45),"")</f>
        <v/>
      </c>
      <c r="N16" s="342" t="str">
        <f>IF(NeoBerIV!$L$45&gt;0,(NeoBerIV!$L$45-M16)*100,"")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IF(A26&lt;&gt;"",IF(NeoBerIV!B20&gt;1,INDEX(Medicamenten,NeoBerIV!B20,1),""),"")</f>
        <v/>
      </c>
      <c r="D26" s="329"/>
      <c r="E26" s="330" t="str">
        <f>IF(A26&lt;&gt;"",IF(NeoBerIV!B20&gt;1,NeoBerIV!C20/10,""),"")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IF(A26&lt;&gt;"",IF(NeoBerIV!B20&gt;1,INDEX(Medicamenten,NeoBerIV!B20,3),""),"")</f>
        <v/>
      </c>
      <c r="I26" s="329" t="s">
        <v>1031</v>
      </c>
      <c r="J26" s="329" t="str">
        <f>IF(A26&lt;&gt;"",IF(NeoBerIV!B20&gt;1,INDEX(Medicamenten,NeoBerIV!B20,4),""),"")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IF(A29&lt;&gt;"",IF(NeoBerIV!B21&gt;1,INDEX(Medicamenten,NeoBerIV!B21,1),""),"")</f>
        <v/>
      </c>
      <c r="D29" s="329"/>
      <c r="E29" s="330" t="str">
        <f>IF(A29&lt;&gt;"",IF(NeoBerIV!B21&gt;1,NeoBerIV!C21/10,""),"")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IF(A29&lt;&gt;"",IF(NeoBerIV!B21&gt;1,INDEX(Medicamenten,NeoBerIV!B21,3),""),"")</f>
        <v/>
      </c>
      <c r="I29" s="329" t="s">
        <v>1031</v>
      </c>
      <c r="J29" s="329" t="str">
        <f>IF(A29&lt;&gt;"",IF(NeoBerIV!B21&gt;1,INDEX(Medicamenten,NeoBerIV!B21,4),""),"")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IF(A32&lt;&gt;"",IF(NeoBerIV!B22&gt;1,INDEX(Medicamenten,NeoBerIV!B22,1),""),"")</f>
        <v/>
      </c>
      <c r="D32" s="329"/>
      <c r="E32" s="330" t="str">
        <f>IF(A32&lt;&gt;"",IF(NeoBerIV!B22&gt;1,NeoBerIV!C22/10,""),"")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IF(A32&lt;&gt;"",IF(NeoBerIV!B22&gt;1,INDEX(Medicamenten,NeoBerIV!B22,3),""),"")</f>
        <v/>
      </c>
      <c r="I32" s="329" t="s">
        <v>1031</v>
      </c>
      <c r="J32" s="329" t="str">
        <f>IF(A32&lt;&gt;"",IF(NeoBerIV!B22&gt;1,INDEX(Medicamenten,NeoBerIV!B22,4),""),"")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IF(A35&lt;&gt;"",IF(NeoBerIV!B23&gt;1,INDEX(Medicamenten,NeoBerIV!B23,1),""),"")</f>
        <v/>
      </c>
      <c r="D35" s="329"/>
      <c r="E35" s="330" t="str">
        <f>IF(A35&lt;&gt;"",IF(NeoBerIV!B23&gt;1,NeoBerIV!C23/10,""),"")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IF(A35&lt;&gt;"",IF(NeoBerIV!B23&gt;1,INDEX(Medicamenten,NeoBerIV!B23,3),""),"")</f>
        <v/>
      </c>
      <c r="I35" s="329" t="s">
        <v>1031</v>
      </c>
      <c r="J35" s="329" t="str">
        <f>IF(A35&lt;&gt;"",IF(NeoBerIV!B23&gt;1,INDEX(Medicamenten,NeoBerIV!B23,4),""),"")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IF(A38&lt;&gt;"",IF(NeoBerIV!B24&gt;1,INDEX(Medicamenten,NeoBerIV!B24,1),""),"")</f>
        <v/>
      </c>
      <c r="D38" s="329"/>
      <c r="E38" s="330" t="str">
        <f>IF(A38&lt;&gt;"",IF(NeoBerIV!B24&gt;1,NeoBerIV!C24/10,""),"")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IF(A38&lt;&gt;"",IF(NeoBerIV!B24&gt;1,INDEX(Medicamenten,NeoBerIV!B24,3),""),"")</f>
        <v/>
      </c>
      <c r="I38" s="329" t="s">
        <v>1031</v>
      </c>
      <c r="J38" s="329" t="str">
        <f>IF(A38&lt;&gt;"",IF(NeoBerIV!B24&gt;1,INDEX(Medicamenten,NeoBerIV!B24,4),""),"")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IF(A41&lt;&gt;"",IF(NeoBerIV!B25&gt;1,INDEX(Medicamenten,NeoBerIV!B25,1),""),"")</f>
        <v/>
      </c>
      <c r="D41" s="329"/>
      <c r="E41" s="330" t="str">
        <f>IF(A41&lt;&gt;"",IF(NeoBerIV!B25&gt;1,NeoBerIV!C25/10,""),"")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IF(A41&lt;&gt;"",IF(NeoBerIV!B25&gt;1,INDEX(Medicamenten,NeoBerIV!B25,3),""),"")</f>
        <v/>
      </c>
      <c r="I41" s="329" t="s">
        <v>1031</v>
      </c>
      <c r="J41" s="329" t="str">
        <f>IF(A41&lt;&gt;"",IF(NeoBerIV!B25&gt;1,INDEX(Medicamenten,NeoBerIV!B25,4),""),"")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IF(A44&lt;&gt;"",IF(NeoBerIV!B26&gt;1,INDEX(Medicamenten,NeoBerIV!B26,1),""),"")</f>
        <v/>
      </c>
      <c r="D44" s="329"/>
      <c r="E44" s="330" t="str">
        <f>IF(A44&lt;&gt;"",IF(NeoBerIV!B26&gt;1,NeoBerIV!C26/10,""),"")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IF(A44&lt;&gt;"",IF(NeoBerIV!B26&gt;1,INDEX(Medicamenten,NeoBerIV!B26,3),""),"")</f>
        <v/>
      </c>
      <c r="I44" s="329" t="s">
        <v>1031</v>
      </c>
      <c r="J44" s="329" t="str">
        <f>IF(A44&lt;&gt;"",IF(NeoBerIV!B26&gt;1,INDEX(Medicamenten,NeoBerIV!B26,4),""),"")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IF(A47&lt;&gt;"",IF(NeoBerIV!B27&gt;1,INDEX(Medicamenten,NeoBerIV!B27,1),""),"")</f>
        <v/>
      </c>
      <c r="D47" s="329"/>
      <c r="E47" s="330" t="str">
        <f>IF(A47&lt;&gt;"",IF(NeoBerIV!B27&gt;1,NeoBerIV!C27/10,""),"")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IF(A47&lt;&gt;"",IF(NeoBerIV!B27&gt;1,INDEX(Medicamenten,NeoBerIV!B27,3),""),"")</f>
        <v/>
      </c>
      <c r="I47" s="329" t="s">
        <v>1031</v>
      </c>
      <c r="J47" s="329" t="str">
        <f>IF(A47&lt;&gt;"",IF(NeoBerIV!B27&gt;1,INDEX(Medicamenten,NeoBerIV!B27,4),""),"")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IF(A50&lt;&gt;"",IF(NeoBerIV!B28&gt;1,INDEX(Medicamenten,NeoBerIV!B28,1),""),"")</f>
        <v/>
      </c>
      <c r="D50" s="329"/>
      <c r="E50" s="330" t="str">
        <f>IF(A50&lt;&gt;"",IF(NeoBerIV!B28&gt;1,NeoBerIV!C28/10,""),"")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IF(A50&lt;&gt;"",IF(NeoBerIV!B28&gt;1,INDEX(Medicamenten,NeoBerIV!B28,3),""),"")</f>
        <v/>
      </c>
      <c r="I50" s="329" t="s">
        <v>1031</v>
      </c>
      <c r="J50" s="329" t="str">
        <f>IF(A50&lt;&gt;"",IF(NeoBerIV!B28&gt;1,INDEX(Medicamenten,NeoBerIV!B28,4),""),"")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algorithmName="SHA-512" hashValue="HfvLGhaXbuz5ZcvQ6ROwNDp+Rxx7SVTjyHkaAO0wc7butbGvNFm27EhSGeSCJQ1TvxFJlFrbYHZyoYbxL7D/EA==" saltValue="YS1EYr+67d1tbKKwouo4Hw==" spinCount="100000" sheet="1" objects="1" scenarios="1"/>
  <mergeCells count="3">
    <mergeCell ref="I2:K2"/>
    <mergeCell ref="M2:N2"/>
    <mergeCell ref="M5:N5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ROUND(NeoBer1700!L50/_Gewicht,0)&amp;" ml/kg"</f>
        <v>0 ml/kg</v>
      </c>
      <c r="D3" s="759" t="str">
        <f>ROUND(NeoBer1700!L49/_Gewicht,0)&amp;" ml/kg"</f>
        <v>0 ml/kg</v>
      </c>
      <c r="E3" s="759" t="str">
        <f ca="1">ROUND(NeoBer1700!L47/_Gewicht,0)&amp;" ml/kg  "&amp;"= "&amp;ROUND(NeoBer1700!L47,0)&amp;" ml"</f>
        <v>0 ml/kg  = 0 ml</v>
      </c>
      <c r="G3" s="758" t="s">
        <v>377</v>
      </c>
      <c r="H3" s="759" t="str">
        <f ca="1">ROUND(NeoBer1700!M50/_Gewicht,1)&amp;" mmol/kg"</f>
        <v>0 mmol/kg</v>
      </c>
      <c r="I3" s="759" t="str">
        <f>ROUND(NeoBer1700!M49/_Gewicht,1)&amp;" mmol/kg"</f>
        <v>0 mmol/kg</v>
      </c>
      <c r="J3" s="759" t="str">
        <f ca="1">ROUND(NeoBer1700!M47/_Gewicht,1)&amp;"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ROUND(NeoBer1700!R50/_Gewicht,1)&amp;" g/kg"</f>
        <v>0 g/kg</v>
      </c>
      <c r="D4" s="759" t="str">
        <f>ROUND(NeoBer1700!R49/_Gewicht,1)&amp;" g/kg"</f>
        <v>0 g/kg</v>
      </c>
      <c r="E4" s="759" t="str">
        <f ca="1">ROUND(NeoBer1700!R47/_Gewicht,1)&amp;" g/kg"</f>
        <v>0 g/kg</v>
      </c>
      <c r="G4" s="758" t="s">
        <v>577</v>
      </c>
      <c r="H4" s="759" t="str">
        <f ca="1">ROUND(NeoBer1700!N50/_Gewicht,1)&amp;" mmol/kg"</f>
        <v>0 mmol/kg</v>
      </c>
      <c r="I4" s="759" t="str">
        <f>ROUND(NeoBer1700!N49/_Gewicht,1)&amp;" mmol/kg"</f>
        <v>0 mmol/kg</v>
      </c>
      <c r="J4" s="759" t="str">
        <f ca="1">ROUND(NeoBer1700!N47/_Gewicht,1)&amp;"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ROUND(NeoBer1700!T50/_Gewicht,1)&amp;" g/kg"</f>
        <v>0 g/kg</v>
      </c>
      <c r="D5" s="759" t="str">
        <f>ROUND(NeoBer1700!T49/_Gewicht,1)&amp;" g/kg"</f>
        <v>0 g/kg</v>
      </c>
      <c r="E5" s="759" t="str">
        <f ca="1">ROUND(NeoBer1700!T47/_Gewicht,1)&amp;" g/kg"</f>
        <v>0 g/kg</v>
      </c>
      <c r="G5" s="758" t="s">
        <v>467</v>
      </c>
      <c r="H5" s="759" t="str">
        <f ca="1">ROUND(NeoBer1700!O50/_Gewicht,1)&amp;" mmol/kg"</f>
        <v>0 mmol/kg</v>
      </c>
      <c r="I5" s="759" t="str">
        <f>ROUND(NeoBer1700!O49/_Gewicht,1)&amp;" mmol/kg"</f>
        <v>0 mmol/kg</v>
      </c>
      <c r="J5" s="759" t="str">
        <f ca="1">ROUND(NeoBer1700!O47/_Gewicht,1)&amp;"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ROUND(1000*NeoBer1700!S50/_Gewicht/1440,1)&amp;" mg/kg/min"</f>
        <v>0 mg/kg/min</v>
      </c>
      <c r="D6" s="759" t="str">
        <f>ROUND(1000*NeoBer1700!S49/_Gewicht/1440,1)&amp;" mg/kg/min"</f>
        <v>0 mg/kg/min</v>
      </c>
      <c r="E6" s="759" t="str">
        <f>ROUND(1000*NeoBer1700!S47/_Gewicht/1440,1)&amp;" mg/kg/min"</f>
        <v>0 mg/kg/min</v>
      </c>
      <c r="G6" s="758" t="s">
        <v>643</v>
      </c>
      <c r="H6" s="759" t="str">
        <f ca="1">ROUND(NeoBer1700!P50/_Gewicht,1)&amp;" mmol/kg"</f>
        <v>0 mmol/kg</v>
      </c>
      <c r="I6" s="759" t="str">
        <f>ROUND(NeoBer1700!P49/_Gewicht,1)&amp;" mmol/kg"</f>
        <v>0 mmol/kg</v>
      </c>
      <c r="J6" s="759" t="str">
        <f ca="1">ROUND(NeoBer1700!P47/_Gewicht,1)&amp;"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ROUND(NeoBer1700!U50/_Gewicht,1)&amp; " kcal/kg"</f>
        <v>0 kcal/kg</v>
      </c>
      <c r="D7" s="759" t="str">
        <f>ROUND(NeoBer1700!U49/_Gewicht,1)&amp; " kcal/kg"</f>
        <v>0 kcal/kg</v>
      </c>
      <c r="E7" s="759" t="str">
        <f ca="1">ROUND(NeoBer1700!U47/_Gewicht,1)&amp; " kcal/kg"</f>
        <v>0 kcal/kg</v>
      </c>
      <c r="G7" s="758" t="s">
        <v>1045</v>
      </c>
      <c r="H7" s="759" t="str">
        <f ca="1">ROUND(NeoBer1700!V50/_Gewicht,1)&amp;" mmol/kg"</f>
        <v>0 mmol/kg</v>
      </c>
      <c r="I7" s="759" t="str">
        <f>ROUND(NeoBer1700!V49/_Gewicht,1)&amp;" mmol/kg"</f>
        <v>0 mmol/kg</v>
      </c>
      <c r="J7" s="759" t="str">
        <f ca="1">ROUND(NeoBer1700!V47/_Gewicht,1)&amp;"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ROUND(NeoBer1700!W50,0)&amp; " IE/ml"</f>
        <v>0 IE/ml</v>
      </c>
      <c r="D8" s="762" t="str">
        <f>ROUND(NeoBer1700!W49,0)&amp; " IE/ml"</f>
        <v>0 IE/ml</v>
      </c>
      <c r="E8" s="762" t="str">
        <f ca="1">ROUND(NeoBer1700!W47,0)&amp; " IE/ml"</f>
        <v>0 IE/ml</v>
      </c>
      <c r="F8" s="760"/>
      <c r="G8" s="761" t="s">
        <v>468</v>
      </c>
      <c r="H8" s="762" t="str">
        <f>ROUND(NeoBer1700!Q50/_Gewicht,1)&amp;" mmol/kg"</f>
        <v>0 mmol/kg</v>
      </c>
      <c r="I8" s="762" t="str">
        <f>ROUND(NeoBer1700!Q49/_Gewicht,1)&amp;" mmol/kg"</f>
        <v>0 mmol/kg</v>
      </c>
      <c r="J8" s="762" t="str">
        <f>ROUND(NeoBer1700!Q47/_Gewicht,1)&amp;"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NeoBer1700!B3-NeoBer1700!C3</f>
        <v>42370</v>
      </c>
      <c r="J12" s="504" t="str">
        <f ca="1">"=dag "&amp;NeoBer1700!B6</f>
        <v>=dag 360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TRUNC((H13*7+J13+NeoBer1700!B6-1)/7)&amp;" weken en "&amp; H13*7+J13+NeoBer1700!B6-1-TRUNC((H13*7+J13+NeoBer1700!B6-1)/7)*7&amp;" dag(-en)"</f>
        <v>81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IF(NeoBer1700!B17,NeoBer1700!C16,ROUND(NeoBer1700!L47/_Gewicht,1))</f>
        <v>0</v>
      </c>
      <c r="F18" s="774" t="s">
        <v>1055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IF(_Voeding1700&gt;1,NeoBer1700!D10,"")</f>
        <v/>
      </c>
      <c r="F21" s="768" t="s">
        <v>1058</v>
      </c>
      <c r="G21" s="769" t="str">
        <f>IF(_Voeding1700&gt;1,NeoBer1700!D11/10&amp;"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IF(_Voeding1700&gt;1,NeoBer1700!D12,"")</f>
        <v/>
      </c>
      <c r="F22" s="768" t="s">
        <v>1058</v>
      </c>
      <c r="G22" s="769" t="str">
        <f>IF(_Voeding1700&gt;1,NeoBer1700!D13/10&amp;"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INDEX(_VoedingBMFWaarden,NeoBer1700!L52)&amp;" %"</f>
        <v>#VALUE!</v>
      </c>
    </row>
    <row r="24" spans="1:15" ht="15.95" customHeight="1" x14ac:dyDescent="0.4">
      <c r="H24" s="778"/>
      <c r="K24" s="776" t="e">
        <f>INDEX(_VoedingToevoegingenWaarden,NeoBer1700!L53)&amp;" %"</f>
        <v>#VALUE!</v>
      </c>
      <c r="O24" s="776" t="e">
        <f>INDEX(_VoedingToevoegingenWaarden,NeoBer1700!L58)&amp;" %"</f>
        <v>#VALUE!</v>
      </c>
    </row>
    <row r="25" spans="1:15" ht="15.95" customHeight="1" x14ac:dyDescent="0.4">
      <c r="H25" s="778"/>
      <c r="K25" s="776" t="e">
        <f>INDEX(_VoedingToevoegingenWaarden,NeoBer1700!L54)&amp;" %"</f>
        <v>#VALUE!</v>
      </c>
      <c r="O25" s="776" t="e">
        <f>INDEX(_VoedingToevoegingenWaarden,NeoBer1700!L59)&amp;" %"</f>
        <v>#VALUE!</v>
      </c>
    </row>
    <row r="26" spans="1:15" ht="15.95" customHeight="1" x14ac:dyDescent="0.4">
      <c r="H26" s="778"/>
      <c r="K26" s="776" t="e">
        <f>INDEX(_VoedingToevoegingenWaarden,NeoBer1700!L55)&amp;" %"</f>
        <v>#VALUE!</v>
      </c>
      <c r="O26" s="776" t="e">
        <f>INDEX(_VoedingToevoegingenWaarden,NeoBer1700!L60)&amp;"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INDEX(_VoedingToevoegingenWaarden,NeoBer1700!L56)&amp;" %"</f>
        <v>#VALUE!</v>
      </c>
      <c r="L27" s="781"/>
      <c r="M27" s="781"/>
      <c r="N27" s="781"/>
      <c r="O27" s="776" t="e">
        <f>INDEX(_VoedingToevoegingenWaarden,NeoBer1700!L61)&amp;" %"</f>
        <v>#VALUE!</v>
      </c>
    </row>
    <row r="28" spans="1:15" ht="15.95" customHeight="1" x14ac:dyDescent="0.4">
      <c r="B28" s="758" t="s">
        <v>1061</v>
      </c>
      <c r="E28" s="773">
        <f ca="1">IF(NeoBer1700!B17,NeoBer1700!C17,NeoBer1700!L50)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IF(AND(NeoBer1700!I20&gt;0),ROUND(NeoBer1700!I20,2),"")</f>
        <v/>
      </c>
      <c r="I32" s="788" t="str">
        <f>IF(_Medicament1700_1&gt;1,INDEX(Medicamenten,NeoBer1700!B20,6),"")</f>
        <v/>
      </c>
      <c r="J32" s="776"/>
      <c r="K32" s="775">
        <f>INDEX(Medicamenten,NeoBer1700!B20,2)</f>
        <v>0</v>
      </c>
      <c r="L32" s="775"/>
      <c r="M32" s="790"/>
      <c r="N32" s="791" t="str">
        <f>IF(NeoBer1700!I20&gt;0,IF(NeoBer1700!Y20*10&gt;1,NeoBer1700!X20&amp;" uren",NeoBer1700!X20&amp;"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IF(AND(NeoBer1700!I21&gt;0),ROUND(NeoBer1700!I21,2),"")</f>
        <v/>
      </c>
      <c r="I33" s="788" t="str">
        <f>IF(_Medicament1700_2&gt;1,INDEX(Medicamenten,NeoBer1700!B21,6),"")</f>
        <v/>
      </c>
      <c r="J33" s="795"/>
      <c r="K33" s="796">
        <f>INDEX(Medicamenten,NeoBer1700!B21,2)</f>
        <v>0</v>
      </c>
      <c r="L33" s="796"/>
      <c r="M33" s="797"/>
      <c r="N33" s="798" t="str">
        <f>IF(NeoBer1700!I21&gt;0,IF(NeoBer1700!Y21*10&gt;1,NeoBer1700!X21&amp;" uren",NeoBer1700!X21&amp;"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IF(AND(NeoBer1700!I22&gt;0),ROUND(NeoBer1700!I22,2),"")</f>
        <v/>
      </c>
      <c r="I34" s="788" t="str">
        <f>IF(_Medicament1700_3&gt;1,INDEX(Medicamenten,NeoBer1700!B22,6),"")</f>
        <v/>
      </c>
      <c r="J34" s="795"/>
      <c r="K34" s="796">
        <f>INDEX(Medicamenten,NeoBer1700!B22,2)</f>
        <v>0</v>
      </c>
      <c r="L34" s="796"/>
      <c r="M34" s="797"/>
      <c r="N34" s="798" t="str">
        <f>IF(NeoBer1700!I22&gt;0,IF(NeoBer1700!Y22*10&gt;1,NeoBer1700!X22&amp;" uren",NeoBer1700!X22&amp;"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IF(AND(NeoBer1700!I23&gt;0),ROUND(NeoBer1700!I23,2),"")</f>
        <v/>
      </c>
      <c r="I35" s="788" t="str">
        <f>IF(_Medicament1700_4&gt;1,INDEX(Medicamenten,NeoBer1700!B23,6),"")</f>
        <v/>
      </c>
      <c r="J35" s="795"/>
      <c r="K35" s="796">
        <f>INDEX(Medicamenten,NeoBer1700!B23,2)</f>
        <v>0</v>
      </c>
      <c r="L35" s="796"/>
      <c r="M35" s="797"/>
      <c r="N35" s="798" t="str">
        <f>IF(NeoBer1700!I23&gt;0,IF(NeoBer1700!Y23*10&gt;1,NeoBer1700!X23&amp;" uren",NeoBer1700!X23&amp;"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IF(AND(NeoBer1700!I24&gt;0),ROUND(NeoBer1700!I24,2),"")</f>
        <v/>
      </c>
      <c r="I36" s="788" t="str">
        <f>IF(_Medicament1700_5&gt;1,INDEX(Medicamenten,NeoBer1700!B24,6),"")</f>
        <v/>
      </c>
      <c r="J36" s="795"/>
      <c r="K36" s="796">
        <f>INDEX(Medicamenten,NeoBer1700!B24,2)</f>
        <v>0</v>
      </c>
      <c r="L36" s="796"/>
      <c r="M36" s="797"/>
      <c r="N36" s="798" t="str">
        <f>IF(NeoBer1700!I24&gt;0,IF(NeoBer1700!Y24*10&gt;1,NeoBer1700!X24&amp;" uren",NeoBer1700!X24&amp;"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IF(AND(NeoBer1700!I25&gt;0),ROUND(NeoBer1700!I25,2),"")</f>
        <v/>
      </c>
      <c r="I37" s="788" t="str">
        <f>IF(_Medicament1700_6&gt;1,INDEX(Medicamenten,NeoBer1700!B25,6),"")</f>
        <v/>
      </c>
      <c r="J37" s="795"/>
      <c r="K37" s="796">
        <f>INDEX(Medicamenten,NeoBer1700!B25,2)</f>
        <v>0</v>
      </c>
      <c r="L37" s="796"/>
      <c r="M37" s="797"/>
      <c r="N37" s="798" t="str">
        <f>IF(NeoBer1700!I25&gt;0,IF(NeoBer1700!Y25*10&gt;1,NeoBer1700!X25&amp;" uren",NeoBer1700!X25&amp;"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IF(AND(NeoBer1700!I26&gt;0),ROUND(NeoBer1700!I26,2),"")</f>
        <v/>
      </c>
      <c r="I38" s="788" t="str">
        <f>IF(_Medicament1700_7&gt;1,INDEX(Medicamenten,NeoBer1700!B26,6),"")</f>
        <v/>
      </c>
      <c r="J38" s="795"/>
      <c r="K38" s="796">
        <f>INDEX(Medicamenten,NeoBer1700!B26,2)</f>
        <v>0</v>
      </c>
      <c r="L38" s="796"/>
      <c r="M38" s="797"/>
      <c r="N38" s="798" t="str">
        <f>IF(NeoBer1700!I26&gt;0,IF(NeoBer1700!Y26*10&gt;1,NeoBer1700!X26&amp;" uren",NeoBer1700!X26&amp;"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IF(AND(NeoBer1700!I27&gt;0),ROUND(NeoBer1700!I27,2),"")</f>
        <v/>
      </c>
      <c r="I39" s="788" t="str">
        <f>IF(_Medicament1700_8&gt;1,INDEX(Medicamenten,NeoBer1700!B27,6),"")</f>
        <v/>
      </c>
      <c r="J39" s="795"/>
      <c r="K39" s="796">
        <f>INDEX(Medicamenten,NeoBer1700!B27,2)</f>
        <v>0</v>
      </c>
      <c r="L39" s="796"/>
      <c r="M39" s="797"/>
      <c r="N39" s="798" t="str">
        <f>IF(NeoBer1700!I27&gt;0,IF(NeoBer1700!Y27*10&gt;1,NeoBer1700!X27&amp;" uren",NeoBer1700!X27&amp;"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IF(AND(NeoBer1700!I28&gt;0),ROUND(NeoBer1700!I28,2),"")</f>
        <v/>
      </c>
      <c r="I40" s="788" t="str">
        <f>IF(_Medicament1700_9&gt;1,INDEX(Medicamenten,NeoBer1700!B28,6),"")</f>
        <v/>
      </c>
      <c r="J40" s="776"/>
      <c r="K40" s="796">
        <f>INDEX(Medicamenten,NeoBer1700!B28,2)</f>
        <v>0</v>
      </c>
      <c r="L40" s="796"/>
      <c r="M40" s="797"/>
      <c r="N40" s="798" t="str">
        <f>IF(NeoBer1700!I28&gt;0,IF(NeoBer1700!Y28*10&gt;1,NeoBer1700!X28&amp;" uren",NeoBer1700!X28&amp;"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IF(NeoBer1700!I32&gt;0,"= "&amp;ROUND(NeoBer1700!I32,2),"")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IF(NeoBer1700!I33&gt;0,"= "&amp;ROUND(NeoBer1700!I33,2),"")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IF(NeoBer1700!I34&gt;0,"= "&amp;ROUND(NeoBer1700!I34,2),"")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IF(NeoBer1700!D36=1,NeoBer1700!L45,"")</f>
        <v>0</v>
      </c>
      <c r="F60" s="795" t="str">
        <f>IF(E60&lt;&gt;"","ml","")</f>
        <v>ml</v>
      </c>
      <c r="G60" s="814" t="str">
        <f>IF(NeoBer1700!D36=2,NeoBer1700!L45,"")</f>
        <v/>
      </c>
      <c r="H60" s="795" t="str">
        <f>IF(G60&lt;&gt;"","ml","")</f>
        <v/>
      </c>
      <c r="I60" s="814" t="str">
        <f>IF(NeoBer1700!D36=3,NeoBer1700!L45,"")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IF(NeoBer1700!B20&gt;1,IF(AND(H32&lt;&gt;"""",H32&gt;=INDEX(Medicamenten,NeoBer1700!B20,9)),TRUE,FALSE),FALSE)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IF(AND(C32&lt;&gt;0,G32&lt;&gt;""),IF(AND(H32&gt;=INDEX(Medicamenten,NeoBer1700!$B20,7),H32&lt;=INDEX(Medicamenten,NeoBer1700!$B20,8)),TRUE,FALSE),TRUE)=FALSE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Y116"/>
  <sheetViews>
    <sheetView workbookViewId="0">
      <pane xSplit="1" ySplit="1" topLeftCell="B8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__4_GebDatum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360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IF(AND(D4&lt;37,_Gewicht&gt;=1),INDEX(NeoBerAdvies!B4:G4,1,NeoBer1700!C6),IF(_Gewicht&lt;1,INDEX(NeoBerAdvies!B5:G5,1,NeoBer1700!C6),INDEX(NeoBerAdvies!B6:G6,1,NeoBer1700!C6)))+IF(B15=1,20,0)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IF(INDEX(Medicamenten,NeoBer1700!B20,5)=0,1,INDEX(Medicamenten,NeoBer1700!B20,5))</f>
        <v>1</v>
      </c>
      <c r="I20" s="660">
        <f>IF(D20&gt;0,(F20*IF(Y20*10&gt;=24,2.4,2.4)*((C20/10)/D20))/($B$4)/J20,0)</f>
        <v>0</v>
      </c>
      <c r="J20" s="660">
        <f>IF(NeoBer1700!H20&gt;1,INDEX(FaktorLijst,NeoBer1700!H20),1)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IF(INDEX(Medicamenten,NeoBer1700!B21,5)=0,1,INDEX(Medicamenten,NeoBer1700!B21,5))</f>
        <v>1</v>
      </c>
      <c r="I21" s="821">
        <f t="shared" ref="I21:I28" si="1">IF(D21&gt;0,(F21*IF(Y21*10&gt;=24,2.4,2.4)*((C21/10)/D21))/($B$4)/J21,0)</f>
        <v>0</v>
      </c>
      <c r="J21" s="821">
        <f>IF(NeoBer1700!H21&gt;1,INDEX(FaktorLijst,NeoBer1700!H21),1)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IF(INDEX(Medicamenten,NeoBer1700!B22,5)=0,1,INDEX(Medicamenten,NeoBer1700!B22,5))</f>
        <v>1</v>
      </c>
      <c r="I22" s="821">
        <f t="shared" si="1"/>
        <v>0</v>
      </c>
      <c r="J22" s="821">
        <f>IF(NeoBer1700!H22&gt;1,INDEX(FaktorLijst,NeoBer1700!H22),1)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IF(INDEX(Medicamenten,NeoBer1700!B23,5)=0,1,INDEX(Medicamenten,NeoBer1700!B23,5))</f>
        <v>1</v>
      </c>
      <c r="I23" s="821">
        <f t="shared" si="1"/>
        <v>0</v>
      </c>
      <c r="J23" s="821">
        <f>IF(NeoBer1700!H23&gt;1,INDEX(FaktorLijst,NeoBer1700!H23),1)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IF(INDEX(Medicamenten,NeoBer1700!B24,5)=0,1,INDEX(Medicamenten,NeoBer1700!B24,5))</f>
        <v>1</v>
      </c>
      <c r="I24" s="821">
        <f t="shared" si="1"/>
        <v>0</v>
      </c>
      <c r="J24" s="821">
        <f>IF(NeoBer1700!H24&gt;1,INDEX(FaktorLijst,NeoBer1700!H24),1)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IF(INDEX(Medicamenten,NeoBer1700!B25,5)=0,1,INDEX(Medicamenten,NeoBer1700!B25,5))</f>
        <v>1</v>
      </c>
      <c r="I25" s="821">
        <f t="shared" si="1"/>
        <v>0</v>
      </c>
      <c r="J25" s="821">
        <f>IF(NeoBer1700!H25&gt;1,INDEX(FaktorLijst,NeoBer1700!H25),1)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IF(INDEX(Medicamenten,NeoBer1700!B26,5)=0,1,INDEX(Medicamenten,NeoBer1700!B26,5))</f>
        <v>1</v>
      </c>
      <c r="I26" s="821">
        <f t="shared" si="1"/>
        <v>0</v>
      </c>
      <c r="J26" s="821">
        <f>IF(NeoBer1700!H26&gt;1,INDEX(FaktorLijst,NeoBer1700!H26),1)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IF(INDEX(Medicamenten,NeoBer1700!B27,5)=0,1,INDEX(Medicamenten,NeoBer1700!B27,5))</f>
        <v>1</v>
      </c>
      <c r="I27" s="821">
        <f t="shared" si="1"/>
        <v>0</v>
      </c>
      <c r="J27" s="821">
        <f>IF(NeoBer1700!H27&gt;1,INDEX(FaktorLijst,NeoBer1700!H27),1)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IF(INDEX(Medicamenten,NeoBer1700!B28,5)=0,1,INDEX(Medicamenten,NeoBer1700!B28,5))</f>
        <v>1</v>
      </c>
      <c r="I28" s="821">
        <f t="shared" si="1"/>
        <v>0</v>
      </c>
      <c r="J28" s="821">
        <f>IF(NeoBer1700!H28&gt;1,INDEX(FaktorLijst,NeoBer1700!H28),1)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INDEX(_VoedingBMFWaarden,NeoBer1700!K52)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INDEX(_VoedingToevoegingenWaarden,NeoBer1700!K53)</f>
        <v>0</v>
      </c>
      <c r="M53" s="651">
        <f>IF($B53&gt;1,($L53)*$L$49*HLOOKUP(NeoBer1700!M$1,LijstenOpzoektabelMM,$C53,FALSE),0)</f>
        <v>0</v>
      </c>
      <c r="N53" s="651">
        <f>IF($B53&gt;1,($L53)*$L$49*HLOOKUP(NeoBer1700!N$1,LijstenOpzoektabelMM,$C53,FALSE),0)</f>
        <v>0</v>
      </c>
      <c r="O53" s="651">
        <f>IF($B53&gt;1,($L53)*$L$49*HLOOKUP(NeoBer1700!O$1,LijstenOpzoektabelMM,$C53,FALSE),0)</f>
        <v>0</v>
      </c>
      <c r="P53" s="651">
        <f>IF($B53&gt;1,($L53)*$L$49*HLOOKUP(NeoBer1700!P$1,LijstenOpzoektabelMM,$C53,FALSE),0)</f>
        <v>0</v>
      </c>
      <c r="Q53" s="651">
        <f>IF($B53&gt;1,($L53)*$L$49*HLOOKUP(NeoBer1700!Q$1,LijstenOpzoektabelMM,$C53,FALSE),0)</f>
        <v>0</v>
      </c>
      <c r="R53" s="651">
        <f>IF($B53&gt;1,($L53)*$L$49*HLOOKUP(NeoBer1700!R$1,LijstenOpzoektabelMM,$C53,FALSE),0)</f>
        <v>0</v>
      </c>
      <c r="S53" s="651">
        <f>IF($B53&gt;1,($L53)*$L$49*HLOOKUP(NeoBer1700!S$1,LijstenOpzoektabelMM,$C53,FALSE),0)</f>
        <v>0</v>
      </c>
      <c r="T53" s="651">
        <f>IF($B53&gt;1,($L53)*$L$49*HLOOKUP(NeoBer1700!T$1,LijstenOpzoektabelMM,$C53,FALSE),0)</f>
        <v>0</v>
      </c>
      <c r="U53" s="651">
        <f>IF($B53&gt;1,($L53)*$L$49*HLOOKUP(NeoBer1700!U$1,LijstenOpzoektabelMM,$C53,FALSE),0)</f>
        <v>0</v>
      </c>
      <c r="V53" s="651">
        <f>IF($B53&gt;1,($L53)*$L$49*HLOOKUP(NeoBer1700!V$1,LijstenOpzoektabelMM,$C53,FALSE),0)</f>
        <v>0</v>
      </c>
      <c r="W53" s="651">
        <f>IF($B53&gt;1,($L53)*$L$49*HLOOKUP(NeoBer1700!W$1,LijstenOpzoektabelMM,$C53,FALSE),0)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INDEX(_VoedingToevoegingenWaarden,NeoBer1700!K54)</f>
        <v>0</v>
      </c>
      <c r="M54" s="651">
        <f>IF($B54&gt;1,($L54)*$L$49*HLOOKUP(NeoBer1700!M$1,LijstenOpzoektabelMM,$C54,FALSE),0)</f>
        <v>0</v>
      </c>
      <c r="N54" s="651">
        <f>IF($B54&gt;1,($L54)*$L$49*HLOOKUP(NeoBer1700!N$1,LijstenOpzoektabelMM,$C54,FALSE),0)</f>
        <v>0</v>
      </c>
      <c r="O54" s="651">
        <f>IF($B54&gt;1,($L54)*$L$49*HLOOKUP(NeoBer1700!O$1,LijstenOpzoektabelMM,$C54,FALSE),0)</f>
        <v>0</v>
      </c>
      <c r="P54" s="651">
        <f>IF($B54&gt;1,($L54)*$L$49*HLOOKUP(NeoBer1700!P$1,LijstenOpzoektabelMM,$C54,FALSE),0)</f>
        <v>0</v>
      </c>
      <c r="Q54" s="651">
        <f>IF($B54&gt;1,($L54)*$L$49*HLOOKUP(NeoBer1700!Q$1,LijstenOpzoektabelMM,$C54,FALSE),0)</f>
        <v>0</v>
      </c>
      <c r="R54" s="651">
        <f>IF($B54&gt;1,($L54)*$L$49*HLOOKUP(NeoBer1700!R$1,LijstenOpzoektabelMM,$C54,FALSE),0)</f>
        <v>0</v>
      </c>
      <c r="S54" s="651">
        <f>IF($B54&gt;1,($L54)*$L$49*HLOOKUP(NeoBer1700!S$1,LijstenOpzoektabelMM,$C54,FALSE),0)</f>
        <v>0</v>
      </c>
      <c r="T54" s="651">
        <f>IF($B54&gt;1,($L54)*$L$49*HLOOKUP(NeoBer1700!T$1,LijstenOpzoektabelMM,$C54,FALSE),0)</f>
        <v>0</v>
      </c>
      <c r="U54" s="651">
        <f>IF($B54&gt;1,($L54)*$L$49*HLOOKUP(NeoBer1700!U$1,LijstenOpzoektabelMM,$C54,FALSE),0)</f>
        <v>0</v>
      </c>
      <c r="V54" s="651">
        <f>IF($B54&gt;1,($L54)*$L$49*HLOOKUP(NeoBer1700!V$1,LijstenOpzoektabelMM,$C54,FALSE),0)</f>
        <v>0</v>
      </c>
      <c r="W54" s="651">
        <f>IF($B54&gt;1,($L54)*$L$49*HLOOKUP(NeoBer1700!W$1,LijstenOpzoektabelMM,$C54,FALSE),0)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INDEX(_VoedingToevoegingenWaarden,NeoBer1700!K55)</f>
        <v>0</v>
      </c>
      <c r="M55" s="651">
        <f>IF($B55&gt;1,($L55)*$L$49*HLOOKUP(NeoBer1700!M$1,LijstenOpzoektabelMM,$C55,FALSE),0)</f>
        <v>0</v>
      </c>
      <c r="N55" s="651">
        <f>IF($B55&gt;1,($L55)*$L$49*HLOOKUP(NeoBer1700!N$1,LijstenOpzoektabelMM,$C55,FALSE),0)</f>
        <v>0</v>
      </c>
      <c r="O55" s="651">
        <f>IF($B55&gt;1,($L55)*$L$49*HLOOKUP(NeoBer1700!O$1,LijstenOpzoektabelMM,$C55,FALSE),0)</f>
        <v>0</v>
      </c>
      <c r="P55" s="651">
        <f>IF($B55&gt;1,($L55)*$L$49*HLOOKUP(NeoBer1700!P$1,LijstenOpzoektabelMM,$C55,FALSE),0)</f>
        <v>0</v>
      </c>
      <c r="Q55" s="651">
        <f>IF($B55&gt;1,($L55)*$L$49*HLOOKUP(NeoBer1700!Q$1,LijstenOpzoektabelMM,$C55,FALSE),0)</f>
        <v>0</v>
      </c>
      <c r="R55" s="651">
        <f>IF($B55&gt;1,($L55)*$L$49*HLOOKUP(NeoBer1700!R$1,LijstenOpzoektabelMM,$C55,FALSE),0)</f>
        <v>0</v>
      </c>
      <c r="S55" s="651">
        <f>IF($B55&gt;1,($L55)*$L$49*HLOOKUP(NeoBer1700!S$1,LijstenOpzoektabelMM,$C55,FALSE),0)</f>
        <v>0</v>
      </c>
      <c r="T55" s="651">
        <f>IF($B55&gt;1,($L55)*$L$49*HLOOKUP(NeoBer1700!T$1,LijstenOpzoektabelMM,$C55,FALSE),0)</f>
        <v>0</v>
      </c>
      <c r="U55" s="651">
        <f>IF($B55&gt;1,($L55)*$L$49*HLOOKUP(NeoBer1700!U$1,LijstenOpzoektabelMM,$C55,FALSE),0)</f>
        <v>0</v>
      </c>
      <c r="V55" s="651">
        <f>IF($B55&gt;1,($L55)*$L$49*HLOOKUP(NeoBer1700!V$1,LijstenOpzoektabelMM,$C55,FALSE),0)</f>
        <v>0</v>
      </c>
      <c r="W55" s="651">
        <f>IF($B55&gt;1,($L55)*$L$49*HLOOKUP(NeoBer1700!W$1,LijstenOpzoektabelMM,$C55,FALSE),0)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INDEX(_VoedingToevoegingenWaarden,NeoBer1700!K56)</f>
        <v>0</v>
      </c>
      <c r="M56" s="651">
        <f>IF($B56&gt;1,($L56)*$L$49*HLOOKUP(NeoBer1700!M$1,LijstenOpzoektabelMM,$C56,FALSE),0)</f>
        <v>0</v>
      </c>
      <c r="N56" s="651">
        <f>IF($B56&gt;1,($L56)*$L$49*HLOOKUP(NeoBer1700!N$1,LijstenOpzoektabelMM,$C56,FALSE),0)</f>
        <v>0</v>
      </c>
      <c r="O56" s="651">
        <f>IF($B56&gt;1,($L56)*$L$49*HLOOKUP(NeoBer1700!O$1,LijstenOpzoektabelMM,$C56,FALSE),0)</f>
        <v>0</v>
      </c>
      <c r="P56" s="651">
        <f>IF($B56&gt;1,($L56)*$L$49*HLOOKUP(NeoBer1700!P$1,LijstenOpzoektabelMM,$C56,FALSE),0)</f>
        <v>0</v>
      </c>
      <c r="Q56" s="651">
        <f>IF($B56&gt;1,($L56)*$L$49*HLOOKUP(NeoBer1700!Q$1,LijstenOpzoektabelMM,$C56,FALSE),0)</f>
        <v>0</v>
      </c>
      <c r="R56" s="651">
        <f>IF($B56&gt;1,($L56)*$L$49*HLOOKUP(NeoBer1700!R$1,LijstenOpzoektabelMM,$C56,FALSE),0)</f>
        <v>0</v>
      </c>
      <c r="S56" s="651">
        <f>IF($B56&gt;1,($L56)*$L$49*HLOOKUP(NeoBer1700!S$1,LijstenOpzoektabelMM,$C56,FALSE),0)</f>
        <v>0</v>
      </c>
      <c r="T56" s="651">
        <f>IF($B56&gt;1,($L56)*$L$49*HLOOKUP(NeoBer1700!T$1,LijstenOpzoektabelMM,$C56,FALSE),0)</f>
        <v>0</v>
      </c>
      <c r="U56" s="651">
        <f>IF($B56&gt;1,($L56)*$L$49*HLOOKUP(NeoBer1700!U$1,LijstenOpzoektabelMM,$C56,FALSE),0)</f>
        <v>0</v>
      </c>
      <c r="V56" s="651">
        <f>IF($B56&gt;1,($L56)*$L$49*HLOOKUP(NeoBer1700!V$1,LijstenOpzoektabelMM,$C56,FALSE),0)</f>
        <v>0</v>
      </c>
      <c r="W56" s="651">
        <f>IF($B56&gt;1,($L56)*$L$49*HLOOKUP(NeoBer1700!W$1,LijstenOpzoektabelMM,$C56,FALSE),0)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INDEX(_VoedingToevoegingenWaarden,NeoBer1700!K58)</f>
        <v>0</v>
      </c>
      <c r="M58" s="651">
        <f>IF($B58&gt;1,($L58)*$L$49*HLOOKUP(NeoBer1700!M$1,LijstenOpzoektabelKV,$C58,FALSE),0)</f>
        <v>0</v>
      </c>
      <c r="N58" s="651">
        <f>IF($B58&gt;1,($L58)*$L$49*HLOOKUP(NeoBer1700!N$1,LijstenOpzoektabelKV,$C58,FALSE),0)</f>
        <v>0</v>
      </c>
      <c r="O58" s="651">
        <f>IF($B58&gt;1,($L58)*$L$49*HLOOKUP(NeoBer1700!O$1,LijstenOpzoektabelKV,$C58,FALSE),0)</f>
        <v>0</v>
      </c>
      <c r="P58" s="651">
        <f>IF($B58&gt;1,($L58)*$L$49*HLOOKUP(NeoBer1700!P$1,LijstenOpzoektabelKV,$C58,FALSE),0)</f>
        <v>0</v>
      </c>
      <c r="Q58" s="651">
        <f>IF($B58&gt;1,($L58)*$L$49*HLOOKUP(NeoBer1700!Q$1,LijstenOpzoektabelKV,$C58,FALSE),0)</f>
        <v>0</v>
      </c>
      <c r="R58" s="651">
        <f>IF($B58&gt;1,($L58)*$L$49*HLOOKUP(NeoBer1700!R$1,LijstenOpzoektabelKV,$C58,FALSE),0)</f>
        <v>0</v>
      </c>
      <c r="S58" s="651">
        <f>IF($B58&gt;1,($L58)*$L$49*HLOOKUP(NeoBer1700!S$1,LijstenOpzoektabelKV,$C58,FALSE),0)</f>
        <v>0</v>
      </c>
      <c r="T58" s="651">
        <f>IF($B58&gt;1,($L58)*$L$49*HLOOKUP(NeoBer1700!T$1,LijstenOpzoektabelKV,$C58,FALSE),0)</f>
        <v>0</v>
      </c>
      <c r="U58" s="651">
        <f>IF($B58&gt;1,($L58)*$L$49*HLOOKUP(NeoBer1700!U$1,LijstenOpzoektabelKV,$C58,FALSE),0)</f>
        <v>0</v>
      </c>
      <c r="V58" s="651">
        <f>IF($B58&gt;1,($L58)*$L$49*HLOOKUP(NeoBer1700!V$1,LijstenOpzoektabelKV,$C58,FALSE),0)</f>
        <v>0</v>
      </c>
      <c r="W58" s="651">
        <f>IF($B58&gt;1,($L58)*$L$49*HLOOKUP(NeoBer1700!W$1,LijstenOpzoektabelKV,$C58,FALSE),0)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INDEX(_VoedingToevoegingenWaarden,NeoBer1700!K59)</f>
        <v>0</v>
      </c>
      <c r="M59" s="651">
        <f>IF($B59&gt;1,($L59)*$L$49*HLOOKUP(NeoBer1700!M$1,LijstenOpzoektabelKV,$C59,FALSE),0)</f>
        <v>0</v>
      </c>
      <c r="N59" s="651">
        <f>IF($B59&gt;1,($L59)*$L$49*HLOOKUP(NeoBer1700!N$1,LijstenOpzoektabelKV,$C59,FALSE),0)</f>
        <v>0</v>
      </c>
      <c r="O59" s="651">
        <f>IF($B59&gt;1,($L59)*$L$49*HLOOKUP(NeoBer1700!O$1,LijstenOpzoektabelKV,$C59,FALSE),0)</f>
        <v>0</v>
      </c>
      <c r="P59" s="651">
        <f>IF($B59&gt;1,($L59)*$L$49*HLOOKUP(NeoBer1700!P$1,LijstenOpzoektabelKV,$C59,FALSE),0)</f>
        <v>0</v>
      </c>
      <c r="Q59" s="651">
        <f>IF($B59&gt;1,($L59)*$L$49*HLOOKUP(NeoBer1700!Q$1,LijstenOpzoektabelKV,$C59,FALSE),0)</f>
        <v>0</v>
      </c>
      <c r="R59" s="651">
        <f>IF($B59&gt;1,($L59)*$L$49*HLOOKUP(NeoBer1700!R$1,LijstenOpzoektabelKV,$C59,FALSE),0)</f>
        <v>0</v>
      </c>
      <c r="S59" s="651">
        <f>IF($B59&gt;1,($L59)*$L$49*HLOOKUP(NeoBer1700!S$1,LijstenOpzoektabelKV,$C59,FALSE),0)</f>
        <v>0</v>
      </c>
      <c r="T59" s="651">
        <f>IF($B59&gt;1,($L59)*$L$49*HLOOKUP(NeoBer1700!T$1,LijstenOpzoektabelKV,$C59,FALSE),0)</f>
        <v>0</v>
      </c>
      <c r="U59" s="651">
        <f>IF($B59&gt;1,($L59)*$L$49*HLOOKUP(NeoBer1700!U$1,LijstenOpzoektabelKV,$C59,FALSE),0)</f>
        <v>0</v>
      </c>
      <c r="V59" s="651">
        <f>IF($B59&gt;1,($L59)*$L$49*HLOOKUP(NeoBer1700!V$1,LijstenOpzoektabelKV,$C59,FALSE),0)</f>
        <v>0</v>
      </c>
      <c r="W59" s="651">
        <f>IF($B59&gt;1,($L59)*$L$49*HLOOKUP(NeoBer1700!W$1,LijstenOpzoektabelKV,$C59,FALSE),0)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INDEX(_VoedingToevoegingenWaarden,NeoBer1700!K60)</f>
        <v>0</v>
      </c>
      <c r="M60" s="651">
        <f>IF($B60&gt;1,($L60)*$L$49*HLOOKUP(NeoBer1700!M$1,LijstenOpzoektabelKV,$C60,FALSE),0)</f>
        <v>0</v>
      </c>
      <c r="N60" s="651">
        <f>IF($B60&gt;1,($L60)*$L$49*HLOOKUP(NeoBer1700!N$1,LijstenOpzoektabelKV,$C60,FALSE),0)</f>
        <v>0</v>
      </c>
      <c r="O60" s="651">
        <f>IF($B60&gt;1,($L60)*$L$49*HLOOKUP(NeoBer1700!O$1,LijstenOpzoektabelKV,$C60,FALSE),0)</f>
        <v>0</v>
      </c>
      <c r="P60" s="651">
        <f>IF($B60&gt;1,($L60)*$L$49*HLOOKUP(NeoBer1700!P$1,LijstenOpzoektabelKV,$C60,FALSE),0)</f>
        <v>0</v>
      </c>
      <c r="Q60" s="651">
        <f>IF($B60&gt;1,($L60)*$L$49*HLOOKUP(NeoBer1700!Q$1,LijstenOpzoektabelKV,$C60,FALSE),0)</f>
        <v>0</v>
      </c>
      <c r="R60" s="651">
        <f>IF($B60&gt;1,($L60)*$L$49*HLOOKUP(NeoBer1700!R$1,LijstenOpzoektabelKV,$C60,FALSE),0)</f>
        <v>0</v>
      </c>
      <c r="S60" s="651">
        <f>IF($B60&gt;1,($L60)*$L$49*HLOOKUP(NeoBer1700!S$1,LijstenOpzoektabelKV,$C60,FALSE),0)</f>
        <v>0</v>
      </c>
      <c r="T60" s="651">
        <f>IF($B60&gt;1,($L60)*$L$49*HLOOKUP(NeoBer1700!T$1,LijstenOpzoektabelKV,$C60,FALSE),0)</f>
        <v>0</v>
      </c>
      <c r="U60" s="651">
        <f>IF($B60&gt;1,($L60)*$L$49*HLOOKUP(NeoBer1700!U$1,LijstenOpzoektabelKV,$C60,FALSE),0)</f>
        <v>0</v>
      </c>
      <c r="V60" s="651">
        <f>IF($B60&gt;1,($L60)*$L$49*HLOOKUP(NeoBer1700!V$1,LijstenOpzoektabelKV,$C60,FALSE),0)</f>
        <v>0</v>
      </c>
      <c r="W60" s="651">
        <f>IF($B60&gt;1,($L60)*$L$49*HLOOKUP(NeoBer1700!W$1,LijstenOpzoektabelKV,$C60,FALSE),0)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INDEX(_VoedingToevoegingenWaarden,NeoBer1700!K61)</f>
        <v>0</v>
      </c>
      <c r="M61" s="651">
        <f>IF($B61&gt;1,($L61)*$L$49*HLOOKUP(NeoBer1700!M$1,LijstenOpzoektabelKV,$C61,FALSE),0)</f>
        <v>0</v>
      </c>
      <c r="N61" s="651">
        <f>IF($B61&gt;1,($L61)*$L$49*HLOOKUP(NeoBer1700!N$1,LijstenOpzoektabelKV,$C61,FALSE),0)</f>
        <v>0</v>
      </c>
      <c r="O61" s="651">
        <f>IF($B61&gt;1,($L61)*$L$49*HLOOKUP(NeoBer1700!O$1,LijstenOpzoektabelKV,$C61,FALSE),0)</f>
        <v>0</v>
      </c>
      <c r="P61" s="651">
        <f>IF($B61&gt;1,($L61)*$L$49*HLOOKUP(NeoBer1700!P$1,LijstenOpzoektabelKV,$C61,FALSE),0)</f>
        <v>0</v>
      </c>
      <c r="Q61" s="651">
        <f>IF($B61&gt;1,($L61)*$L$49*HLOOKUP(NeoBer1700!Q$1,LijstenOpzoektabelKV,$C61,FALSE),0)</f>
        <v>0</v>
      </c>
      <c r="R61" s="651">
        <f>IF($B61&gt;1,($L61)*$L$49*HLOOKUP(NeoBer1700!R$1,LijstenOpzoektabelKV,$C61,FALSE),0)</f>
        <v>0</v>
      </c>
      <c r="S61" s="651">
        <f>IF($B61&gt;1,($L61)*$L$49*HLOOKUP(NeoBer1700!S$1,LijstenOpzoektabelKV,$C61,FALSE),0)</f>
        <v>0</v>
      </c>
      <c r="T61" s="651">
        <f>IF($B61&gt;1,($L61)*$L$49*HLOOKUP(NeoBer1700!T$1,LijstenOpzoektabelKV,$C61,FALSE),0)</f>
        <v>0</v>
      </c>
      <c r="U61" s="651">
        <f>IF($B61&gt;1,($L61)*$L$49*HLOOKUP(NeoBer1700!U$1,LijstenOpzoektabelKV,$C61,FALSE),0)</f>
        <v>0</v>
      </c>
      <c r="V61" s="651">
        <f>IF($B61&gt;1,($L61)*$L$49*HLOOKUP(NeoBer1700!V$1,LijstenOpzoektabelKV,$C61,FALSE),0)</f>
        <v>0</v>
      </c>
      <c r="W61" s="651">
        <f>IF($B61&gt;1,($L61)*$L$49*HLOOKUP(NeoBer1700!W$1,LijstenOpzoektabelKV,$C61,FALSE),0)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IF(NeoAfspr1700!E18=0,"",CONCATENATE(NeoAfspr1700!B18,": ",NeoAfspr1700!E18," ",NeoAfspr1700!F18," = "&amp;NeoBer1700!L47&amp;" ml"))</f>
        <v/>
      </c>
    </row>
    <row r="74" spans="1:13" x14ac:dyDescent="0.35">
      <c r="A74" s="660" t="s">
        <v>1643</v>
      </c>
      <c r="B74" s="818" t="str">
        <f>IF(INDEX(Pos,NeoBer1700!D14,1)=0,"",CONCATENATE(NeoAfspr1700!H21," ",INDEX(Pos,NeoBer1700!D14,1)))</f>
        <v/>
      </c>
    </row>
    <row r="75" spans="1:13" x14ac:dyDescent="0.35">
      <c r="A75" s="660" t="s">
        <v>1644</v>
      </c>
      <c r="B75" s="818" t="str">
        <f>IF(INDEX(Pos,NeoBer1700!D14,1)=0,"",CONCATENATE("Hoeveelheid 1:  ",NeoAfspr1700!E21," ",NeoAfspr1700!F21," ",NeoAfspr1700!G21))</f>
        <v/>
      </c>
    </row>
    <row r="76" spans="1:13" x14ac:dyDescent="0.35">
      <c r="A76" s="660" t="s">
        <v>1645</v>
      </c>
      <c r="B76" s="818" t="str">
        <f>IF(INDEX(Pos,NeoBer1700!D14,1)=0,"",CONCATENATE("Hoeveelheid 2:  ",NeoAfspr1700!E22," ",NeoAfspr1700!F22," ",NeoAfspr1700!G22))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IF(NeoAfspr1700!E28&gt;0,CONCATENATE(NeoAfspr1700!B28," ",NeoAfspr1700!E28," ",NeoAfspr1700!F28),"")</f>
        <v/>
      </c>
    </row>
    <row r="87" spans="1:2" x14ac:dyDescent="0.35">
      <c r="A87" s="660" t="s">
        <v>1995</v>
      </c>
      <c r="B87" s="818" t="str">
        <f>CONCATENATE(NeoAfspr1700!B19,": ",IF(NeoBer1700!B15=1,"Ja","Nee"))</f>
        <v>Fototherapie: Nee</v>
      </c>
    </row>
    <row r="90" spans="1:2" x14ac:dyDescent="0.35">
      <c r="A90" s="518" t="s">
        <v>2283</v>
      </c>
      <c r="B90" s="821" t="str">
        <f>IF(NeoBer1700!B20&gt;1,INDEX(Medicamenten,NeoBer1700!B20, 1)&amp;" "&amp;NeoAfspr1700!C32&amp;" "&amp;NeoAfspr1700!D32&amp;" "&amp; INDEX(Opl,NeoBer1700!E20,1)&amp;"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2283</v>
      </c>
      <c r="B91" s="821" t="str">
        <f>IF(NeoBer1700!B21&gt;1,INDEX(Medicamenten,NeoBer1700!B21, 1)&amp;" "&amp;NeoAfspr1700!C33&amp;" "&amp;NeoAfspr1700!D33&amp;" "&amp; INDEX(Opl,NeoBer1700!E21,1)&amp;"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2283</v>
      </c>
      <c r="B92" s="821" t="str">
        <f>IF(NeoBer1700!B22&gt;1,INDEX(Medicamenten,NeoBer1700!B22, 1)&amp;" "&amp;NeoAfspr1700!C34&amp;" "&amp;NeoAfspr1700!D34&amp;" "&amp; INDEX(Opl,NeoBer1700!E22,1)&amp;"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2283</v>
      </c>
      <c r="B93" s="821" t="str">
        <f>IF(NeoBer1700!B23&gt;1,INDEX(Medicamenten,NeoBer1700!B23, 1)&amp;" "&amp;NeoAfspr1700!C35&amp;" "&amp;NeoAfspr1700!D35&amp;" "&amp; INDEX(Opl,NeoBer1700!E23,1)&amp;"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2283</v>
      </c>
      <c r="B94" s="821" t="str">
        <f>IF(NeoBer1700!B24&gt;1,INDEX(Medicamenten,NeoBer1700!B24, 1)&amp;" "&amp;NeoAfspr1700!C36&amp;" "&amp;NeoAfspr1700!D36&amp;" "&amp; INDEX(Opl,NeoBer1700!E24,1)&amp;"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2283</v>
      </c>
      <c r="B95" s="821" t="str">
        <f>IF(NeoBer1700!B25&gt;1,INDEX(Medicamenten,NeoBer1700!B25, 1)&amp;" "&amp;NeoAfspr1700!C37&amp;" "&amp;NeoAfspr1700!D37&amp;" "&amp; INDEX(Opl,NeoBer1700!E25,1)&amp;"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2283</v>
      </c>
      <c r="B96" s="821" t="str">
        <f>IF(NeoBer1700!B26&gt;1,INDEX(Medicamenten,NeoBer1700!B26, 1)&amp;" "&amp;NeoAfspr1700!C38&amp;" "&amp;NeoAfspr1700!D38&amp;" "&amp; INDEX(Opl,NeoBer1700!E26,1)&amp;"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2283</v>
      </c>
      <c r="B97" s="821" t="str">
        <f>IF(NeoBer1700!B27&gt;1,INDEX(Medicamenten,NeoBer1700!B27, 1)&amp;" "&amp;NeoAfspr1700!C39&amp;" "&amp;NeoAfspr1700!D39&amp;" "&amp; INDEX(Opl,NeoBer1700!E27,1)&amp;"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2283</v>
      </c>
      <c r="B98" s="821" t="str">
        <f>IF(NeoBer1700!B28&gt;1,INDEX(Medicamenten,NeoBer1700!B28, 1)&amp;" "&amp;NeoAfspr1700!C40&amp;" "&amp;NeoAfspr1700!D40&amp;" "&amp; INDEX(Opl,NeoBer1700!E28,1)&amp;"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2283</v>
      </c>
      <c r="B99" s="821" t="str">
        <f>IF(NeoBer1700!E29&gt;1, NeoAfspr1700!B42&amp;": "&amp; INDEX(Opl,NeoBer1700!$E29,1)&amp;" " &amp; NeoAfspr1700!G42,"")</f>
        <v/>
      </c>
    </row>
    <row r="100" spans="1:2" x14ac:dyDescent="0.35">
      <c r="A100" s="518" t="s">
        <v>2283</v>
      </c>
      <c r="B100" s="821" t="str">
        <f>IF(NeoBer1700!E30&gt;1, NeoAfspr1700!B43&amp;": "&amp; INDEX(Opl,NeoBer1700!$E30,1)&amp;" " &amp; NeoAfspr1700!G43,"")</f>
        <v/>
      </c>
    </row>
    <row r="101" spans="1:2" x14ac:dyDescent="0.35">
      <c r="A101" s="518" t="s">
        <v>2283</v>
      </c>
      <c r="B101" s="821" t="str">
        <f>IF(NeoBer1700!E31&gt;1, NeoAfspr1700!B44&amp;": "&amp; INDEX(Opl,NeoBer1700!$E31,1)&amp;" " &amp; NeoAfspr1700!G44,"")</f>
        <v/>
      </c>
    </row>
    <row r="102" spans="1:2" x14ac:dyDescent="0.35">
      <c r="A102" s="518" t="s">
        <v>2283</v>
      </c>
      <c r="B102" s="821" t="str">
        <f>IF(NeoBer1700!B32="","",NeoBer1700!B32)</f>
        <v/>
      </c>
    </row>
    <row r="103" spans="1:2" x14ac:dyDescent="0.35">
      <c r="A103" s="518" t="s">
        <v>2283</v>
      </c>
      <c r="B103" s="821" t="str">
        <f>IF(NeoBer1700!B33="","",NeoBer1700!B33)</f>
        <v/>
      </c>
    </row>
    <row r="104" spans="1:2" x14ac:dyDescent="0.35">
      <c r="A104" s="518" t="s">
        <v>2283</v>
      </c>
      <c r="B104" s="821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__3_VoorNaam&amp;" "&amp;__2_AchterNaam</f>
        <v>Voornaam Achternaam</v>
      </c>
      <c r="G2" s="321" t="s">
        <v>1019</v>
      </c>
      <c r="I2" s="936">
        <f ca="1">TODAY()</f>
        <v>42729</v>
      </c>
      <c r="J2" s="936"/>
      <c r="K2" s="936"/>
      <c r="L2" s="321" t="s">
        <v>1020</v>
      </c>
      <c r="M2" s="937">
        <f ca="1">NOW()</f>
        <v>42729.372140509258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NeoAfspr1700!E28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IF(NeoBer1700!$L$37&gt;0,IF(_DagKeuze&lt;&gt;2,TRUNC(NeoBer1700!$C$37),0),"")</f>
        <v/>
      </c>
      <c r="N8" s="342" t="str">
        <f ca="1">IF(NeoBer1700!$L$37&gt;0,IF(_DagKeuze1700&lt;&gt;2,(NeoBer1700!$C$37-M8)*100,0),"")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IF(NeoBer1700!$L$38&gt;0,IF(_DagKeuze1700&lt;&gt;2,TRUNC(NeoBer1700!$C$38),0),"")</f>
        <v/>
      </c>
      <c r="N9" s="335" t="str">
        <f ca="1">IF(NeoBer1700!$L$38&gt;0,IF(_DagKeuze1700&lt;&gt;2,(NeoBer1700!$C$38-M9)*100,0),"")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IF(NeoBer1700!$L$39&gt;0,TRUNC(NeoBer1700!$C$39),"")</f>
        <v/>
      </c>
      <c r="N10" s="342" t="str">
        <f ca="1">IF(NeoBer1700!$L$39&gt;0,IF(_DagKeuze1700=1,NeoBer1700!$C$39-M10,0),"")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IF(NeoBer1700!$L$40&gt;0,TRUNC(NeoBer1700!$C$40),"")</f>
        <v/>
      </c>
      <c r="N11" s="335" t="str">
        <f ca="1">IF(NeoBer1700!$L$40&gt;0,IF(_DagKeuze1700=1,(NeoBer1700!$C$40-M11)*100,0),"")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IF(NeoBer1700!$L$41&gt;0,TRUNC(NeoBer1700!$C$41),"")</f>
        <v/>
      </c>
      <c r="N12" s="342" t="str">
        <f ca="1">IF(NeoBer1700!$L$41&gt;0,IF(_DagKeuze1700=1,(NeoBer1700!$C$41-M12)*100,0),"")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IF(NeoBer1700!$L$42&gt;0,TRUNC(NeoBer1700!$C$42),"")</f>
        <v/>
      </c>
      <c r="N13" s="335" t="str">
        <f ca="1">IF(NeoBer1700!$L$42&gt;0,IF(_DagKeuze1700&lt;&gt;1,(NeoBer1700!$C$42-M13)*100,0),"")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IF(_DagKeuze=2,TRUNC(NeoBer1700!$C$43),"")</f>
        <v/>
      </c>
      <c r="N14" s="342" t="str">
        <f>IF(_DagKeuze=2,(NeoBer1700!$C$43-M14)*100,"")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IF(_DagKeuze=3,TRUNC(NeoBer1700!$C$44),"")</f>
        <v/>
      </c>
      <c r="N15" s="335" t="str">
        <f>IF(_DagKeuze=3,(NeoBer1700!$C$44-M15)*100,"")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INDEX(Opl,NeoBer1700!D45+1,1)</f>
        <v>glucose 10%</v>
      </c>
      <c r="I16" s="339"/>
      <c r="J16" s="339"/>
      <c r="K16" s="339"/>
      <c r="L16" s="340"/>
      <c r="M16" s="341" t="str">
        <f>IF(NeoBer1700!$L$45&gt;0,TRUNC(NeoBer1700!$L$45),"")</f>
        <v/>
      </c>
      <c r="N16" s="342" t="str">
        <f>IF(NeoBer1700!$L$45&gt;0,(NeoBer1700!$L$45-M16)*100,"")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IF(A26&lt;&gt;"",IF(NeoBer1700!B20&gt;1,INDEX(Medicamenten,NeoBer1700!B20,1),""),"")</f>
        <v/>
      </c>
      <c r="D26" s="329"/>
      <c r="E26" s="330" t="str">
        <f>IF(A26&lt;&gt;"",IF(NeoBer1700!B20&gt;1,NeoBer1700!C20/10,""),"")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IF(A26&lt;&gt;"",IF(NeoBer1700!B20&gt;1,INDEX(Medicamenten,NeoBer1700!B20,3),""),"")</f>
        <v/>
      </c>
      <c r="I26" s="329" t="s">
        <v>1031</v>
      </c>
      <c r="J26" s="329" t="str">
        <f>IF(A26&lt;&gt;"",IF(NeoBer1700!B20&gt;1,INDEX(Medicamenten,NeoBer1700!B20,4),""),"")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IF(A29&lt;&gt;"",IF(NeoBer1700!B21&gt;1,INDEX(Medicamenten,NeoBer1700!B21,1),""),"")</f>
        <v/>
      </c>
      <c r="D29" s="329"/>
      <c r="E29" s="330" t="str">
        <f>IF(A29&lt;&gt;"",IF(NeoBer1700!B21&gt;1,NeoBer1700!C21/10,""),"")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IF(A29&lt;&gt;"",IF(NeoBer1700!B21&gt;1,INDEX(Medicamenten,NeoBer1700!B21,3),""),"")</f>
        <v/>
      </c>
      <c r="I29" s="329" t="s">
        <v>1031</v>
      </c>
      <c r="J29" s="329" t="str">
        <f>IF(A29&lt;&gt;"",IF(NeoBer1700!B21&gt;1,INDEX(Medicamenten,NeoBer1700!B21,4),""),"")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IF(A32&lt;&gt;"",IF(NeoBer1700!B22&gt;1,INDEX(Medicamenten,NeoBer1700!B22,1),""),"")</f>
        <v/>
      </c>
      <c r="D32" s="329"/>
      <c r="E32" s="330" t="str">
        <f>IF(A32&lt;&gt;"",IF(NeoBer1700!B22&gt;1,NeoBer1700!C22/10,""),"")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IF(A32&lt;&gt;"",IF(NeoBer1700!B22&gt;1,INDEX(Medicamenten,NeoBer1700!B22,3),""),"")</f>
        <v/>
      </c>
      <c r="I32" s="329" t="s">
        <v>1031</v>
      </c>
      <c r="J32" s="329" t="str">
        <f>IF(A32&lt;&gt;"",IF(NeoBer1700!B22&gt;1,INDEX(Medicamenten,NeoBer1700!B22,4),""),"")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IF(A35&lt;&gt;"",IF(NeoBer1700!B23&gt;1,INDEX(Medicamenten,NeoBer1700!B23,1),""),"")</f>
        <v/>
      </c>
      <c r="D35" s="329"/>
      <c r="E35" s="330" t="str">
        <f>IF(A35&lt;&gt;"",IF(NeoBer1700!B23&gt;1,NeoBer1700!C23/10,""),"")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IF(A35&lt;&gt;"",IF(NeoBer1700!B23&gt;1,INDEX(Medicamenten,NeoBer1700!B23,3),""),"")</f>
        <v/>
      </c>
      <c r="I35" s="329" t="s">
        <v>1031</v>
      </c>
      <c r="J35" s="329" t="str">
        <f>IF(A35&lt;&gt;"",IF(NeoBer1700!B23&gt;1,INDEX(Medicamenten,NeoBer1700!B23,4),""),"")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IF(A38&lt;&gt;"",IF(NeoBer1700!B24&gt;1,INDEX(Medicamenten,NeoBer1700!B24,1),""),"")</f>
        <v/>
      </c>
      <c r="D38" s="329"/>
      <c r="E38" s="330" t="str">
        <f>IF(A38&lt;&gt;"",IF(NeoBer1700!B24&gt;1,NeoBer1700!C24/10,""),"")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IF(A38&lt;&gt;"",IF(NeoBer1700!B24&gt;1,INDEX(Medicamenten,NeoBer1700!B24,3),""),"")</f>
        <v/>
      </c>
      <c r="I38" s="329" t="s">
        <v>1031</v>
      </c>
      <c r="J38" s="329" t="str">
        <f>IF(A38&lt;&gt;"",IF(NeoBer1700!B24&gt;1,INDEX(Medicamenten,NeoBer1700!B24,4),""),"")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IF(A41&lt;&gt;"",IF(NeoBer1700!B25&gt;1,INDEX(Medicamenten,NeoBer1700!B25,1),""),"")</f>
        <v/>
      </c>
      <c r="D41" s="329"/>
      <c r="E41" s="330" t="str">
        <f>IF(A41&lt;&gt;"",IF(NeoBer1700!B25&gt;1,NeoBer1700!C25/10,""),"")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IF(A41&lt;&gt;"",IF(NeoBer1700!B25&gt;1,INDEX(Medicamenten,NeoBer1700!B25,3),""),"")</f>
        <v/>
      </c>
      <c r="I41" s="329" t="s">
        <v>1031</v>
      </c>
      <c r="J41" s="329" t="str">
        <f>IF(A41&lt;&gt;"",IF(NeoBer1700!B25&gt;1,INDEX(Medicamenten,NeoBer1700!B25,4),""),"")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IF(A44&lt;&gt;"",IF(NeoBer1700!B26&gt;1,INDEX(Medicamenten,NeoBer1700!B26,1),""),"")</f>
        <v/>
      </c>
      <c r="D44" s="329"/>
      <c r="E44" s="330" t="str">
        <f>IF(A44&lt;&gt;"",IF(NeoBer1700!B26&gt;1,NeoBer1700!C26/10,""),"")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IF(A44&lt;&gt;"",IF(NeoBer1700!B26&gt;1,INDEX(Medicamenten,NeoBer1700!B26,3),""),"")</f>
        <v/>
      </c>
      <c r="I44" s="329" t="s">
        <v>1031</v>
      </c>
      <c r="J44" s="329" t="str">
        <f>IF(A44&lt;&gt;"",IF(NeoBer1700!B26&gt;1,INDEX(Medicamenten,NeoBer1700!B26,4),""),"")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IF(A47&lt;&gt;"",IF(NeoBer1700!B27&gt;1,INDEX(Medicamenten,NeoBer1700!B27,1),""),"")</f>
        <v/>
      </c>
      <c r="D47" s="329"/>
      <c r="E47" s="330" t="str">
        <f>IF(A47&lt;&gt;"",IF(NeoBer1700!B27&gt;1,NeoBer1700!C27/10,""),"")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IF(A47&lt;&gt;"",IF(NeoBer1700!B27&gt;1,INDEX(Medicamenten,NeoBer1700!B27,3),""),"")</f>
        <v/>
      </c>
      <c r="I47" s="329" t="s">
        <v>1031</v>
      </c>
      <c r="J47" s="329" t="str">
        <f>IF(A47&lt;&gt;"",IF(NeoBer1700!B27&gt;1,INDEX(Medicamenten,NeoBer1700!B27,4),""),"")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IF(A50&lt;&gt;"",IF(NeoBer1700!B28&gt;1,INDEX(Medicamenten,NeoBer1700!B28,1),""),"")</f>
        <v/>
      </c>
      <c r="D50" s="329"/>
      <c r="E50" s="330" t="str">
        <f>IF(A50&lt;&gt;"",IF(NeoBer1700!B28&gt;1,NeoBer1700!C28/10,""),"")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IF(A50&lt;&gt;"",IF(NeoBer1700!B28&gt;1,INDEX(Medicamenten,NeoBer1700!B28,3),""),"")</f>
        <v/>
      </c>
      <c r="I50" s="329" t="s">
        <v>1031</v>
      </c>
      <c r="J50" s="329" t="str">
        <f>IF(A50&lt;&gt;"",IF(NeoBer1700!B28&gt;1,INDEX(Medicamenten,NeoBer1700!B28,4),""),"")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o+jM70n9YgW+QG2e3sOzSUsi9H3kzWa8Oc6dsCgZJ6mfk5d09u9w+lCwMmyCYuQBJsN7YSIEik7Oa2m0+sbZTA==" saltValue="qMs52aQ86BZP05++kL6Oqw==" spinCount="100000" sheet="1" objects="1" scenario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Achternaam, Voornaam</v>
      </c>
      <c r="D1" s="517" t="str">
        <f>"Geboortedatum: "</f>
        <v xml:space="preserve">Geboortedatum: </v>
      </c>
      <c r="F1" s="895">
        <f>__4_GebDatum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42729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algorithmName="SHA-512" hashValue="4FVapF2tZAIOVqCnanXGxpN9ZC7ThkMml17Kqf2KS8kP7vJaR4o5+BwMpVBrFCVuM6cICf8hDVoUhFzmozIUCQ==" saltValue="CeEFryeVFj4qtJ1oFnqf9w==" spinCount="10000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>
        <f ca="1">AfspraakDatum</f>
        <v>42729</v>
      </c>
      <c r="D2" s="136"/>
      <c r="E2" s="134" t="s">
        <v>624</v>
      </c>
      <c r="F2" s="137">
        <f>OpnDatum</f>
        <v>42370</v>
      </c>
      <c r="G2" s="134" t="str">
        <f ca="1">"ICU-dag: "&amp;AfspraakDatum-OpnDatum+1</f>
        <v>ICU-dag: 360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__2_AchterNaam&amp;", "&amp;__3_VoorNaam</f>
        <v>Achternaam, Voornaam</v>
      </c>
      <c r="D3" s="138"/>
      <c r="E3" s="134" t="s">
        <v>638</v>
      </c>
      <c r="F3" s="137">
        <f>__4_GebDatum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__0_PatNum</f>
        <v>0</v>
      </c>
      <c r="D4" s="136"/>
      <c r="E4" s="134" t="s">
        <v>573</v>
      </c>
      <c r="F4" s="141" t="str">
        <f ca="1">TRUNC((AfspraakDatum-__4_GebDatum)/365,0)&amp;" jaar en "&amp;TRUNC(((AfspraakDatum-__4_GebDatum)-365*TRUNC((AfspraakDatum-__4_GebDatum)/365,0))/30,0)&amp;" maand(-en)"</f>
        <v>0 jaar en 11 maand(-en)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Gpv+WefMEEPJWljuCOJj807LGKK6X57aJlqNb/SYFxhJxiEZDNI3ZX7mw9LFTQQhGznvPextYgT5z+Y8WPFHXg==" saltValue="bWTmTUsnwvcHu7YNLlklHg==" spinCount="10000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12:00</v>
      </c>
      <c r="D27" s="578">
        <v>50</v>
      </c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42729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360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sheetProtection algorithmName="SHA-512" hashValue="RiqE/sm/kN8+8LGdtGAY5MFHZCgJoxbeKnT3SUlb4soDtr8ixDq9cjsMLgv2NMFCKtsChN8ISF5GL3xZzt1nIQ==" saltValue="MpLJLCXkaXTiel6akIJUDg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4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0,144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0,72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a/RB+WxrSBrMyq2P/q5MuGMfUDXm/JpETDLnYg0t3dGVSSf8E2B9fbnxavHy6ZXa2f1AC6gvYnQMDChm7saMXA==" saltValue="kav6TtqLKfYa/YaCE+5CJA==" spinCount="10000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42729</v>
      </c>
      <c r="N1" s="949"/>
      <c r="O1" s="273">
        <f ca="1">NOW()</f>
        <v>42729.372140509258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51">
        <f>NeoAfspr1700!I12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360 dag(-en)</v>
      </c>
      <c r="N6" s="279" t="s">
        <v>1007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NeoAfspr1700!B14</f>
        <v>Datum:</v>
      </c>
      <c r="D9" s="952">
        <f>NeoAfspr1700!C14</f>
        <v>42370</v>
      </c>
      <c r="E9" s="952"/>
      <c r="F9" s="949"/>
      <c r="I9" s="271" t="str">
        <f>NeoAfspr1700!G16</f>
        <v>Gewicht:</v>
      </c>
      <c r="K9" s="271" t="str">
        <f>NeoAfspr1700!H16</f>
        <v>10 kg</v>
      </c>
      <c r="P9" s="283" t="s">
        <v>1009</v>
      </c>
      <c r="Q9" s="284"/>
    </row>
    <row r="10" spans="1:17" x14ac:dyDescent="0.35">
      <c r="B10" s="271" t="str">
        <f>NeoAfspr1700!B15</f>
        <v>Bed:</v>
      </c>
      <c r="F10" s="271">
        <f>_Arts</f>
        <v>0</v>
      </c>
      <c r="I10" s="953" t="str">
        <f ca="1">"Leeftijd: "&amp;NeoAfspr1700!$H$15</f>
        <v>Leeftijd: 81 weken en 2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INDEX(Pos,NeoBer1700!D14,1)</f>
        <v>0</v>
      </c>
      <c r="I16" s="271" t="str">
        <f>IF(OR(J16&lt;&gt;0,J17&lt;&gt;0,J18&lt;&gt;0,J19&lt;&gt;0,J20&lt;&gt;0),"met","")</f>
        <v>met</v>
      </c>
      <c r="J16" s="271" t="str">
        <f>IF(NeoBer1700!L52=0,"","BMF in MM")</f>
        <v/>
      </c>
      <c r="M16" s="277">
        <f>IF(J16&lt;&gt;0,NeoBer1700!L52,0)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INDEX(lijstToevoegingenMMPrint,NeoBer1700!B53,1)</f>
        <v>0</v>
      </c>
      <c r="M17" s="277">
        <f>IF(J17&lt;&gt;0,NeoBer1700!L53,0)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INDEX(lijstToevoegingenMMPrint,NeoBer1700!B54,1)</f>
        <v>0</v>
      </c>
      <c r="M18" s="277">
        <f>IF(J18&lt;&gt;0,NeoBer1700!L54,0)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INDEX(lijstToevoegingenMMPrint,NeoBer1700!B55,1)</f>
        <v>0</v>
      </c>
      <c r="M19" s="277">
        <f>IF(J19&lt;&gt;0,NeoBer1700!L55,0)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INDEX(lijstToevoegingenMMPrint,NeoBer1700!B56,1)</f>
        <v>0</v>
      </c>
      <c r="K20" s="279"/>
      <c r="L20" s="289"/>
      <c r="M20" s="277">
        <f>IF(J20&lt;&gt;0,NeoBer1700!L56,0)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INDEX(lijstToevoegingenKVPrint,NeoBer1700!B58,1)</f>
        <v>0</v>
      </c>
      <c r="M23" s="277">
        <f>IF(J23&lt;&gt;0,NeoBer1700!L58,0)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INDEX(lijstToevoegingenKVPrint,NeoBer1700!B59,1)</f>
        <v>0</v>
      </c>
      <c r="M24" s="277">
        <f>IF(J24&lt;&gt;0,NeoBer1700!L59,0)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INDEX(lijstToevoegingenKVPrint,NeoBer1700!B60,1)</f>
        <v>0</v>
      </c>
      <c r="M25" s="277">
        <f>IF(J25&lt;&gt;0,NeoBer1700!L60,0)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INDEX(lijstToevoegingenKVPrint,NeoBer1700!B61,1)</f>
        <v>0</v>
      </c>
      <c r="M26" s="277">
        <f>IF(J26&lt;&gt;0,NeoBer1700!L61,0)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IF(B32="","",IF(NeoBer1700!K18,"ja","nee"))</f>
        <v/>
      </c>
      <c r="Q32" s="298"/>
    </row>
    <row r="33" spans="1:17" ht="15.95" customHeight="1" x14ac:dyDescent="0.4">
      <c r="A33" s="271">
        <v>2</v>
      </c>
      <c r="B33" s="299">
        <f>INDEX(Medicamenten,NeoBer1700!B20,1)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INDEX(Dos,NeoBer1700!H20,1)</f>
        <v>0</v>
      </c>
      <c r="O33" s="305"/>
      <c r="P33" s="302" t="str">
        <f>IF(B33&lt;&gt;0,IF(NeoBer1700!K20,"ja","nee"),"")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INDEX(Dos,NeoBer1700!H21,1)</f>
        <v>0</v>
      </c>
      <c r="O34" s="305"/>
      <c r="P34" s="302" t="str">
        <f>IF(B34&lt;&gt;0,IF(NeoBer1700!K21,"ja","nee"),"")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INDEX(Dos,NeoBer1700!H22,1)</f>
        <v>0</v>
      </c>
      <c r="O35" s="305"/>
      <c r="P35" s="302" t="str">
        <f>IF(B35&lt;&gt;0,IF(NeoBer1700!K22,"ja","nee"),"")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INDEX(Dos,NeoBer1700!H23,1)</f>
        <v>0</v>
      </c>
      <c r="O36" s="305"/>
      <c r="P36" s="302" t="str">
        <f>IF(B36&lt;&gt;0,IF(NeoBer1700!K23,"ja","nee"),"")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INDEX(Dos,NeoBer1700!H24,1)</f>
        <v>0</v>
      </c>
      <c r="O37" s="305"/>
      <c r="P37" s="302" t="str">
        <f>IF(B37&lt;&gt;0,IF(NeoBer1700!K24,"ja","nee"),"")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INDEX(Dos,NeoBer1700!H25,1)</f>
        <v>0</v>
      </c>
      <c r="O38" s="305"/>
      <c r="P38" s="302" t="str">
        <f>IF(B38&lt;&gt;0,IF(NeoBer1700!K25,"ja","nee"),"")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INDEX(Dos,NeoBer1700!H26,1)</f>
        <v>0</v>
      </c>
      <c r="O39" s="305"/>
      <c r="P39" s="302" t="str">
        <f>IF(B39&lt;&gt;0,IF(NeoBer1700!K26,"ja","nee"),"")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INDEX(Dos,NeoBer1700!H27,1)</f>
        <v>0</v>
      </c>
      <c r="O40" s="305"/>
      <c r="P40" s="302" t="str">
        <f>IF(B40&lt;&gt;0,IF(NeoBer1700!K27,"ja","nee"),"")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INDEX(Dos,NeoBer1700!H28,1)</f>
        <v>0</v>
      </c>
      <c r="O41" s="305"/>
      <c r="P41" s="302" t="str">
        <f>IF(B41&lt;&gt;0,IF(NeoBer1700!K28,"ja","nee"),"")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IF(B44&lt;&gt;"",IF(NeoBer1700!K31,"ja","nee"),"")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728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1340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1341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1342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286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1343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1347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cHkoh9kR+gSsjrGfvhMpguD7SxPI6+svkk+tsRYJzOwnttNirLn6XHPDu2JxTK1bAfPE32ACBorDlTeLUPwM3w==" saltValue="pU/PwuemZagrMbyPSc89Fg==" spinCount="10000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5">
        <f ca="1">TODAY()</f>
        <v>42729</v>
      </c>
      <c r="K1" s="955"/>
      <c r="L1" s="955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__3_VoorNaam&amp;" "&amp;__2_AchterNaam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6">
        <f ca="1">NOW()</f>
        <v>42729.372140509258</v>
      </c>
      <c r="O2" s="956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7">
        <f ca="1">TODAY()</f>
        <v>42729</v>
      </c>
      <c r="B47" s="957"/>
      <c r="C47" s="320" t="str">
        <f>"Bed "&amp;_Bed</f>
        <v>Bed 0</v>
      </c>
      <c r="E47" s="320">
        <v>1</v>
      </c>
      <c r="G47" s="957">
        <f ca="1">TODAY()</f>
        <v>42729</v>
      </c>
      <c r="H47" s="957"/>
      <c r="I47" s="320" t="str">
        <f>"Bed "&amp;_Bed</f>
        <v>Bed 0</v>
      </c>
      <c r="K47" s="320">
        <v>2</v>
      </c>
      <c r="M47" s="957">
        <f ca="1">TODAY()</f>
        <v>42729</v>
      </c>
      <c r="N47" s="958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7">
        <f ca="1">TODAY()+1</f>
        <v>42730</v>
      </c>
      <c r="F52" s="957"/>
      <c r="G52" s="320"/>
      <c r="H52" s="320"/>
      <c r="I52" s="320"/>
      <c r="J52" s="320" t="str">
        <f>"Exp: "</f>
        <v xml:space="preserve">Exp: </v>
      </c>
      <c r="K52" s="957">
        <f ca="1">TODAY()+1</f>
        <v>42730</v>
      </c>
      <c r="L52" s="957"/>
      <c r="M52" s="320"/>
      <c r="N52" s="320"/>
      <c r="O52" s="320"/>
      <c r="P52" s="320" t="str">
        <f>"Exp: "</f>
        <v xml:space="preserve">Exp: </v>
      </c>
      <c r="Q52" s="957">
        <f ca="1">TODAY()+1</f>
        <v>42730</v>
      </c>
      <c r="R52" s="957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7">
        <f ca="1">TODAY()</f>
        <v>42729</v>
      </c>
      <c r="B58" s="958"/>
      <c r="C58" s="320" t="str">
        <f>"Bed "&amp;_Bed</f>
        <v>Bed 0</v>
      </c>
      <c r="D58" s="320"/>
      <c r="E58" s="320">
        <v>4</v>
      </c>
      <c r="F58" s="320"/>
      <c r="G58" s="957">
        <f ca="1">TODAY()</f>
        <v>42729</v>
      </c>
      <c r="H58" s="958"/>
      <c r="I58" s="320" t="str">
        <f>"Bed "&amp;_Bed</f>
        <v>Bed 0</v>
      </c>
      <c r="J58" s="320"/>
      <c r="K58" s="320">
        <v>5</v>
      </c>
      <c r="L58" s="320"/>
      <c r="M58" s="957">
        <f ca="1">TODAY()</f>
        <v>42729</v>
      </c>
      <c r="N58" s="958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7">
        <f ca="1">TODAY()+1</f>
        <v>42730</v>
      </c>
      <c r="F63" s="957"/>
      <c r="G63" s="320"/>
      <c r="H63" s="320"/>
      <c r="I63" s="320"/>
      <c r="J63" s="320" t="str">
        <f>"Exp: "</f>
        <v xml:space="preserve">Exp: </v>
      </c>
      <c r="K63" s="957">
        <f ca="1">TODAY()+1</f>
        <v>42730</v>
      </c>
      <c r="L63" s="957"/>
      <c r="M63" s="320"/>
      <c r="N63" s="320"/>
      <c r="O63" s="320"/>
      <c r="P63" s="320" t="str">
        <f>"Exp: "</f>
        <v xml:space="preserve">Exp: </v>
      </c>
      <c r="Q63" s="957">
        <f ca="1">TODAY()+1</f>
        <v>42730</v>
      </c>
      <c r="R63" s="957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sheetProtection algorithmName="SHA-512" hashValue="MaGhEn1nYCZQpOmBfiu9q0zd92dW25F4QKOXwrSE0qUgDUXNNltbiXCVeDPcuW0uEXkATcdrofjBmpDNn4McOA==" saltValue="oGqwk1dWNEhZKtDVg93pKQ==" spinCount="100000" sheet="1" objects="1" scenario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1951</vt:i4>
      </vt:variant>
    </vt:vector>
  </HeadingPairs>
  <TitlesOfParts>
    <vt:vector size="2012" baseType="lpstr">
      <vt:lpstr>Global--&gt;</vt:lpstr>
      <vt:lpstr>GlobSettings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_Med_ATC_1</vt:lpstr>
      <vt:lpstr>_Med_ATC_10</vt:lpstr>
      <vt:lpstr>_Med_ATC_11</vt:lpstr>
      <vt:lpstr>_Med_ATC_12</vt:lpstr>
      <vt:lpstr>_Med_ATC_13</vt:lpstr>
      <vt:lpstr>_Med_ATC_14</vt:lpstr>
      <vt:lpstr>_Med_ATC_15</vt:lpstr>
      <vt:lpstr>_Med_ATC_16</vt:lpstr>
      <vt:lpstr>_Med_ATC_17</vt:lpstr>
      <vt:lpstr>_Med_ATC_18</vt:lpstr>
      <vt:lpstr>_Med_ATC_19</vt:lpstr>
      <vt:lpstr>_Med_ATC_2</vt:lpstr>
      <vt:lpstr>_Med_ATC_20</vt:lpstr>
      <vt:lpstr>_Med_ATC_21</vt:lpstr>
      <vt:lpstr>_Med_ATC_22</vt:lpstr>
      <vt:lpstr>_Med_ATC_23</vt:lpstr>
      <vt:lpstr>_Med_ATC_24</vt:lpstr>
      <vt:lpstr>_Med_ATC_25</vt:lpstr>
      <vt:lpstr>_Med_ATC_26</vt:lpstr>
      <vt:lpstr>_Med_ATC_27</vt:lpstr>
      <vt:lpstr>_Med_ATC_28</vt:lpstr>
      <vt:lpstr>_Med_ATC_29</vt:lpstr>
      <vt:lpstr>_Med_ATC_3</vt:lpstr>
      <vt:lpstr>_Med_ATC_30</vt:lpstr>
      <vt:lpstr>_Med_ATC_4</vt:lpstr>
      <vt:lpstr>_Med_ATC_5</vt:lpstr>
      <vt:lpstr>_Med_ATC_6</vt:lpstr>
      <vt:lpstr>_Med_ATC_7</vt:lpstr>
      <vt:lpstr>_Med_ATC_8</vt:lpstr>
      <vt:lpstr>_Med_ATC_9</vt:lpstr>
      <vt:lpstr>_Med_Etiket_1</vt:lpstr>
      <vt:lpstr>_Med_Etiket_10</vt:lpstr>
      <vt:lpstr>_Med_Etiket_11</vt:lpstr>
      <vt:lpstr>_Med_Etiket_12</vt:lpstr>
      <vt:lpstr>_Med_Etiket_13</vt:lpstr>
      <vt:lpstr>_Med_Etiket_14</vt:lpstr>
      <vt:lpstr>_Med_Etiket_15</vt:lpstr>
      <vt:lpstr>_Med_Etiket_16</vt:lpstr>
      <vt:lpstr>_Med_Etiket_17</vt:lpstr>
      <vt:lpstr>_Med_Etiket_18</vt:lpstr>
      <vt:lpstr>_Med_Etiket_19</vt:lpstr>
      <vt:lpstr>_Med_Etiket_2</vt:lpstr>
      <vt:lpstr>_Med_Etiket_20</vt:lpstr>
      <vt:lpstr>_Med_Etiket_21</vt:lpstr>
      <vt:lpstr>_Med_Etiket_22</vt:lpstr>
      <vt:lpstr>_Med_Etiket_23</vt:lpstr>
      <vt:lpstr>_Med_Etiket_24</vt:lpstr>
      <vt:lpstr>_Med_Etiket_25</vt:lpstr>
      <vt:lpstr>_Med_Etiket_26</vt:lpstr>
      <vt:lpstr>_Med_Etiket_27</vt:lpstr>
      <vt:lpstr>_Med_Etiket_28</vt:lpstr>
      <vt:lpstr>_Med_Etiket_29</vt:lpstr>
      <vt:lpstr>_Med_Etiket_3</vt:lpstr>
      <vt:lpstr>_Med_Etiket_30</vt:lpstr>
      <vt:lpstr>_Med_Etiket_4</vt:lpstr>
      <vt:lpstr>_Med_Etiket_5</vt:lpstr>
      <vt:lpstr>_Med_Etiket_6</vt:lpstr>
      <vt:lpstr>_Med_Etiket_7</vt:lpstr>
      <vt:lpstr>_Med_Etiket_8</vt:lpstr>
      <vt:lpstr>_Med_Etiket_9</vt:lpstr>
      <vt:lpstr>_Med_Sterkte_1</vt:lpstr>
      <vt:lpstr>_Med_Sterkte_10</vt:lpstr>
      <vt:lpstr>_Med_Sterkte_11</vt:lpstr>
      <vt:lpstr>_Med_Sterkte_12</vt:lpstr>
      <vt:lpstr>_Med_Sterkte_13</vt:lpstr>
      <vt:lpstr>_Med_Sterkte_14</vt:lpstr>
      <vt:lpstr>_Med_Sterkte_15</vt:lpstr>
      <vt:lpstr>_Med_Sterkte_16</vt:lpstr>
      <vt:lpstr>_Med_Sterkte_17</vt:lpstr>
      <vt:lpstr>_Med_Sterkte_18</vt:lpstr>
      <vt:lpstr>_Med_Sterkte_19</vt:lpstr>
      <vt:lpstr>_Med_Sterkte_2</vt:lpstr>
      <vt:lpstr>_Med_Sterkte_20</vt:lpstr>
      <vt:lpstr>_Med_Sterkte_21</vt:lpstr>
      <vt:lpstr>_Med_Sterkte_22</vt:lpstr>
      <vt:lpstr>_Med_Sterkte_23</vt:lpstr>
      <vt:lpstr>_Med_Sterkte_24</vt:lpstr>
      <vt:lpstr>_Med_Sterkte_25</vt:lpstr>
      <vt:lpstr>_Med_Sterkte_26</vt:lpstr>
      <vt:lpstr>_Med_Sterkte_27</vt:lpstr>
      <vt:lpstr>_Med_Sterkte_28</vt:lpstr>
      <vt:lpstr>_Med_Sterkte_29</vt:lpstr>
      <vt:lpstr>_Med_Sterkte_3</vt:lpstr>
      <vt:lpstr>_Med_Sterkte_30</vt:lpstr>
      <vt:lpstr>_Med_Sterkte_4</vt:lpstr>
      <vt:lpstr>_Med_Sterkte_5</vt:lpstr>
      <vt:lpstr>_Med_Sterkte_6</vt:lpstr>
      <vt:lpstr>_Med_Sterkte_7</vt:lpstr>
      <vt:lpstr>_Med_Sterkte_8</vt:lpstr>
      <vt:lpstr>_Med_Sterkte_9</vt:lpstr>
      <vt:lpstr>_Med_SterkteEenheid_1</vt:lpstr>
      <vt:lpstr>_Med_SterkteEenheid_10</vt:lpstr>
      <vt:lpstr>_Med_SterkteEenheid_11</vt:lpstr>
      <vt:lpstr>_Med_SterkteEenheid_12</vt:lpstr>
      <vt:lpstr>_Med_SterkteEenheid_13</vt:lpstr>
      <vt:lpstr>_Med_SterkteEenheid_14</vt:lpstr>
      <vt:lpstr>_Med_SterkteEenheid_15</vt:lpstr>
      <vt:lpstr>_Med_SterkteEenheid_16</vt:lpstr>
      <vt:lpstr>_Med_SterkteEenheid_17</vt:lpstr>
      <vt:lpstr>_Med_SterkteEenheid_18</vt:lpstr>
      <vt:lpstr>_Med_SterkteEenheid_19</vt:lpstr>
      <vt:lpstr>_Med_SterkteEenheid_2</vt:lpstr>
      <vt:lpstr>_Med_SterkteEenheid_20</vt:lpstr>
      <vt:lpstr>_Med_SterkteEenheid_21</vt:lpstr>
      <vt:lpstr>_Med_SterkteEenheid_22</vt:lpstr>
      <vt:lpstr>_Med_SterkteEenheid_23</vt:lpstr>
      <vt:lpstr>_Med_SterkteEenheid_24</vt:lpstr>
      <vt:lpstr>_Med_SterkteEenheid_25</vt:lpstr>
      <vt:lpstr>_Med_SterkteEenheid_26</vt:lpstr>
      <vt:lpstr>_Med_SterkteEenheid_27</vt:lpstr>
      <vt:lpstr>_Med_SterkteEenheid_28</vt:lpstr>
      <vt:lpstr>_Med_SterkteEenheid_29</vt:lpstr>
      <vt:lpstr>_Med_SterkteEenheid_3</vt:lpstr>
      <vt:lpstr>_Med_SterkteEenheid_30</vt:lpstr>
      <vt:lpstr>_Med_SterkteEenheid_4</vt:lpstr>
      <vt:lpstr>_Med_SterkteEenheid_5</vt:lpstr>
      <vt:lpstr>_Med_SterkteEenheid_6</vt:lpstr>
      <vt:lpstr>_Med_SterkteEenheid_7</vt:lpstr>
      <vt:lpstr>_Med_SterkteEenheid_8</vt:lpstr>
      <vt:lpstr>_Med_SterkteEenheid_9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_Ped_MedIVSterkte_02</vt:lpstr>
      <vt:lpstr>_Ped_MedIVSterkte_03</vt:lpstr>
      <vt:lpstr>_Ped_MedIVSterkte_04</vt:lpstr>
      <vt:lpstr>_Ped_MedIVSterkte_05</vt:lpstr>
      <vt:lpstr>_Ped_MedIVSterkte_06</vt:lpstr>
      <vt:lpstr>_Ped_MedIVSterkte_07</vt:lpstr>
      <vt:lpstr>_Ped_MedIVSterkte_08</vt:lpstr>
      <vt:lpstr>_Ped_MedIVSterkte_09</vt:lpstr>
      <vt:lpstr>_Ped_MedIVSterkte_10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2016-12-25T08:58:18Z</dcterms:modified>
</cp:coreProperties>
</file>