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Vars" sheetId="2" r:id="rId2"/>
  </sheets>
  <definedNames>
    <definedName name="_xlnm._FilterDatabase" localSheetId="0" hidden="1">NICU_ContMed!$A$2:$AY$26</definedName>
  </definedName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3" i="1"/>
  <c r="T5" i="1" l="1"/>
  <c r="K3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3" i="1" l="1"/>
  <c r="AT3" i="1"/>
  <c r="AU3" i="1"/>
  <c r="AS4" i="1"/>
  <c r="AT4" i="1"/>
  <c r="AS5" i="1"/>
  <c r="AT5" i="1"/>
  <c r="AU5" i="1"/>
  <c r="AS6" i="1"/>
  <c r="AT6" i="1"/>
  <c r="AS7" i="1"/>
  <c r="AT7" i="1"/>
  <c r="AS8" i="1"/>
  <c r="AT8" i="1"/>
  <c r="AU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U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K13" i="1" l="1"/>
  <c r="K11" i="1"/>
  <c r="M3" i="1" l="1"/>
  <c r="M4" i="1"/>
  <c r="M5" i="1"/>
  <c r="M6" i="1"/>
  <c r="M7" i="1"/>
  <c r="M8" i="1"/>
  <c r="M9" i="1"/>
  <c r="M10" i="1"/>
  <c r="M11" i="1"/>
  <c r="M12" i="1"/>
  <c r="M13" i="1"/>
  <c r="M25" i="1"/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T26" i="1" l="1"/>
  <c r="AQ3" i="1"/>
  <c r="AR3" i="1" l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V26" i="1"/>
  <c r="AS26" i="1" l="1"/>
  <c r="AR26" i="1"/>
  <c r="AQ26" i="1"/>
  <c r="O17" i="1" l="1"/>
  <c r="N17" i="1"/>
  <c r="K25" i="1" l="1"/>
  <c r="K18" i="1"/>
  <c r="K17" i="1"/>
  <c r="K16" i="1"/>
  <c r="K14" i="1"/>
  <c r="K12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K10" i="1" l="1"/>
  <c r="K7" i="1" l="1"/>
  <c r="T7" i="1" s="1"/>
  <c r="AU7" i="1" s="1"/>
  <c r="O25" i="1"/>
  <c r="N25" i="1"/>
  <c r="I25" i="1"/>
  <c r="O6" i="1"/>
  <c r="N6" i="1"/>
  <c r="AU24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U4" i="1"/>
  <c r="T25" i="1"/>
  <c r="AU25" i="1" s="1"/>
  <c r="T23" i="1"/>
  <c r="AU23" i="1" s="1"/>
  <c r="T22" i="1"/>
  <c r="AU22" i="1" s="1"/>
  <c r="T20" i="1"/>
  <c r="AU20" i="1" s="1"/>
  <c r="AU21" i="1"/>
  <c r="AU19" i="1"/>
  <c r="T18" i="1"/>
  <c r="AU18" i="1" s="1"/>
  <c r="T16" i="1"/>
  <c r="AU16" i="1" s="1"/>
  <c r="T15" i="1"/>
  <c r="AU15" i="1" s="1"/>
  <c r="T14" i="1"/>
  <c r="AU14" i="1" s="1"/>
  <c r="T13" i="1"/>
  <c r="AU13" i="1" s="1"/>
  <c r="T12" i="1"/>
  <c r="AU12" i="1" s="1"/>
  <c r="T11" i="1"/>
  <c r="AU11" i="1" s="1"/>
  <c r="T10" i="1"/>
  <c r="AU10" i="1" s="1"/>
  <c r="AU9" i="1"/>
  <c r="T6" i="1" l="1"/>
  <c r="AU6" i="1" s="1"/>
  <c r="I5" i="1" l="1"/>
  <c r="J5" i="1"/>
  <c r="N5" i="1"/>
  <c r="O5" i="1"/>
  <c r="I4" i="1" l="1"/>
  <c r="J4" i="1"/>
  <c r="N4" i="1"/>
  <c r="O4" i="1"/>
  <c r="O3" i="1"/>
  <c r="N3" i="1"/>
  <c r="J3" i="1"/>
  <c r="I3" i="1"/>
  <c r="AU26" i="1" l="1"/>
  <c r="AJ8" i="1" l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J24" i="1"/>
  <c r="AK24" i="1"/>
  <c r="AL24" i="1"/>
  <c r="AM24" i="1"/>
  <c r="AN24" i="1"/>
  <c r="AO24" i="1"/>
  <c r="AP24" i="1"/>
  <c r="AJ25" i="1"/>
  <c r="AK25" i="1"/>
  <c r="AL25" i="1"/>
  <c r="AM25" i="1"/>
  <c r="AN25" i="1"/>
  <c r="AO25" i="1"/>
  <c r="AP25" i="1"/>
  <c r="AI22" i="1" l="1"/>
  <c r="AI19" i="1"/>
  <c r="AI17" i="1"/>
  <c r="AI25" i="1"/>
  <c r="AI24" i="1"/>
  <c r="AI14" i="1"/>
  <c r="AI11" i="1"/>
  <c r="AI20" i="1"/>
  <c r="AI23" i="1"/>
  <c r="AI21" i="1"/>
  <c r="AI15" i="1"/>
  <c r="AI18" i="1"/>
  <c r="AI10" i="1"/>
  <c r="AI13" i="1"/>
  <c r="AI9" i="1"/>
  <c r="AI16" i="1"/>
  <c r="AI12" i="1"/>
  <c r="AI8" i="1"/>
  <c r="AL3" i="1" l="1"/>
  <c r="AO3" i="1"/>
  <c r="AJ3" i="1"/>
  <c r="AK3" i="1"/>
  <c r="AM3" i="1"/>
  <c r="AN3" i="1"/>
  <c r="AP3" i="1"/>
  <c r="AI3" i="1" l="1"/>
  <c r="AM4" i="1"/>
  <c r="AM5" i="1"/>
  <c r="AM6" i="1"/>
  <c r="AM7" i="1"/>
  <c r="AM26" i="1" l="1"/>
  <c r="AJ4" i="1" l="1"/>
  <c r="AK4" i="1"/>
  <c r="AL4" i="1"/>
  <c r="AN4" i="1"/>
  <c r="AO4" i="1"/>
  <c r="AP4" i="1"/>
  <c r="AJ5" i="1"/>
  <c r="AK5" i="1"/>
  <c r="AL5" i="1"/>
  <c r="AN5" i="1"/>
  <c r="AO5" i="1"/>
  <c r="AP5" i="1"/>
  <c r="AJ6" i="1"/>
  <c r="AK6" i="1"/>
  <c r="AL6" i="1"/>
  <c r="AN6" i="1"/>
  <c r="AO6" i="1"/>
  <c r="AP6" i="1"/>
  <c r="AJ7" i="1"/>
  <c r="AL7" i="1"/>
  <c r="AN7" i="1"/>
  <c r="AO7" i="1"/>
  <c r="AP7" i="1"/>
  <c r="AK7" i="1"/>
  <c r="AP26" i="1" l="1"/>
  <c r="AK26" i="1"/>
  <c r="AO26" i="1"/>
  <c r="AN26" i="1"/>
  <c r="AJ26" i="1"/>
  <c r="AL26" i="1"/>
  <c r="AI7" i="1"/>
  <c r="AI4" i="1"/>
  <c r="AI6" i="1"/>
  <c r="AI5" i="1"/>
  <c r="AI26" i="1" l="1"/>
</calcChain>
</file>

<file path=xl/sharedStrings.xml><?xml version="1.0" encoding="utf-8"?>
<sst xmlns="http://schemas.openxmlformats.org/spreadsheetml/2006/main" count="311" uniqueCount="173">
  <si>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</si>
  <si>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</si>
  <si>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</si>
  <si>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</si>
  <si>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</si>
  <si>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</si>
  <si>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</si>
  <si>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</si>
  <si>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</si>
  <si>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</si>
  <si>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</si>
  <si>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</si>
  <si>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</si>
  <si>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</si>
  <si>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</si>
  <si>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</si>
  <si>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</si>
  <si>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</si>
  <si>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</si>
  <si>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</si>
  <si>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</si>
  <si>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</si>
  <si>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</si>
  <si>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</si>
  <si>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</si>
  <si>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</si>
  <si>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</si>
  <si>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</si>
  <si>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</si>
  <si>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</si>
  <si>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</si>
  <si>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</si>
  <si>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</si>
  <si>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</si>
  <si>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</si>
  <si>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</si>
  <si>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</si>
  <si>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</si>
  <si>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</si>
  <si>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</si>
  <si>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</si>
  <si>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</si>
  <si>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</si>
  <si>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</si>
  <si>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</si>
  <si>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</si>
  <si>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</si>
  <si>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</si>
  <si>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</si>
  <si>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</si>
  <si>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</si>
  <si>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</si>
  <si>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</si>
  <si>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</si>
  <si>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</si>
  <si>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</si>
  <si>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</si>
  <si>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</si>
  <si>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</si>
  <si>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</si>
  <si>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</si>
  <si>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</si>
  <si>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</si>
  <si>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</si>
  <si>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</si>
  <si>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</si>
  <si>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1-4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</si>
  <si>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</si>
  <si>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</si>
  <si>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</si>
  <si>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</si>
  <si>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</si>
  <si>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</si>
  <si>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</si>
  <si>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</si>
  <si>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</si>
  <si>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</si>
  <si>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</si>
  <si>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</si>
  <si>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</si>
  <si>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Bereidings Tekst</t>
  </si>
  <si>
    <t>Dosering</t>
  </si>
  <si>
    <t>H</t>
  </si>
  <si>
    <t>1 ml/kg/dag</t>
  </si>
  <si>
    <t>AF</t>
  </si>
  <si>
    <t>AG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</si>
  <si>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</si>
  <si>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</si>
  <si>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</si>
  <si>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</si>
  <si>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</si>
  <si>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</si>
  <si>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</si>
  <si>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</si>
  <si>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</si>
  <si>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</si>
  <si>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</si>
  <si>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</si>
  <si>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</si>
  <si>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</si>
  <si>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</si>
  <si>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</si>
  <si>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</si>
  <si>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</si>
  <si>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</si>
  <si>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</si>
  <si>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</si>
  <si>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</si>
  <si>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</si>
  <si>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</si>
  <si>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</si>
  <si>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</si>
  <si>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</si>
  <si>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</si>
  <si>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</si>
  <si>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</si>
  <si>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</si>
  <si>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</si>
  <si>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</si>
  <si>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</si>
  <si>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</si>
  <si>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</si>
  <si>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</si>
  <si>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</si>
  <si>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</si>
  <si>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</si>
  <si>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</si>
  <si>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</si>
  <si>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</si>
  <si>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</si>
  <si>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</si>
  <si>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dopamine 1,2 mg in 12 ml glucose 10%, 0,5 ml/uur = 0,83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</si>
  <si>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</si>
  <si>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</si>
  <si>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epoprostenol 0,06 mg in 12 ml , 0,5 ml/uur = 42 nanog/kg/min (in 24 uren)</t>
  </si>
  <si>
    <t>esmolol 120 mg in 12 ml glucose 10%, 0,5 ml/uur = 0,083 mg/kg/min (in 24 uren)</t>
  </si>
  <si>
    <t>isoprenaline 0,01 mg in 12 ml glucose 10%, 0,5 ml/uur = 0,0069 microg/kg/min (in 24 uren)</t>
  </si>
  <si>
    <t>milrinone 0,4 mg in 12 ml glucose 10%, 0,5 ml/uur = 0,28 microg/kg/min (in 24 uren)</t>
  </si>
  <si>
    <t>morfine 0,1 mg in 12 ml glucose 10%, 0,5 ml/uur = 0,1 mg/kg/dag (in 24 uren)</t>
  </si>
  <si>
    <t>nitroprusside 0,7 mg in 12 ml glucose 10%, 0,5 ml/uur = 0,49 microg/kg/min (in 24 uren)</t>
  </si>
  <si>
    <t>noradrenaline 0,07 mg in 12 ml glucose 10%, 0,5 ml/uur = 0,049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</si>
  <si>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</si>
  <si>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</si>
  <si>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adrenaline 0,07 mg in 12 ml glucose 10%, 0,5 ml/uur = 0,049 microg/kg/min (in 24 uren)</t>
  </si>
  <si>
    <t xml:space="preserve"> 22-9-2017          adrenaline 0,07 mg     in 12 ml glucose 10%   (12 ml extra)  0,5 ml/uur  0,049 microg/kg/min     Exp: 23-9-2017 </t>
  </si>
  <si>
    <t xml:space="preserve"> 22-9-2017          alprostadil 0,02 mg     in 12 ml glucose 10%   (12 ml extra)  0,5 ml/uur  14 nanog/kg/min     Exp: 23-9-2017 </t>
  </si>
  <si>
    <t>amiodarone 10 mg in 12 ml glucose 10%, 0,5 ml/uur = 6,9 microg/kg/min (in 24 uren)</t>
  </si>
  <si>
    <t xml:space="preserve"> 22-9-2017          amiodarone 10 mg     in 12 ml glucose 10%   (12 ml extra)  0,5 ml/uur  6,9 microg/kg/min     Exp: 23-9-2017 </t>
  </si>
  <si>
    <t xml:space="preserve"> 22-9-2017          bupivacaine EPIDURAAL 0 ml     in 24 ml NaCl 0,9%   (12 ml extra)  1 ml/uur  1 ml/uur     Exp: 23-9-2017 </t>
  </si>
  <si>
    <t xml:space="preserve"> 22-9-2017          clonidine 0,006 mg     in 12 ml NaCl 0,9%   (12 ml extra)  0,5 ml/uur  0,25 microg/kg/uur     Exp: 23-9-2017 </t>
  </si>
  <si>
    <t>dobutamine 2,5 mg in 12 ml glucose 10%, 0,5 ml/uur = 1,7 microg/kg/min (in 24 uren)</t>
  </si>
  <si>
    <t xml:space="preserve"> 22-9-2017          dobutamine 2,5 mg     in 12 ml glucose 10%   (12 ml extra)  0,5 ml/uur  1,7 microg/kg/min     Exp: 23-9-2017 </t>
  </si>
  <si>
    <t xml:space="preserve"> 22-9-2017          dopamine 1,2 mg     in 12 ml glucose 10%   (12 ml extra)  0,5 ml/uur  0,83 microg/kg/min     Exp: 23-9-2017 </t>
  </si>
  <si>
    <t xml:space="preserve"> 22-9-2017          doxapram 0 mg     in 12 ml   (12 ml extra)  0,5 ml/uur  0 mg/kg/uur     Exp: 23-9-2017 </t>
  </si>
  <si>
    <t xml:space="preserve"> 22-9-2017          epoprostenol 0,06 mg     in 12 ml   (12 ml extra)  0,5 ml/uur  42 nanog/kg/min     Exp: 23-9-2017 </t>
  </si>
  <si>
    <t xml:space="preserve"> 22-9-2017          esmolol 120 mg     in 12 ml glucose 10%   (12 ml extra)  0,5 ml/uur  0,083 mg/kg/min     Exp: 23-9-2017 </t>
  </si>
  <si>
    <t xml:space="preserve"> 22-9-2017          furosemide 2 mg     in 12 ml glucose 10%   (12 ml extra)  0,5 ml/uur  2 mg/kg/dag     Exp: 23-9-2017 </t>
  </si>
  <si>
    <t>insuline 0,2 IE in 12 ml NaCl 0,9%, 0,5 ml/uur = 0,0083 IE/kg/uur (in 24 uren)</t>
  </si>
  <si>
    <t xml:space="preserve"> 22-9-2017          insuline 0,2 IE     in 12 ml NaCl 0,9%   (12 ml extra)  0,5 ml/uur  0,0083 IE/kg/uur     Exp: 23-9-2017 </t>
  </si>
  <si>
    <t xml:space="preserve"> 22-9-2017          isoprenaline 0,01 mg     in 12 ml glucose 10%   (12 ml extra)  0,5 ml/uur  0,0069 microg/kg/min     Exp: 23-9-2017 </t>
  </si>
  <si>
    <t xml:space="preserve"> 22-9-2017          labetalol 5 mg     in 12 ml glucose 10%   (12 ml extra)  0,5 ml/uur  0,21 mg/kg/uur     Exp: 23-9-2017 </t>
  </si>
  <si>
    <t xml:space="preserve"> 22-9-2017          lidocaine 120 mg     in 48 ml glucose 10%   (12 ml extra)  2 ml/uur  5 mg/kg/uur     Exp: 23-9-2017 </t>
  </si>
  <si>
    <t>midazolam 1 mg in 12 ml glucose 10%, 0,5 ml/uur = 0,042 mg/kg/uur (in 24 uren)</t>
  </si>
  <si>
    <t xml:space="preserve"> 22-9-2017          midazolam 1 mg     in 12 ml glucose 10%   (12 ml extra)  0,5 ml/uur  0,042 mg/kg/uur     Exp: 23-9-2017 </t>
  </si>
  <si>
    <t xml:space="preserve"> 22-9-2017          milrinone 0,4 mg     in 12 ml glucose 10%   (12 ml extra)  0,5 ml/uur  0,28 microg/kg/min     Exp: 23-9-2017 </t>
  </si>
  <si>
    <t xml:space="preserve"> 22-9-2017          morfine 0,1 mg     in 12 ml glucose 10%   (12 ml extra)  0,5 ml/uur  0,1 mg/kg/dag     Exp: 23-9-2017 </t>
  </si>
  <si>
    <t>nicardipine 0,7 mg in 12 ml glucose 10%, 0,5 ml/uur = 0,49 microg/kg/min (in 24 uren)</t>
  </si>
  <si>
    <t xml:space="preserve"> 22-9-2017          nicardipine 0,7 mg     in 12 ml glucose 10%   (12 ml extra)  0,5 ml/uur  0,49 microg/kg/min     Exp: 23-9-2017 </t>
  </si>
  <si>
    <t xml:space="preserve"> 22-9-2017          nitroprusside 0,7 mg     in 12 ml glucose 10%   (12 ml extra)  0,5 ml/uur  0,49 microg/kg/min     Exp: 23-9-2017 </t>
  </si>
  <si>
    <t xml:space="preserve"> 22-9-2017          noradrenaline 0,07 mg     in 12 ml glucose 10%   (12 ml extra)  0,5 ml/uur  0,049 microg/kg/min     Exp: 23-9-2017 </t>
  </si>
  <si>
    <t>rocuronium 7 mg in 12 ml glucose 10%, 0,5 ml/uur = 0,29 mg/kg/uur (in 24 uren)</t>
  </si>
  <si>
    <t xml:space="preserve"> 22-9-2017          rocuronium 7 mg     in 12 ml glucose 10%   (12 ml extra)  0,5 ml/uur  0,29 mg/kg/uur     Exp: 23-9-2017 </t>
  </si>
  <si>
    <t xml:space="preserve"> 22-9-2017          sufentanil/bupivac EPIDURAAL 0 ml     in 24 ml NaCl 0,9%   (12 ml extra)  1 ml/uur  1 ml/uur     Exp: 23-9-2017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</si>
</sst>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0" xfId="0"/>
    <xf numFmtId="0" fontId="0" fillId="0" borderId="1" xfId="0" applyFont="1" applyFill="1" applyBorder="1" applyAlignment="1" applyProtection="1">
      <alignment wrapText="1"/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0" fillId="0" borderId="0" xfId="0" applyNumberFormat="1" applyFont="1" applyFill="1" applyAlignment="1" applyProtection="1">
      <alignment horizontal="right"/>
      <protection locked="0"/>
    </xf>
    <xf numFmtId="2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NumberFormat="1" applyFont="1" applyFill="1" applyAlignment="1" applyProtection="1">
      <alignment horizontal="right" wrapText="1"/>
      <protection locked="0"/>
    </xf>
    <xf numFmtId="0" fontId="1" fillId="3" borderId="0" xfId="0" applyFont="1" applyFill="1" applyAlignment="1" applyProtection="1">
      <alignment wrapText="1"/>
    </xf>
    <xf numFmtId="0" fontId="1" fillId="3" borderId="1" xfId="0" applyFont="1" applyFill="1" applyBorder="1" applyAlignment="1" applyProtection="1">
      <alignment wrapText="1"/>
    </xf>
    <xf numFmtId="0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>
      <alignment horizontal="right" wrapText="1"/>
    </xf>
    <xf numFmtId="0" fontId="1" fillId="3" borderId="0" xfId="0" applyNumberFormat="1" applyFont="1" applyFill="1" applyAlignment="1" applyProtection="1">
      <alignment horizontal="right" wrapText="1"/>
    </xf>
    <xf numFmtId="2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/>
    <xf numFmtId="0" fontId="1" fillId="2" borderId="0" xfId="0" applyFont="1" applyFill="1" applyAlignment="1" applyProtection="1">
      <alignment wrapText="1"/>
    </xf>
    <xf numFmtId="0" fontId="1" fillId="3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0" fontId="0" fillId="2" borderId="0" xfId="0" applyFill="1" applyAlignment="1" applyProtection="1">
      <alignment wrapText="1"/>
    </xf>
    <xf numFmtId="0" fontId="0" fillId="2" borderId="1" xfId="0" applyFill="1" applyBorder="1" applyProtection="1"/>
    <xf numFmtId="0" fontId="0" fillId="2" borderId="0" xfId="0" applyFill="1" applyProtection="1"/>
    <xf numFmtId="0" fontId="0" fillId="2" borderId="0" xfId="0" applyNumberFormat="1" applyFill="1" applyProtection="1"/>
    <xf numFmtId="0" fontId="2" fillId="2" borderId="0" xfId="0" applyNumberFormat="1" applyFont="1" applyFill="1" applyAlignment="1" applyProtection="1">
      <alignment horizontal="right"/>
    </xf>
    <xf numFmtId="0" fontId="5" fillId="2" borderId="1" xfId="0" applyFont="1" applyFill="1" applyBorder="1" applyProtection="1"/>
    <xf numFmtId="0" fontId="5" fillId="2" borderId="0" xfId="0" applyFont="1" applyFill="1" applyProtection="1"/>
    <xf numFmtId="0" fontId="5" fillId="2" borderId="0" xfId="0" applyNumberFormat="1" applyFont="1" applyFill="1" applyProtection="1"/>
    <xf numFmtId="0" fontId="6" fillId="2" borderId="0" xfId="0" applyNumberFormat="1" applyFont="1" applyFill="1" applyAlignment="1" applyProtection="1">
      <alignment horizontal="right"/>
    </xf>
    <xf numFmtId="2" fontId="5" fillId="2" borderId="0" xfId="0" applyNumberFormat="1" applyFont="1" applyFill="1" applyProtection="1"/>
    <xf numFmtId="0" fontId="0" fillId="2" borderId="1" xfId="0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2" borderId="0" xfId="0" applyFill="1" applyAlignment="1" applyProtection="1">
      <alignment horizontal="right" wrapText="1"/>
    </xf>
    <xf numFmtId="0" fontId="2" fillId="2" borderId="0" xfId="0" applyNumberFormat="1" applyFont="1" applyFill="1" applyAlignment="1" applyProtection="1">
      <alignment horizontal="right" wrapText="1"/>
    </xf>
    <xf numFmtId="2" fontId="0" fillId="2" borderId="0" xfId="0" applyNumberFormat="1" applyFill="1" applyAlignment="1" applyProtection="1">
      <alignment wrapText="1"/>
    </xf>
    <xf numFmtId="0" fontId="0" fillId="2" borderId="1" xfId="0" applyFont="1" applyFill="1" applyBorder="1" applyAlignment="1" applyProtection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26"/>
  <sheetViews>
    <sheetView showZeros="0" tabSelected="1" zoomScale="80" zoomScaleNormal="80" workbookViewId="0">
      <pane xSplit="8" ySplit="2" topLeftCell="R3" activePane="bottomRight" state="frozen"/>
      <selection pane="topRight" activeCell="I1" sqref="I1"/>
      <selection pane="bottomLeft" activeCell="A3" sqref="A3"/>
      <selection pane="bottomRight" activeCell="AH2" sqref="AH2"/>
    </sheetView>
  </sheetViews>
  <sheetFormatPr defaultRowHeight="15" x14ac:dyDescent="0.25"/>
  <cols>
    <col min="1" max="1" width="5.5703125" style="20" customWidth="1"/>
    <col min="2" max="2" width="8.140625" style="30" customWidth="1"/>
    <col min="3" max="3" width="16.28515625" style="20" customWidth="1"/>
    <col min="4" max="4" width="12.28515625" style="20" customWidth="1"/>
    <col min="5" max="7" width="13" style="20" customWidth="1"/>
    <col min="8" max="8" width="13" style="31" customWidth="1"/>
    <col min="9" max="9" width="9.5703125" style="20" customWidth="1"/>
    <col min="10" max="10" width="17" style="20" customWidth="1"/>
    <col min="11" max="11" width="12.28515625" style="20" customWidth="1"/>
    <col min="12" max="12" width="8.42578125" style="20" customWidth="1"/>
    <col min="13" max="14" width="13" style="20" customWidth="1"/>
    <col min="15" max="15" width="13" style="32" customWidth="1"/>
    <col min="16" max="16" width="13" style="33" customWidth="1"/>
    <col min="17" max="17" width="20.7109375" style="20" customWidth="1"/>
    <col min="18" max="18" width="25.85546875" style="20" customWidth="1"/>
    <col min="19" max="19" width="13" style="20" customWidth="1"/>
    <col min="20" max="20" width="13" style="34" customWidth="1"/>
    <col min="21" max="21" width="13" style="20" customWidth="1"/>
    <col min="22" max="22" width="9.5703125" style="30" customWidth="1"/>
    <col min="23" max="23" width="14.140625" style="20" customWidth="1"/>
    <col min="24" max="24" width="12.28515625" style="20" customWidth="1"/>
    <col min="25" max="25" width="8.42578125" style="20" customWidth="1"/>
    <col min="26" max="27" width="13" style="20" customWidth="1"/>
    <col min="28" max="28" width="13" style="31" customWidth="1"/>
    <col min="29" max="29" width="9.140625" style="33" bestFit="1" customWidth="1"/>
    <col min="30" max="30" width="20.7109375" style="20" customWidth="1"/>
    <col min="31" max="31" width="19.42578125" style="20" customWidth="1"/>
    <col min="32" max="34" width="13" style="20" customWidth="1"/>
    <col min="35" max="35" width="15.140625" style="20" bestFit="1" customWidth="1"/>
    <col min="36" max="36" width="8.5703125" style="20" customWidth="1"/>
    <col min="37" max="37" width="10.5703125" style="20" bestFit="1" customWidth="1"/>
    <col min="38" max="38" width="12.42578125" style="20" bestFit="1" customWidth="1"/>
    <col min="39" max="48" width="8.5703125" style="20" customWidth="1"/>
    <col min="49" max="50" width="48.7109375" style="20" customWidth="1"/>
    <col min="51" max="51" width="121.28515625" style="20" customWidth="1"/>
    <col min="52" max="16384" width="9.140625" style="20"/>
  </cols>
  <sheetData>
    <row r="1" spans="1:51" s="17" customFormat="1" x14ac:dyDescent="0.25">
      <c r="A1" s="10"/>
      <c r="B1" s="11" t="s">
        <v>20</v>
      </c>
      <c r="C1" s="10"/>
      <c r="D1" s="10"/>
      <c r="E1" s="10"/>
      <c r="F1" s="10"/>
      <c r="G1" s="10"/>
      <c r="H1" s="12"/>
      <c r="I1" s="10" t="s">
        <v>0</v>
      </c>
      <c r="J1" s="10"/>
      <c r="K1" s="10"/>
      <c r="L1" s="10"/>
      <c r="M1" s="10"/>
      <c r="N1" s="10"/>
      <c r="O1" s="13"/>
      <c r="P1" s="14"/>
      <c r="Q1" s="10"/>
      <c r="R1" s="10"/>
      <c r="S1" s="10"/>
      <c r="T1" s="15"/>
      <c r="U1" s="10"/>
      <c r="V1" s="11" t="s">
        <v>56</v>
      </c>
      <c r="W1" s="10"/>
      <c r="X1" s="10"/>
      <c r="Y1" s="10"/>
      <c r="Z1" s="10"/>
      <c r="AA1" s="10"/>
      <c r="AB1" s="12"/>
      <c r="AC1" s="14"/>
      <c r="AD1" s="10"/>
      <c r="AE1" s="10"/>
      <c r="AF1" s="10"/>
      <c r="AG1" s="10"/>
      <c r="AH1" s="10"/>
      <c r="AI1" s="16" t="s">
        <v>21</v>
      </c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s="19" customFormat="1" ht="30" customHeight="1" x14ac:dyDescent="0.25">
      <c r="A2" s="10" t="s">
        <v>1</v>
      </c>
      <c r="B2" s="11" t="s">
        <v>10</v>
      </c>
      <c r="C2" s="10" t="s">
        <v>11</v>
      </c>
      <c r="D2" s="10" t="s">
        <v>94</v>
      </c>
      <c r="E2" s="10" t="s">
        <v>95</v>
      </c>
      <c r="F2" s="10" t="s">
        <v>96</v>
      </c>
      <c r="G2" s="10" t="s">
        <v>97</v>
      </c>
      <c r="H2" s="12" t="s">
        <v>81</v>
      </c>
      <c r="I2" s="10" t="s">
        <v>10</v>
      </c>
      <c r="J2" s="10" t="s">
        <v>11</v>
      </c>
      <c r="K2" s="10" t="s">
        <v>94</v>
      </c>
      <c r="L2" s="10" t="s">
        <v>98</v>
      </c>
      <c r="M2" s="10" t="s">
        <v>95</v>
      </c>
      <c r="N2" s="10" t="s">
        <v>96</v>
      </c>
      <c r="O2" s="13" t="s">
        <v>97</v>
      </c>
      <c r="P2" s="14" t="s">
        <v>81</v>
      </c>
      <c r="Q2" s="10" t="s">
        <v>99</v>
      </c>
      <c r="R2" s="10" t="s">
        <v>100</v>
      </c>
      <c r="S2" s="10" t="s">
        <v>101</v>
      </c>
      <c r="T2" s="15" t="s">
        <v>22</v>
      </c>
      <c r="U2" s="10" t="s">
        <v>23</v>
      </c>
      <c r="V2" s="11" t="s">
        <v>10</v>
      </c>
      <c r="W2" s="10" t="s">
        <v>11</v>
      </c>
      <c r="X2" s="10" t="s">
        <v>94</v>
      </c>
      <c r="Y2" s="10" t="s">
        <v>98</v>
      </c>
      <c r="Z2" s="10" t="s">
        <v>95</v>
      </c>
      <c r="AA2" s="10" t="s">
        <v>96</v>
      </c>
      <c r="AB2" s="12" t="s">
        <v>97</v>
      </c>
      <c r="AC2" s="18" t="s">
        <v>81</v>
      </c>
      <c r="AD2" s="10" t="s">
        <v>99</v>
      </c>
      <c r="AE2" s="10" t="s">
        <v>100</v>
      </c>
      <c r="AF2" s="10" t="s">
        <v>101</v>
      </c>
      <c r="AG2" s="10" t="s">
        <v>22</v>
      </c>
      <c r="AH2" s="10" t="s">
        <v>23</v>
      </c>
      <c r="AI2" s="10" t="s">
        <v>102</v>
      </c>
      <c r="AJ2" s="10" t="s">
        <v>10</v>
      </c>
      <c r="AK2" s="10" t="s">
        <v>11</v>
      </c>
      <c r="AL2" s="10" t="s">
        <v>94</v>
      </c>
      <c r="AM2" s="10" t="s">
        <v>98</v>
      </c>
      <c r="AN2" s="10" t="s">
        <v>95</v>
      </c>
      <c r="AO2" s="10" t="s">
        <v>96</v>
      </c>
      <c r="AP2" s="10" t="s">
        <v>97</v>
      </c>
      <c r="AQ2" s="10" t="s">
        <v>81</v>
      </c>
      <c r="AR2" s="10" t="s">
        <v>99</v>
      </c>
      <c r="AS2" s="10" t="s">
        <v>100</v>
      </c>
      <c r="AT2" s="10" t="s">
        <v>101</v>
      </c>
      <c r="AU2" s="10" t="s">
        <v>22</v>
      </c>
      <c r="AV2" s="10" t="s">
        <v>23</v>
      </c>
      <c r="AW2" s="10" t="s">
        <v>28</v>
      </c>
      <c r="AX2" s="10" t="s">
        <v>29</v>
      </c>
      <c r="AY2" s="10" t="s">
        <v>80</v>
      </c>
    </row>
    <row r="3" spans="1:51" ht="45" customHeight="1" x14ac:dyDescent="0.25">
      <c r="A3" s="20">
        <f>1</f>
        <v>1</v>
      </c>
      <c r="B3" s="2">
        <v>1</v>
      </c>
      <c r="C3" s="3" t="s">
        <v>2</v>
      </c>
      <c r="D3" s="3"/>
      <c r="E3" s="3"/>
      <c r="F3" s="3"/>
      <c r="G3" s="3"/>
      <c r="H3" s="4">
        <v>0.05</v>
      </c>
      <c r="I3" s="3">
        <f>IF(B3="",1,B3)</f>
        <v>1</v>
      </c>
      <c r="J3" s="3" t="str">
        <f>IF(C3="",1,C3)</f>
        <v>adrenaline</v>
      </c>
      <c r="K3" s="3">
        <f>IF(D3="",0.072,D3)</f>
        <v>7.1999999999999995E-2</v>
      </c>
      <c r="L3" s="3" t="s">
        <v>33</v>
      </c>
      <c r="M3" s="3" t="str">
        <f>IF(E3="","glucose 10%",E3)</f>
        <v>glucose 10%</v>
      </c>
      <c r="N3" s="3">
        <f t="shared" ref="N3:N4" si="0">IF(F3="",12,F3)</f>
        <v>12</v>
      </c>
      <c r="O3" s="8">
        <f t="shared" ref="O3:O4" si="1">IF(G3="",0.5,G3)</f>
        <v>0.5</v>
      </c>
      <c r="P3" s="9">
        <v>0.05</v>
      </c>
      <c r="Q3" s="5" t="s">
        <v>86</v>
      </c>
      <c r="R3" s="5" t="s">
        <v>35</v>
      </c>
      <c r="S3" s="5" t="s">
        <v>36</v>
      </c>
      <c r="T3" s="7">
        <v>0.72</v>
      </c>
      <c r="U3" s="7">
        <v>11.28</v>
      </c>
      <c r="V3" s="25"/>
      <c r="W3" s="26"/>
      <c r="X3" s="26"/>
      <c r="Y3" s="26"/>
      <c r="Z3" s="26"/>
      <c r="AA3" s="26"/>
      <c r="AB3" s="27"/>
      <c r="AC3" s="28"/>
      <c r="AD3" s="26"/>
      <c r="AE3" s="26"/>
      <c r="AF3" s="26"/>
      <c r="AG3" s="29"/>
      <c r="AH3" s="26"/>
      <c r="AI3" s="20" t="b">
        <f t="shared" ref="AI3:AI6" si="2">AND(AJ3:AV3)</f>
        <v>0</v>
      </c>
      <c r="AJ3" s="20" t="b">
        <f t="shared" ref="AJ3:AJ6" si="3">I3=V3</f>
        <v>0</v>
      </c>
      <c r="AK3" s="20" t="b">
        <f t="shared" ref="AK3:AK6" si="4">J3=W3</f>
        <v>0</v>
      </c>
      <c r="AL3" s="20" t="b">
        <f t="shared" ref="AL3:AL6" si="5">K3=X3</f>
        <v>0</v>
      </c>
      <c r="AM3" s="20" t="b">
        <f t="shared" ref="AM3:AM6" si="6">L3=Y3</f>
        <v>0</v>
      </c>
      <c r="AN3" s="20" t="b">
        <f t="shared" ref="AN3:AN6" si="7">M3=Z3</f>
        <v>0</v>
      </c>
      <c r="AO3" s="20" t="b">
        <f t="shared" ref="AO3:AO6" si="8">N3=AA3</f>
        <v>0</v>
      </c>
      <c r="AP3" s="20" t="b">
        <f t="shared" ref="AP3:AP6" si="9">O3=AB3</f>
        <v>0</v>
      </c>
      <c r="AQ3" s="20" t="b">
        <f t="shared" ref="AQ3:AQ6" si="10">P3=AC3</f>
        <v>0</v>
      </c>
      <c r="AR3" s="20" t="b">
        <f t="shared" ref="AR3:AR6" si="11">Q3=AD3</f>
        <v>0</v>
      </c>
      <c r="AS3" s="20" t="b">
        <f t="shared" ref="AS3:AS6" si="12">R3=AE3</f>
        <v>0</v>
      </c>
      <c r="AT3" s="20" t="b">
        <f t="shared" ref="AT3:AT6" si="13">S3=AF3</f>
        <v>0</v>
      </c>
      <c r="AU3" s="20" t="b">
        <f t="shared" ref="AU3:AU6" si="14">T3=AG3</f>
        <v>0</v>
      </c>
      <c r="AV3" s="20" t="b">
        <f t="shared" ref="AV3:AV6" si="15">U3=AH3</f>
        <v>0</v>
      </c>
      <c r="AW3" s="20" t="s">
        <v>143</v>
      </c>
      <c r="AX3" s="20" t="s">
        <v>144</v>
      </c>
      <c r="AY3" s="20" t="s">
        <v>104</v>
      </c>
    </row>
    <row r="4" spans="1:51" ht="45" customHeight="1" x14ac:dyDescent="0.25">
      <c r="A4" s="20">
        <f>A3+1</f>
        <v>2</v>
      </c>
      <c r="B4" s="35">
        <f>$B$3</f>
        <v>1</v>
      </c>
      <c r="C4" s="3" t="s">
        <v>30</v>
      </c>
      <c r="D4" s="3"/>
      <c r="E4" s="3"/>
      <c r="F4" s="3"/>
      <c r="G4" s="3"/>
      <c r="H4" s="4">
        <v>13.89</v>
      </c>
      <c r="I4" s="3">
        <f t="shared" ref="I4" si="16">IF(B4="",1,B4)</f>
        <v>1</v>
      </c>
      <c r="J4" s="3" t="str">
        <f t="shared" ref="J4" si="17">IF(C4="",1,C4)</f>
        <v>alprostadil</v>
      </c>
      <c r="K4" s="3">
        <v>0.02</v>
      </c>
      <c r="L4" s="3" t="s">
        <v>33</v>
      </c>
      <c r="M4" s="3" t="str">
        <f t="shared" ref="M4" si="18">IF(E4="","glucose 10%",E4)</f>
        <v>glucose 10%</v>
      </c>
      <c r="N4" s="3">
        <f t="shared" si="0"/>
        <v>12</v>
      </c>
      <c r="O4" s="8">
        <f t="shared" si="1"/>
        <v>0.5</v>
      </c>
      <c r="P4" s="9">
        <v>14</v>
      </c>
      <c r="Q4" s="5" t="s">
        <v>87</v>
      </c>
      <c r="R4" s="5" t="s">
        <v>37</v>
      </c>
      <c r="S4" s="5" t="s">
        <v>36</v>
      </c>
      <c r="T4" s="7">
        <v>0.04</v>
      </c>
      <c r="U4" s="7">
        <v>11.96</v>
      </c>
      <c r="V4" s="21"/>
      <c r="W4" s="22"/>
      <c r="X4" s="22"/>
      <c r="Y4" s="22"/>
      <c r="Z4" s="22"/>
      <c r="AA4" s="22"/>
      <c r="AB4" s="23"/>
      <c r="AC4" s="24"/>
      <c r="AD4" s="22"/>
      <c r="AE4" s="22"/>
      <c r="AF4" s="22"/>
      <c r="AG4" s="22"/>
      <c r="AH4" s="22"/>
      <c r="AI4" s="20" t="b">
        <f t="shared" si="2"/>
        <v>0</v>
      </c>
      <c r="AJ4" s="20" t="b">
        <f t="shared" si="3"/>
        <v>0</v>
      </c>
      <c r="AK4" s="20" t="b">
        <f t="shared" si="4"/>
        <v>0</v>
      </c>
      <c r="AL4" s="20" t="b">
        <f t="shared" si="5"/>
        <v>0</v>
      </c>
      <c r="AM4" s="20" t="b">
        <f t="shared" si="6"/>
        <v>0</v>
      </c>
      <c r="AN4" s="20" t="b">
        <f t="shared" si="7"/>
        <v>0</v>
      </c>
      <c r="AO4" s="20" t="b">
        <f t="shared" si="8"/>
        <v>0</v>
      </c>
      <c r="AP4" s="20" t="b">
        <f t="shared" si="9"/>
        <v>0</v>
      </c>
      <c r="AQ4" s="20" t="b">
        <f t="shared" si="10"/>
        <v>0</v>
      </c>
      <c r="AR4" s="20" t="b">
        <f t="shared" si="11"/>
        <v>0</v>
      </c>
      <c r="AS4" s="20" t="b">
        <f t="shared" si="12"/>
        <v>0</v>
      </c>
      <c r="AT4" s="20" t="b">
        <f t="shared" si="13"/>
        <v>0</v>
      </c>
      <c r="AU4" s="20" t="b">
        <f t="shared" si="14"/>
        <v>0</v>
      </c>
      <c r="AV4" s="20" t="b">
        <f t="shared" si="15"/>
        <v>0</v>
      </c>
      <c r="AW4" s="20" t="s">
        <v>105</v>
      </c>
      <c r="AX4" s="20" t="s">
        <v>145</v>
      </c>
      <c r="AY4" s="20" t="s">
        <v>106</v>
      </c>
    </row>
    <row r="5" spans="1:51" ht="45" customHeight="1" x14ac:dyDescent="0.25">
      <c r="A5" s="20">
        <f t="shared" ref="A5:A25" si="19">A4+1</f>
        <v>3</v>
      </c>
      <c r="B5" s="35">
        <f t="shared" ref="B5:B25" si="20">$B$3</f>
        <v>1</v>
      </c>
      <c r="C5" s="3" t="s">
        <v>31</v>
      </c>
      <c r="D5" s="3"/>
      <c r="E5" s="3"/>
      <c r="F5" s="3"/>
      <c r="G5" s="3"/>
      <c r="H5" s="4">
        <v>5</v>
      </c>
      <c r="I5" s="3">
        <f t="shared" ref="I5" si="21">IF(B5="",1,B5)</f>
        <v>1</v>
      </c>
      <c r="J5" s="3" t="str">
        <f t="shared" ref="J5" si="22">IF(C5="",1,C5)</f>
        <v>amiodarone</v>
      </c>
      <c r="K5" s="3">
        <v>7.5</v>
      </c>
      <c r="L5" s="3" t="s">
        <v>33</v>
      </c>
      <c r="M5" s="3" t="str">
        <f t="shared" ref="M5" si="23">IF(E5="","glucose 10%",E5)</f>
        <v>glucose 10%</v>
      </c>
      <c r="N5" s="3">
        <f t="shared" ref="N5" si="24">IF(F5="",12,F5)</f>
        <v>12</v>
      </c>
      <c r="O5" s="8">
        <f t="shared" ref="O5" si="25">IF(G5="",0.5,G5)</f>
        <v>0.5</v>
      </c>
      <c r="P5" s="9">
        <v>5.2</v>
      </c>
      <c r="Q5" s="5" t="s">
        <v>86</v>
      </c>
      <c r="R5" s="5" t="s">
        <v>57</v>
      </c>
      <c r="S5" s="5" t="s">
        <v>36</v>
      </c>
      <c r="T5" s="7">
        <f>K5/50</f>
        <v>0.15</v>
      </c>
      <c r="U5" s="7">
        <v>11.85</v>
      </c>
      <c r="V5" s="21"/>
      <c r="W5" s="22"/>
      <c r="X5" s="22"/>
      <c r="Y5" s="22"/>
      <c r="Z5" s="22"/>
      <c r="AA5" s="22"/>
      <c r="AB5" s="23"/>
      <c r="AC5" s="24"/>
      <c r="AD5" s="22"/>
      <c r="AE5" s="22"/>
      <c r="AF5" s="22"/>
      <c r="AG5" s="22"/>
      <c r="AH5" s="22"/>
      <c r="AI5" s="20" t="b">
        <f t="shared" si="2"/>
        <v>0</v>
      </c>
      <c r="AJ5" s="20" t="b">
        <f t="shared" si="3"/>
        <v>0</v>
      </c>
      <c r="AK5" s="20" t="b">
        <f t="shared" si="4"/>
        <v>0</v>
      </c>
      <c r="AL5" s="20" t="b">
        <f t="shared" si="5"/>
        <v>0</v>
      </c>
      <c r="AM5" s="20" t="b">
        <f t="shared" si="6"/>
        <v>0</v>
      </c>
      <c r="AN5" s="20" t="b">
        <f t="shared" si="7"/>
        <v>0</v>
      </c>
      <c r="AO5" s="20" t="b">
        <f t="shared" si="8"/>
        <v>0</v>
      </c>
      <c r="AP5" s="20" t="b">
        <f t="shared" si="9"/>
        <v>0</v>
      </c>
      <c r="AQ5" s="20" t="b">
        <f t="shared" si="10"/>
        <v>0</v>
      </c>
      <c r="AR5" s="20" t="b">
        <f t="shared" si="11"/>
        <v>0</v>
      </c>
      <c r="AS5" s="20" t="b">
        <f t="shared" si="12"/>
        <v>0</v>
      </c>
      <c r="AT5" s="20" t="b">
        <f t="shared" si="13"/>
        <v>0</v>
      </c>
      <c r="AU5" s="20" t="b">
        <f t="shared" si="14"/>
        <v>0</v>
      </c>
      <c r="AV5" s="20" t="b">
        <f t="shared" si="15"/>
        <v>0</v>
      </c>
      <c r="AW5" s="20" t="s">
        <v>146</v>
      </c>
      <c r="AX5" s="20" t="s">
        <v>147</v>
      </c>
      <c r="AY5" s="20" t="s">
        <v>107</v>
      </c>
    </row>
    <row r="6" spans="1:51" ht="45" customHeight="1" x14ac:dyDescent="0.25">
      <c r="A6" s="20">
        <f t="shared" si="19"/>
        <v>4</v>
      </c>
      <c r="B6" s="35">
        <f t="shared" si="20"/>
        <v>1</v>
      </c>
      <c r="C6" s="3" t="s">
        <v>32</v>
      </c>
      <c r="D6" s="3"/>
      <c r="E6" s="3"/>
      <c r="F6" s="3"/>
      <c r="G6" s="3"/>
      <c r="H6" s="4">
        <v>1</v>
      </c>
      <c r="I6" s="3">
        <f t="shared" ref="I6:I8" si="26">IF(B6="",1,B6)</f>
        <v>1</v>
      </c>
      <c r="J6" s="3" t="str">
        <f t="shared" ref="J6:J8" si="27">IF(C6="",1,C6)</f>
        <v>bupivacaine EPIDURAAL</v>
      </c>
      <c r="K6" s="3">
        <v>1</v>
      </c>
      <c r="L6" s="5" t="s">
        <v>58</v>
      </c>
      <c r="M6" s="3" t="str">
        <f>IF(E6="","NaCl 0,9%",E6)</f>
        <v>NaCl 0,9%</v>
      </c>
      <c r="N6" s="3">
        <f t="shared" ref="N6" si="28">IF(F6="",24,F6)</f>
        <v>24</v>
      </c>
      <c r="O6" s="8">
        <f t="shared" ref="O6" si="29">IF(G6="",1,G6)</f>
        <v>1</v>
      </c>
      <c r="P6" s="9">
        <v>1</v>
      </c>
      <c r="Q6" s="5" t="s">
        <v>88</v>
      </c>
      <c r="R6" s="5" t="s">
        <v>83</v>
      </c>
      <c r="S6" s="5" t="s">
        <v>36</v>
      </c>
      <c r="T6" s="7">
        <f t="shared" ref="T6" si="30">K6/1</f>
        <v>1</v>
      </c>
      <c r="U6" s="7">
        <v>24</v>
      </c>
      <c r="V6" s="21"/>
      <c r="W6" s="22"/>
      <c r="X6" s="22"/>
      <c r="Y6" s="22"/>
      <c r="Z6" s="22"/>
      <c r="AA6" s="22"/>
      <c r="AB6" s="23"/>
      <c r="AC6" s="24"/>
      <c r="AD6" s="22"/>
      <c r="AE6" s="22"/>
      <c r="AF6" s="22"/>
      <c r="AG6" s="22"/>
      <c r="AH6" s="22"/>
      <c r="AI6" s="20" t="b">
        <f t="shared" si="2"/>
        <v>0</v>
      </c>
      <c r="AJ6" s="20" t="b">
        <f t="shared" si="3"/>
        <v>0</v>
      </c>
      <c r="AK6" s="20" t="b">
        <f t="shared" si="4"/>
        <v>0</v>
      </c>
      <c r="AL6" s="20" t="b">
        <f t="shared" si="5"/>
        <v>0</v>
      </c>
      <c r="AM6" s="20" t="b">
        <f t="shared" si="6"/>
        <v>0</v>
      </c>
      <c r="AN6" s="20" t="b">
        <f t="shared" si="7"/>
        <v>0</v>
      </c>
      <c r="AO6" s="20" t="b">
        <f t="shared" si="8"/>
        <v>0</v>
      </c>
      <c r="AP6" s="20" t="b">
        <f t="shared" si="9"/>
        <v>0</v>
      </c>
      <c r="AQ6" s="20" t="b">
        <f t="shared" si="10"/>
        <v>0</v>
      </c>
      <c r="AR6" s="20" t="b">
        <f t="shared" si="11"/>
        <v>0</v>
      </c>
      <c r="AS6" s="20" t="b">
        <f t="shared" si="12"/>
        <v>0</v>
      </c>
      <c r="AT6" s="20" t="b">
        <f t="shared" si="13"/>
        <v>0</v>
      </c>
      <c r="AU6" s="20" t="b">
        <f t="shared" si="14"/>
        <v>0</v>
      </c>
      <c r="AV6" s="20" t="b">
        <f t="shared" si="15"/>
        <v>0</v>
      </c>
      <c r="AW6" s="20" t="s">
        <v>129</v>
      </c>
      <c r="AX6" s="20" t="s">
        <v>148</v>
      </c>
      <c r="AY6" s="20" t="s">
        <v>130</v>
      </c>
    </row>
    <row r="7" spans="1:51" ht="45" customHeight="1" x14ac:dyDescent="0.25">
      <c r="A7" s="20">
        <f t="shared" si="19"/>
        <v>5</v>
      </c>
      <c r="B7" s="35">
        <f t="shared" si="20"/>
        <v>1</v>
      </c>
      <c r="C7" s="3" t="s">
        <v>38</v>
      </c>
      <c r="D7" s="3"/>
      <c r="E7" s="3"/>
      <c r="F7" s="3"/>
      <c r="G7" s="3"/>
      <c r="H7" s="4">
        <v>0.25</v>
      </c>
      <c r="I7" s="3">
        <f t="shared" si="26"/>
        <v>1</v>
      </c>
      <c r="J7" s="3" t="str">
        <f t="shared" si="27"/>
        <v>clonidine</v>
      </c>
      <c r="K7" s="3">
        <f>IF(D7="",0.006,D7)</f>
        <v>6.0000000000000001E-3</v>
      </c>
      <c r="L7" s="5" t="s">
        <v>33</v>
      </c>
      <c r="M7" s="3" t="str">
        <f t="shared" ref="M7" si="31">IF(E7="","NaCl 0,9%",E7)</f>
        <v>NaCl 0,9%</v>
      </c>
      <c r="N7" s="3">
        <f t="shared" ref="N7:N8" si="32">IF(F7="",12,F7)</f>
        <v>12</v>
      </c>
      <c r="O7" s="8">
        <f t="shared" ref="O7:O8" si="33">IF(G7="",0.5,G7)</f>
        <v>0.5</v>
      </c>
      <c r="P7" s="9">
        <v>0.25</v>
      </c>
      <c r="Q7" s="5" t="s">
        <v>89</v>
      </c>
      <c r="R7" s="5" t="s">
        <v>60</v>
      </c>
      <c r="S7" s="5" t="s">
        <v>36</v>
      </c>
      <c r="T7" s="7">
        <f>K7/0.15</f>
        <v>0.04</v>
      </c>
      <c r="U7" s="5">
        <v>11.96</v>
      </c>
      <c r="V7" s="21"/>
      <c r="W7" s="22"/>
      <c r="X7" s="22"/>
      <c r="Y7" s="22"/>
      <c r="Z7" s="22"/>
      <c r="AA7" s="22"/>
      <c r="AB7" s="23"/>
      <c r="AC7" s="24"/>
      <c r="AD7" s="22"/>
      <c r="AE7" s="22"/>
      <c r="AF7" s="22"/>
      <c r="AG7" s="22"/>
      <c r="AH7" s="22"/>
      <c r="AI7" s="20" t="b">
        <f t="shared" ref="AI7" si="34">AND(AJ7:AV7)</f>
        <v>0</v>
      </c>
      <c r="AJ7" s="20" t="b">
        <f t="shared" ref="AJ7:AJ9" si="35">I7=V7</f>
        <v>0</v>
      </c>
      <c r="AK7" s="20" t="b">
        <f t="shared" ref="AK7:AK9" si="36">J7=W7</f>
        <v>0</v>
      </c>
      <c r="AL7" s="20" t="b">
        <f t="shared" ref="AL7:AL9" si="37">K7=X7</f>
        <v>0</v>
      </c>
      <c r="AM7" s="20" t="b">
        <f t="shared" ref="AM7:AM9" si="38">L7=Y7</f>
        <v>0</v>
      </c>
      <c r="AN7" s="20" t="b">
        <f t="shared" ref="AN7:AN9" si="39">M7=Z7</f>
        <v>0</v>
      </c>
      <c r="AO7" s="20" t="b">
        <f t="shared" ref="AO7:AO9" si="40">N7=AA7</f>
        <v>0</v>
      </c>
      <c r="AP7" s="20" t="b">
        <f t="shared" ref="AP7:AP9" si="41">O7=AB7</f>
        <v>0</v>
      </c>
      <c r="AQ7" s="20" t="b">
        <f t="shared" ref="AQ7:AQ9" si="42">P7=AC7</f>
        <v>0</v>
      </c>
      <c r="AR7" s="20" t="b">
        <f t="shared" ref="AR7:AR9" si="43">Q7=AD7</f>
        <v>0</v>
      </c>
      <c r="AS7" s="20" t="b">
        <f t="shared" ref="AS7:AS9" si="44">R7=AE7</f>
        <v>0</v>
      </c>
      <c r="AT7" s="20" t="b">
        <f t="shared" ref="AT7:AT9" si="45">S7=AF7</f>
        <v>0</v>
      </c>
      <c r="AU7" s="20" t="b">
        <f t="shared" ref="AU7:AU9" si="46">T7=AG7</f>
        <v>0</v>
      </c>
      <c r="AV7" s="20" t="b">
        <f t="shared" ref="AV7:AV9" si="47">U7=AH7</f>
        <v>0</v>
      </c>
      <c r="AW7" s="20" t="s">
        <v>108</v>
      </c>
      <c r="AX7" s="20" t="s">
        <v>149</v>
      </c>
      <c r="AY7" s="20" t="s">
        <v>109</v>
      </c>
    </row>
    <row r="8" spans="1:51" ht="45" customHeight="1" x14ac:dyDescent="0.25">
      <c r="A8" s="20">
        <f t="shared" si="19"/>
        <v>6</v>
      </c>
      <c r="B8" s="35">
        <f t="shared" si="20"/>
        <v>1</v>
      </c>
      <c r="C8" s="3" t="s">
        <v>39</v>
      </c>
      <c r="D8" s="3"/>
      <c r="E8" s="3"/>
      <c r="F8" s="3"/>
      <c r="G8" s="3"/>
      <c r="H8" s="4">
        <v>2.0099999999999998</v>
      </c>
      <c r="I8" s="3">
        <f t="shared" si="26"/>
        <v>1</v>
      </c>
      <c r="J8" s="3" t="str">
        <f t="shared" si="27"/>
        <v>dobutamine</v>
      </c>
      <c r="K8" s="3">
        <v>2.875</v>
      </c>
      <c r="L8" s="5" t="s">
        <v>33</v>
      </c>
      <c r="M8" s="3" t="str">
        <f>IF(E8="","glucose 10%",E8)</f>
        <v>glucose 10%</v>
      </c>
      <c r="N8" s="3">
        <f t="shared" si="32"/>
        <v>12</v>
      </c>
      <c r="O8" s="8">
        <f t="shared" si="33"/>
        <v>0.5</v>
      </c>
      <c r="P8" s="9">
        <v>2</v>
      </c>
      <c r="Q8" s="5" t="s">
        <v>86</v>
      </c>
      <c r="R8" s="5" t="s">
        <v>61</v>
      </c>
      <c r="S8" s="5" t="s">
        <v>36</v>
      </c>
      <c r="T8" s="7">
        <v>0.23</v>
      </c>
      <c r="U8" s="5">
        <v>11.77</v>
      </c>
      <c r="V8" s="21"/>
      <c r="W8" s="22"/>
      <c r="X8" s="22"/>
      <c r="Y8" s="22"/>
      <c r="Z8" s="22"/>
      <c r="AA8" s="22"/>
      <c r="AB8" s="23"/>
      <c r="AC8" s="24"/>
      <c r="AD8" s="22"/>
      <c r="AE8" s="22"/>
      <c r="AF8" s="22"/>
      <c r="AG8" s="22"/>
      <c r="AH8" s="22"/>
      <c r="AI8" s="20" t="b">
        <f t="shared" ref="AI8:AI11" si="48">AND(AJ8:AV8)</f>
        <v>0</v>
      </c>
      <c r="AJ8" s="20" t="b">
        <f t="shared" si="35"/>
        <v>0</v>
      </c>
      <c r="AK8" s="20" t="b">
        <f t="shared" si="36"/>
        <v>0</v>
      </c>
      <c r="AL8" s="20" t="b">
        <f t="shared" si="37"/>
        <v>0</v>
      </c>
      <c r="AM8" s="20" t="b">
        <f t="shared" si="38"/>
        <v>0</v>
      </c>
      <c r="AN8" s="20" t="b">
        <f t="shared" si="39"/>
        <v>0</v>
      </c>
      <c r="AO8" s="20" t="b">
        <f t="shared" si="40"/>
        <v>0</v>
      </c>
      <c r="AP8" s="20" t="b">
        <f t="shared" si="41"/>
        <v>0</v>
      </c>
      <c r="AQ8" s="20" t="b">
        <f t="shared" si="42"/>
        <v>0</v>
      </c>
      <c r="AR8" s="20" t="b">
        <f t="shared" si="43"/>
        <v>0</v>
      </c>
      <c r="AS8" s="20" t="b">
        <f t="shared" si="44"/>
        <v>0</v>
      </c>
      <c r="AT8" s="20" t="b">
        <f t="shared" si="45"/>
        <v>0</v>
      </c>
      <c r="AU8" s="20" t="b">
        <f t="shared" si="46"/>
        <v>0</v>
      </c>
      <c r="AV8" s="20" t="b">
        <f t="shared" si="47"/>
        <v>0</v>
      </c>
      <c r="AW8" s="20" t="s">
        <v>150</v>
      </c>
      <c r="AX8" s="20" t="s">
        <v>151</v>
      </c>
      <c r="AY8" s="20" t="s">
        <v>110</v>
      </c>
    </row>
    <row r="9" spans="1:51" ht="45" customHeight="1" x14ac:dyDescent="0.25">
      <c r="A9" s="20">
        <f t="shared" si="19"/>
        <v>7</v>
      </c>
      <c r="B9" s="35">
        <f t="shared" si="20"/>
        <v>1</v>
      </c>
      <c r="C9" s="3" t="s">
        <v>40</v>
      </c>
      <c r="D9" s="3"/>
      <c r="E9" s="3"/>
      <c r="F9" s="3"/>
      <c r="G9" s="3"/>
      <c r="H9" s="4">
        <v>0.97</v>
      </c>
      <c r="I9" s="3">
        <f t="shared" ref="I9:I11" si="49">IF(B9="",1,B9)</f>
        <v>1</v>
      </c>
      <c r="J9" s="3" t="str">
        <f t="shared" ref="J9:J11" si="50">IF(C9="",1,C9)</f>
        <v>dopamine</v>
      </c>
      <c r="K9" s="3">
        <v>1.2</v>
      </c>
      <c r="L9" s="5" t="s">
        <v>33</v>
      </c>
      <c r="M9" s="3" t="str">
        <f t="shared" ref="M9" si="51">IF(E9="","glucose 10%",E9)</f>
        <v>glucose 10%</v>
      </c>
      <c r="N9" s="3">
        <f t="shared" ref="N9:N10" si="52">IF(F9="",12,F9)</f>
        <v>12</v>
      </c>
      <c r="O9" s="8">
        <f t="shared" ref="O9:O10" si="53">IF(G9="",0.5,G9)</f>
        <v>0.5</v>
      </c>
      <c r="P9" s="9">
        <v>0.83</v>
      </c>
      <c r="Q9" s="5" t="s">
        <v>86</v>
      </c>
      <c r="R9" s="5" t="s">
        <v>62</v>
      </c>
      <c r="S9" s="5" t="s">
        <v>36</v>
      </c>
      <c r="T9" s="7">
        <v>0.03</v>
      </c>
      <c r="U9" s="5">
        <v>11.97</v>
      </c>
      <c r="V9" s="21"/>
      <c r="W9" s="22"/>
      <c r="X9" s="22"/>
      <c r="Y9" s="22"/>
      <c r="Z9" s="22"/>
      <c r="AA9" s="22"/>
      <c r="AB9" s="23"/>
      <c r="AC9" s="24"/>
      <c r="AD9" s="22"/>
      <c r="AE9" s="22"/>
      <c r="AF9" s="22"/>
      <c r="AG9" s="22"/>
      <c r="AH9" s="22"/>
      <c r="AI9" s="20" t="b">
        <f t="shared" si="48"/>
        <v>0</v>
      </c>
      <c r="AJ9" s="20" t="b">
        <f t="shared" si="35"/>
        <v>0</v>
      </c>
      <c r="AK9" s="20" t="b">
        <f t="shared" si="36"/>
        <v>0</v>
      </c>
      <c r="AL9" s="20" t="b">
        <f t="shared" si="37"/>
        <v>0</v>
      </c>
      <c r="AM9" s="20" t="b">
        <f t="shared" si="38"/>
        <v>0</v>
      </c>
      <c r="AN9" s="20" t="b">
        <f t="shared" si="39"/>
        <v>0</v>
      </c>
      <c r="AO9" s="20" t="b">
        <f t="shared" si="40"/>
        <v>0</v>
      </c>
      <c r="AP9" s="20" t="b">
        <f t="shared" si="41"/>
        <v>0</v>
      </c>
      <c r="AQ9" s="20" t="b">
        <f t="shared" si="42"/>
        <v>0</v>
      </c>
      <c r="AR9" s="20" t="b">
        <f t="shared" si="43"/>
        <v>0</v>
      </c>
      <c r="AS9" s="20" t="b">
        <f t="shared" si="44"/>
        <v>0</v>
      </c>
      <c r="AT9" s="20" t="b">
        <f t="shared" si="45"/>
        <v>0</v>
      </c>
      <c r="AU9" s="20" t="b">
        <f t="shared" si="46"/>
        <v>0</v>
      </c>
      <c r="AV9" s="20" t="b">
        <f t="shared" si="47"/>
        <v>0</v>
      </c>
      <c r="AW9" s="20" t="s">
        <v>131</v>
      </c>
      <c r="AX9" s="20" t="s">
        <v>152</v>
      </c>
      <c r="AY9" s="20" t="s">
        <v>111</v>
      </c>
    </row>
    <row r="10" spans="1:51" ht="45" customHeight="1" x14ac:dyDescent="0.25">
      <c r="A10" s="20">
        <f t="shared" si="19"/>
        <v>8</v>
      </c>
      <c r="B10" s="35">
        <f t="shared" si="20"/>
        <v>1</v>
      </c>
      <c r="C10" s="3" t="s">
        <v>41</v>
      </c>
      <c r="D10" s="3"/>
      <c r="E10" s="3"/>
      <c r="F10" s="3"/>
      <c r="G10" s="3"/>
      <c r="H10" s="4">
        <v>0</v>
      </c>
      <c r="I10" s="3">
        <f t="shared" si="49"/>
        <v>1</v>
      </c>
      <c r="J10" s="3" t="str">
        <f t="shared" si="50"/>
        <v>doxapram</v>
      </c>
      <c r="K10" s="3">
        <f>IF(D10="",24,D10)</f>
        <v>24</v>
      </c>
      <c r="L10" s="5" t="s">
        <v>33</v>
      </c>
      <c r="M10" s="3" t="str">
        <f>IF(E10="","",E10)</f>
        <v/>
      </c>
      <c r="N10" s="3">
        <f t="shared" si="52"/>
        <v>12</v>
      </c>
      <c r="O10" s="8">
        <f t="shared" si="53"/>
        <v>0.5</v>
      </c>
      <c r="P10" s="9">
        <v>1</v>
      </c>
      <c r="Q10" s="5" t="s">
        <v>90</v>
      </c>
      <c r="R10" s="5" t="s">
        <v>63</v>
      </c>
      <c r="S10" s="5" t="s">
        <v>36</v>
      </c>
      <c r="T10" s="7">
        <f t="shared" ref="T10" si="54">K10/2</f>
        <v>12</v>
      </c>
      <c r="U10" s="5">
        <v>0</v>
      </c>
      <c r="V10" s="21"/>
      <c r="W10" s="22"/>
      <c r="X10" s="22"/>
      <c r="Y10" s="22"/>
      <c r="Z10" s="22"/>
      <c r="AA10" s="22"/>
      <c r="AB10" s="23"/>
      <c r="AC10" s="24"/>
      <c r="AD10" s="22"/>
      <c r="AE10" s="22"/>
      <c r="AF10" s="22"/>
      <c r="AG10" s="22"/>
      <c r="AH10" s="22"/>
      <c r="AI10" s="20" t="b">
        <f t="shared" si="48"/>
        <v>0</v>
      </c>
      <c r="AJ10" s="20" t="b">
        <f t="shared" ref="AJ10:AJ12" si="55">I10=V10</f>
        <v>0</v>
      </c>
      <c r="AK10" s="20" t="b">
        <f t="shared" ref="AK10:AK12" si="56">J10=W10</f>
        <v>0</v>
      </c>
      <c r="AL10" s="20" t="b">
        <f t="shared" ref="AL10:AL12" si="57">K10=X10</f>
        <v>0</v>
      </c>
      <c r="AM10" s="20" t="b">
        <f t="shared" ref="AM10:AM12" si="58">L10=Y10</f>
        <v>0</v>
      </c>
      <c r="AN10" s="20" t="b">
        <f t="shared" ref="AN10:AN12" si="59">M10=Z10</f>
        <v>1</v>
      </c>
      <c r="AO10" s="20" t="b">
        <f t="shared" ref="AO10:AO12" si="60">N10=AA10</f>
        <v>0</v>
      </c>
      <c r="AP10" s="20" t="b">
        <f t="shared" ref="AP10:AP12" si="61">O10=AB10</f>
        <v>0</v>
      </c>
      <c r="AQ10" s="20" t="b">
        <f t="shared" ref="AQ10:AQ12" si="62">P10=AC10</f>
        <v>0</v>
      </c>
      <c r="AR10" s="20" t="b">
        <f t="shared" ref="AR10:AR12" si="63">Q10=AD10</f>
        <v>0</v>
      </c>
      <c r="AS10" s="20" t="b">
        <f t="shared" ref="AS10:AS12" si="64">R10=AE10</f>
        <v>0</v>
      </c>
      <c r="AT10" s="20" t="b">
        <f t="shared" ref="AT10:AT12" si="65">S10=AF10</f>
        <v>0</v>
      </c>
      <c r="AU10" s="20" t="b">
        <f t="shared" ref="AU10:AU12" si="66">T10=AG10</f>
        <v>0</v>
      </c>
      <c r="AV10" s="20" t="b">
        <f t="shared" ref="AV10:AV12" si="67">U10=AH10</f>
        <v>1</v>
      </c>
      <c r="AW10" s="20" t="s">
        <v>132</v>
      </c>
      <c r="AX10" s="20" t="s">
        <v>153</v>
      </c>
      <c r="AY10" s="20" t="s">
        <v>133</v>
      </c>
    </row>
    <row r="11" spans="1:51" ht="45" customHeight="1" x14ac:dyDescent="0.25">
      <c r="A11" s="20">
        <f t="shared" si="19"/>
        <v>9</v>
      </c>
      <c r="B11" s="35">
        <f t="shared" si="20"/>
        <v>1</v>
      </c>
      <c r="C11" s="3" t="s">
        <v>42</v>
      </c>
      <c r="D11" s="3"/>
      <c r="E11" s="3"/>
      <c r="F11" s="3"/>
      <c r="G11" s="3"/>
      <c r="H11" s="4">
        <v>41.67</v>
      </c>
      <c r="I11" s="3">
        <f t="shared" si="49"/>
        <v>1</v>
      </c>
      <c r="J11" s="3" t="str">
        <f t="shared" si="50"/>
        <v>epoprostenol</v>
      </c>
      <c r="K11" s="3">
        <f>IF(D11="",0.06,D11)</f>
        <v>0.06</v>
      </c>
      <c r="L11" s="5" t="s">
        <v>33</v>
      </c>
      <c r="M11" s="3" t="str">
        <f t="shared" ref="M11" si="68">IF(E11="","",E11)</f>
        <v/>
      </c>
      <c r="N11" s="3">
        <f t="shared" ref="N11" si="69">IF(F11="",12,F11)</f>
        <v>12</v>
      </c>
      <c r="O11" s="8">
        <f t="shared" ref="O11" si="70">IF(G11="",0.5,G11)</f>
        <v>0.5</v>
      </c>
      <c r="P11" s="6">
        <v>42</v>
      </c>
      <c r="Q11" s="5" t="s">
        <v>87</v>
      </c>
      <c r="R11" s="5" t="s">
        <v>64</v>
      </c>
      <c r="S11" s="5" t="s">
        <v>36</v>
      </c>
      <c r="T11" s="7">
        <f t="shared" ref="T11" si="71">K11/0.01</f>
        <v>6</v>
      </c>
      <c r="U11" s="5">
        <v>6</v>
      </c>
      <c r="V11" s="21"/>
      <c r="W11" s="22"/>
      <c r="X11" s="22"/>
      <c r="Y11" s="22"/>
      <c r="Z11" s="22"/>
      <c r="AA11" s="22"/>
      <c r="AB11" s="23"/>
      <c r="AC11" s="24"/>
      <c r="AD11" s="22"/>
      <c r="AE11" s="22"/>
      <c r="AF11" s="22"/>
      <c r="AG11" s="22"/>
      <c r="AH11" s="22"/>
      <c r="AI11" s="20" t="b">
        <f t="shared" si="48"/>
        <v>0</v>
      </c>
      <c r="AJ11" s="20" t="b">
        <f t="shared" si="55"/>
        <v>0</v>
      </c>
      <c r="AK11" s="20" t="b">
        <f t="shared" si="56"/>
        <v>0</v>
      </c>
      <c r="AL11" s="20" t="b">
        <f t="shared" si="57"/>
        <v>0</v>
      </c>
      <c r="AM11" s="20" t="b">
        <f t="shared" si="58"/>
        <v>0</v>
      </c>
      <c r="AN11" s="20" t="b">
        <f t="shared" si="59"/>
        <v>1</v>
      </c>
      <c r="AO11" s="20" t="b">
        <f t="shared" si="60"/>
        <v>0</v>
      </c>
      <c r="AP11" s="20" t="b">
        <f t="shared" si="61"/>
        <v>0</v>
      </c>
      <c r="AQ11" s="20" t="b">
        <f t="shared" si="62"/>
        <v>0</v>
      </c>
      <c r="AR11" s="20" t="b">
        <f t="shared" si="63"/>
        <v>0</v>
      </c>
      <c r="AS11" s="20" t="b">
        <f t="shared" si="64"/>
        <v>0</v>
      </c>
      <c r="AT11" s="20" t="b">
        <f t="shared" si="65"/>
        <v>0</v>
      </c>
      <c r="AU11" s="20" t="b">
        <f t="shared" si="66"/>
        <v>0</v>
      </c>
      <c r="AV11" s="20" t="b">
        <f t="shared" si="67"/>
        <v>0</v>
      </c>
      <c r="AW11" s="20" t="s">
        <v>134</v>
      </c>
      <c r="AX11" s="20" t="s">
        <v>154</v>
      </c>
      <c r="AY11" s="20" t="s">
        <v>112</v>
      </c>
    </row>
    <row r="12" spans="1:51" ht="45" customHeight="1" x14ac:dyDescent="0.25">
      <c r="A12" s="20">
        <f t="shared" si="19"/>
        <v>10</v>
      </c>
      <c r="B12" s="35">
        <f t="shared" si="20"/>
        <v>1</v>
      </c>
      <c r="C12" s="3" t="s">
        <v>43</v>
      </c>
      <c r="D12" s="3"/>
      <c r="E12" s="3"/>
      <c r="F12" s="3"/>
      <c r="G12" s="3"/>
      <c r="H12" s="4">
        <v>0.08</v>
      </c>
      <c r="I12" s="3">
        <f t="shared" ref="I12:I14" si="72">IF(B12="",1,B12)</f>
        <v>1</v>
      </c>
      <c r="J12" s="3" t="str">
        <f t="shared" ref="J12:J14" si="73">IF(C12="",1,C12)</f>
        <v>esmolol</v>
      </c>
      <c r="K12" s="3">
        <f>IF(D12="",120,D12)</f>
        <v>120</v>
      </c>
      <c r="L12" s="5" t="s">
        <v>33</v>
      </c>
      <c r="M12" s="3" t="str">
        <f>IF(E12="","glucose 10%",E12)</f>
        <v>glucose 10%</v>
      </c>
      <c r="N12" s="3">
        <f t="shared" ref="N12:N13" si="74">IF(F12="",12,F12)</f>
        <v>12</v>
      </c>
      <c r="O12" s="8">
        <f t="shared" ref="O12:O13" si="75">IF(G12="",0.5,G12)</f>
        <v>0.5</v>
      </c>
      <c r="P12" s="9">
        <v>8.3000000000000004E-2</v>
      </c>
      <c r="Q12" s="5" t="s">
        <v>91</v>
      </c>
      <c r="R12" s="5" t="s">
        <v>65</v>
      </c>
      <c r="S12" s="5" t="s">
        <v>36</v>
      </c>
      <c r="T12" s="7">
        <f t="shared" ref="T12:T13" si="76">K12/10</f>
        <v>12</v>
      </c>
      <c r="U12" s="5">
        <v>0</v>
      </c>
      <c r="V12" s="21"/>
      <c r="W12" s="22"/>
      <c r="X12" s="22"/>
      <c r="Y12" s="22"/>
      <c r="Z12" s="22"/>
      <c r="AA12" s="22"/>
      <c r="AB12" s="23"/>
      <c r="AC12" s="24"/>
      <c r="AD12" s="22"/>
      <c r="AE12" s="22"/>
      <c r="AF12" s="22"/>
      <c r="AG12" s="22"/>
      <c r="AH12" s="22"/>
      <c r="AI12" s="20" t="b">
        <f t="shared" ref="AI12:AI14" si="77">AND(AJ12:AV12)</f>
        <v>0</v>
      </c>
      <c r="AJ12" s="20" t="b">
        <f t="shared" si="55"/>
        <v>0</v>
      </c>
      <c r="AK12" s="20" t="b">
        <f t="shared" si="56"/>
        <v>0</v>
      </c>
      <c r="AL12" s="20" t="b">
        <f t="shared" si="57"/>
        <v>0</v>
      </c>
      <c r="AM12" s="20" t="b">
        <f t="shared" si="58"/>
        <v>0</v>
      </c>
      <c r="AN12" s="20" t="b">
        <f t="shared" si="59"/>
        <v>0</v>
      </c>
      <c r="AO12" s="20" t="b">
        <f t="shared" si="60"/>
        <v>0</v>
      </c>
      <c r="AP12" s="20" t="b">
        <f t="shared" si="61"/>
        <v>0</v>
      </c>
      <c r="AQ12" s="20" t="b">
        <f t="shared" si="62"/>
        <v>0</v>
      </c>
      <c r="AR12" s="20" t="b">
        <f t="shared" si="63"/>
        <v>0</v>
      </c>
      <c r="AS12" s="20" t="b">
        <f t="shared" si="64"/>
        <v>0</v>
      </c>
      <c r="AT12" s="20" t="b">
        <f t="shared" si="65"/>
        <v>0</v>
      </c>
      <c r="AU12" s="20" t="b">
        <f t="shared" si="66"/>
        <v>0</v>
      </c>
      <c r="AV12" s="20" t="b">
        <f t="shared" si="67"/>
        <v>1</v>
      </c>
      <c r="AW12" s="20" t="s">
        <v>135</v>
      </c>
      <c r="AX12" s="20" t="s">
        <v>155</v>
      </c>
      <c r="AY12" s="20" t="s">
        <v>113</v>
      </c>
    </row>
    <row r="13" spans="1:51" ht="45" customHeight="1" x14ac:dyDescent="0.25">
      <c r="A13" s="20">
        <f t="shared" si="19"/>
        <v>11</v>
      </c>
      <c r="B13" s="35">
        <f t="shared" si="20"/>
        <v>1</v>
      </c>
      <c r="C13" s="3" t="s">
        <v>44</v>
      </c>
      <c r="D13" s="3"/>
      <c r="E13" s="3"/>
      <c r="F13" s="3"/>
      <c r="G13" s="3"/>
      <c r="H13" s="4">
        <v>1.2</v>
      </c>
      <c r="I13" s="3">
        <f t="shared" si="72"/>
        <v>1</v>
      </c>
      <c r="J13" s="3" t="str">
        <f t="shared" si="73"/>
        <v>furosemide</v>
      </c>
      <c r="K13" s="3">
        <f>IF(D13="",1.2,D13)</f>
        <v>1.2</v>
      </c>
      <c r="L13" s="5" t="s">
        <v>33</v>
      </c>
      <c r="M13" s="3" t="str">
        <f t="shared" ref="M13" si="78">IF(E13="","glucose 10%",E13)</f>
        <v>glucose 10%</v>
      </c>
      <c r="N13" s="3">
        <f t="shared" si="74"/>
        <v>12</v>
      </c>
      <c r="O13" s="8">
        <f t="shared" si="75"/>
        <v>0.5</v>
      </c>
      <c r="P13" s="9">
        <v>1.2</v>
      </c>
      <c r="Q13" s="5" t="s">
        <v>92</v>
      </c>
      <c r="R13" s="5" t="s">
        <v>66</v>
      </c>
      <c r="S13" s="5" t="s">
        <v>36</v>
      </c>
      <c r="T13" s="7">
        <f t="shared" si="76"/>
        <v>0.12</v>
      </c>
      <c r="U13" s="7">
        <v>11.88</v>
      </c>
      <c r="V13" s="21"/>
      <c r="W13" s="22"/>
      <c r="X13" s="22"/>
      <c r="Y13" s="22"/>
      <c r="Z13" s="22"/>
      <c r="AA13" s="22"/>
      <c r="AB13" s="23"/>
      <c r="AC13" s="24"/>
      <c r="AD13" s="22"/>
      <c r="AE13" s="22"/>
      <c r="AF13" s="22"/>
      <c r="AG13" s="22"/>
      <c r="AH13" s="22"/>
      <c r="AI13" s="20" t="b">
        <f t="shared" si="77"/>
        <v>0</v>
      </c>
      <c r="AJ13" s="20" t="b">
        <f t="shared" ref="AJ13:AJ15" si="79">I13=V13</f>
        <v>0</v>
      </c>
      <c r="AK13" s="20" t="b">
        <f t="shared" ref="AK13:AK15" si="80">J13=W13</f>
        <v>0</v>
      </c>
      <c r="AL13" s="20" t="b">
        <f t="shared" ref="AL13:AL15" si="81">K13=X13</f>
        <v>0</v>
      </c>
      <c r="AM13" s="20" t="b">
        <f t="shared" ref="AM13:AM15" si="82">L13=Y13</f>
        <v>0</v>
      </c>
      <c r="AN13" s="20" t="b">
        <f t="shared" ref="AN13:AN15" si="83">M13=Z13</f>
        <v>0</v>
      </c>
      <c r="AO13" s="20" t="b">
        <f t="shared" ref="AO13:AO15" si="84">N13=AA13</f>
        <v>0</v>
      </c>
      <c r="AP13" s="20" t="b">
        <f t="shared" ref="AP13:AP15" si="85">O13=AB13</f>
        <v>0</v>
      </c>
      <c r="AQ13" s="20" t="b">
        <f t="shared" ref="AQ13:AQ15" si="86">P13=AC13</f>
        <v>0</v>
      </c>
      <c r="AR13" s="20" t="b">
        <f t="shared" ref="AR13:AR15" si="87">Q13=AD13</f>
        <v>0</v>
      </c>
      <c r="AS13" s="20" t="b">
        <f t="shared" ref="AS13:AS15" si="88">R13=AE13</f>
        <v>0</v>
      </c>
      <c r="AT13" s="20" t="b">
        <f t="shared" ref="AT13:AT15" si="89">S13=AF13</f>
        <v>0</v>
      </c>
      <c r="AU13" s="20" t="b">
        <f t="shared" ref="AU13:AU15" si="90">T13=AG13</f>
        <v>0</v>
      </c>
      <c r="AV13" s="20" t="b">
        <f t="shared" ref="AV13:AV15" si="91">U13=AH13</f>
        <v>0</v>
      </c>
      <c r="AW13" s="20" t="s">
        <v>115</v>
      </c>
      <c r="AX13" s="20" t="s">
        <v>156</v>
      </c>
      <c r="AY13" s="20" t="s">
        <v>114</v>
      </c>
    </row>
    <row r="14" spans="1:51" ht="45" customHeight="1" x14ac:dyDescent="0.25">
      <c r="A14" s="20">
        <f t="shared" si="19"/>
        <v>12</v>
      </c>
      <c r="B14" s="35">
        <f t="shared" si="20"/>
        <v>1</v>
      </c>
      <c r="C14" s="3" t="s">
        <v>45</v>
      </c>
      <c r="D14" s="3"/>
      <c r="E14" s="3"/>
      <c r="F14" s="3"/>
      <c r="G14" s="3"/>
      <c r="H14" s="4">
        <v>0.01</v>
      </c>
      <c r="I14" s="3">
        <f t="shared" si="72"/>
        <v>1</v>
      </c>
      <c r="J14" s="3" t="str">
        <f t="shared" si="73"/>
        <v>insuline</v>
      </c>
      <c r="K14" s="3">
        <f>IF(D14="",0.24,D14)</f>
        <v>0.24</v>
      </c>
      <c r="L14" s="5" t="s">
        <v>67</v>
      </c>
      <c r="M14" s="5" t="s">
        <v>59</v>
      </c>
      <c r="N14" s="3">
        <f t="shared" ref="N14" si="92">IF(F14="",12,F14)</f>
        <v>12</v>
      </c>
      <c r="O14" s="8">
        <f t="shared" ref="O14" si="93">IF(G14="",0.5,G14)</f>
        <v>0.5</v>
      </c>
      <c r="P14" s="9">
        <v>0.01</v>
      </c>
      <c r="Q14" s="5" t="s">
        <v>93</v>
      </c>
      <c r="R14" s="5" t="s">
        <v>68</v>
      </c>
      <c r="S14" s="5" t="s">
        <v>36</v>
      </c>
      <c r="T14" s="7">
        <f t="shared" ref="T14:T15" si="94">K14/1</f>
        <v>0.24</v>
      </c>
      <c r="U14" s="5">
        <v>11.76</v>
      </c>
      <c r="V14" s="21"/>
      <c r="W14" s="22"/>
      <c r="X14" s="22"/>
      <c r="Y14" s="22"/>
      <c r="Z14" s="22"/>
      <c r="AA14" s="22"/>
      <c r="AB14" s="23"/>
      <c r="AC14" s="24"/>
      <c r="AD14" s="22"/>
      <c r="AE14" s="22"/>
      <c r="AF14" s="22"/>
      <c r="AG14" s="22"/>
      <c r="AH14" s="22"/>
      <c r="AI14" s="20" t="b">
        <f t="shared" si="77"/>
        <v>0</v>
      </c>
      <c r="AJ14" s="20" t="b">
        <f t="shared" si="79"/>
        <v>0</v>
      </c>
      <c r="AK14" s="20" t="b">
        <f t="shared" si="80"/>
        <v>0</v>
      </c>
      <c r="AL14" s="20" t="b">
        <f t="shared" si="81"/>
        <v>0</v>
      </c>
      <c r="AM14" s="20" t="b">
        <f t="shared" si="82"/>
        <v>0</v>
      </c>
      <c r="AN14" s="20" t="b">
        <f t="shared" si="83"/>
        <v>0</v>
      </c>
      <c r="AO14" s="20" t="b">
        <f t="shared" si="84"/>
        <v>0</v>
      </c>
      <c r="AP14" s="20" t="b">
        <f t="shared" si="85"/>
        <v>0</v>
      </c>
      <c r="AQ14" s="20" t="b">
        <f t="shared" si="86"/>
        <v>0</v>
      </c>
      <c r="AR14" s="20" t="b">
        <f t="shared" si="87"/>
        <v>0</v>
      </c>
      <c r="AS14" s="20" t="b">
        <f t="shared" si="88"/>
        <v>0</v>
      </c>
      <c r="AT14" s="20" t="b">
        <f t="shared" si="89"/>
        <v>0</v>
      </c>
      <c r="AU14" s="20" t="b">
        <f t="shared" si="90"/>
        <v>0</v>
      </c>
      <c r="AV14" s="20" t="b">
        <f t="shared" si="91"/>
        <v>0</v>
      </c>
      <c r="AW14" s="20" t="s">
        <v>157</v>
      </c>
      <c r="AX14" s="20" t="s">
        <v>158</v>
      </c>
      <c r="AY14" s="20" t="s">
        <v>116</v>
      </c>
    </row>
    <row r="15" spans="1:51" ht="45" customHeight="1" x14ac:dyDescent="0.25">
      <c r="A15" s="20">
        <f t="shared" si="19"/>
        <v>13</v>
      </c>
      <c r="B15" s="35">
        <f t="shared" si="20"/>
        <v>1</v>
      </c>
      <c r="C15" s="3" t="s">
        <v>46</v>
      </c>
      <c r="D15" s="3"/>
      <c r="E15" s="3"/>
      <c r="F15" s="3"/>
      <c r="G15" s="3"/>
      <c r="H15" s="4">
        <v>0.01</v>
      </c>
      <c r="I15" s="3">
        <f t="shared" ref="I15:I17" si="95">IF(B15="",1,B15)</f>
        <v>1</v>
      </c>
      <c r="J15" s="3" t="str">
        <f t="shared" ref="J15:J17" si="96">IF(C15="",1,C15)</f>
        <v>isoprenaline</v>
      </c>
      <c r="K15" s="3">
        <v>0.01</v>
      </c>
      <c r="L15" s="5" t="s">
        <v>33</v>
      </c>
      <c r="M15" s="5" t="s">
        <v>34</v>
      </c>
      <c r="N15" s="3">
        <f t="shared" ref="N15:N16" si="97">IF(F15="",12,F15)</f>
        <v>12</v>
      </c>
      <c r="O15" s="8">
        <f t="shared" ref="O15:O16" si="98">IF(G15="",0.5,G15)</f>
        <v>0.5</v>
      </c>
      <c r="P15" s="9">
        <v>6.8999999999999999E-3</v>
      </c>
      <c r="Q15" s="5" t="s">
        <v>86</v>
      </c>
      <c r="R15" s="5" t="s">
        <v>69</v>
      </c>
      <c r="S15" s="5" t="s">
        <v>36</v>
      </c>
      <c r="T15" s="7">
        <f t="shared" si="94"/>
        <v>0.01</v>
      </c>
      <c r="U15" s="5">
        <v>11.99</v>
      </c>
      <c r="V15" s="21"/>
      <c r="W15" s="22"/>
      <c r="X15" s="22"/>
      <c r="Y15" s="22"/>
      <c r="Z15" s="22"/>
      <c r="AA15" s="22"/>
      <c r="AB15" s="23"/>
      <c r="AC15" s="24"/>
      <c r="AD15" s="22"/>
      <c r="AE15" s="22"/>
      <c r="AF15" s="22"/>
      <c r="AG15" s="22"/>
      <c r="AH15" s="22"/>
      <c r="AI15" s="20" t="b">
        <f t="shared" ref="AI15:AI17" si="99">AND(AJ15:AV15)</f>
        <v>0</v>
      </c>
      <c r="AJ15" s="20" t="b">
        <f t="shared" si="79"/>
        <v>0</v>
      </c>
      <c r="AK15" s="20" t="b">
        <f t="shared" si="80"/>
        <v>0</v>
      </c>
      <c r="AL15" s="20" t="b">
        <f t="shared" si="81"/>
        <v>0</v>
      </c>
      <c r="AM15" s="20" t="b">
        <f t="shared" si="82"/>
        <v>0</v>
      </c>
      <c r="AN15" s="20" t="b">
        <f t="shared" si="83"/>
        <v>0</v>
      </c>
      <c r="AO15" s="20" t="b">
        <f t="shared" si="84"/>
        <v>0</v>
      </c>
      <c r="AP15" s="20" t="b">
        <f t="shared" si="85"/>
        <v>0</v>
      </c>
      <c r="AQ15" s="20" t="b">
        <f t="shared" si="86"/>
        <v>0</v>
      </c>
      <c r="AR15" s="20" t="b">
        <f t="shared" si="87"/>
        <v>0</v>
      </c>
      <c r="AS15" s="20" t="b">
        <f t="shared" si="88"/>
        <v>0</v>
      </c>
      <c r="AT15" s="20" t="b">
        <f t="shared" si="89"/>
        <v>0</v>
      </c>
      <c r="AU15" s="20" t="b">
        <f t="shared" si="90"/>
        <v>0</v>
      </c>
      <c r="AV15" s="20" t="b">
        <f t="shared" si="91"/>
        <v>0</v>
      </c>
      <c r="AW15" s="20" t="s">
        <v>136</v>
      </c>
      <c r="AX15" s="20" t="s">
        <v>159</v>
      </c>
      <c r="AY15" s="20" t="s">
        <v>117</v>
      </c>
    </row>
    <row r="16" spans="1:51" ht="45" customHeight="1" x14ac:dyDescent="0.25">
      <c r="A16" s="20">
        <f t="shared" si="19"/>
        <v>14</v>
      </c>
      <c r="B16" s="35">
        <f t="shared" si="20"/>
        <v>1</v>
      </c>
      <c r="C16" s="3" t="s">
        <v>70</v>
      </c>
      <c r="D16" s="3"/>
      <c r="E16" s="3"/>
      <c r="F16" s="3"/>
      <c r="G16" s="3"/>
      <c r="H16" s="4">
        <v>0.25</v>
      </c>
      <c r="I16" s="3">
        <f t="shared" si="95"/>
        <v>1</v>
      </c>
      <c r="J16" s="3" t="str">
        <f t="shared" si="96"/>
        <v>labetalol</v>
      </c>
      <c r="K16" s="3">
        <f>IF(D16="",6,D16)</f>
        <v>6</v>
      </c>
      <c r="L16" s="5" t="s">
        <v>33</v>
      </c>
      <c r="M16" s="5" t="s">
        <v>34</v>
      </c>
      <c r="N16" s="3">
        <f t="shared" si="97"/>
        <v>12</v>
      </c>
      <c r="O16" s="8">
        <f t="shared" si="98"/>
        <v>0.5</v>
      </c>
      <c r="P16" s="9">
        <v>0.25</v>
      </c>
      <c r="Q16" s="5" t="s">
        <v>90</v>
      </c>
      <c r="R16" s="5" t="s">
        <v>71</v>
      </c>
      <c r="S16" s="5" t="s">
        <v>36</v>
      </c>
      <c r="T16" s="7">
        <f t="shared" ref="T16" si="100">K16/5</f>
        <v>1.2</v>
      </c>
      <c r="U16" s="5">
        <v>10.8</v>
      </c>
      <c r="V16" s="21"/>
      <c r="W16" s="22"/>
      <c r="X16" s="22"/>
      <c r="Y16" s="22"/>
      <c r="Z16" s="22"/>
      <c r="AA16" s="22"/>
      <c r="AB16" s="23"/>
      <c r="AC16" s="24"/>
      <c r="AD16" s="22"/>
      <c r="AE16" s="22"/>
      <c r="AF16" s="22"/>
      <c r="AG16" s="22"/>
      <c r="AH16" s="22"/>
      <c r="AI16" s="20" t="b">
        <f t="shared" si="99"/>
        <v>0</v>
      </c>
      <c r="AJ16" s="20" t="b">
        <f t="shared" ref="AJ16:AJ18" si="101">I16=V16</f>
        <v>0</v>
      </c>
      <c r="AK16" s="20" t="b">
        <f t="shared" ref="AK16:AK18" si="102">J16=W16</f>
        <v>0</v>
      </c>
      <c r="AL16" s="20" t="b">
        <f t="shared" ref="AL16:AL18" si="103">K16=X16</f>
        <v>0</v>
      </c>
      <c r="AM16" s="20" t="b">
        <f t="shared" ref="AM16:AM18" si="104">L16=Y16</f>
        <v>0</v>
      </c>
      <c r="AN16" s="20" t="b">
        <f t="shared" ref="AN16:AN18" si="105">M16=Z16</f>
        <v>0</v>
      </c>
      <c r="AO16" s="20" t="b">
        <f t="shared" ref="AO16:AO18" si="106">N16=AA16</f>
        <v>0</v>
      </c>
      <c r="AP16" s="20" t="b">
        <f t="shared" ref="AP16:AP18" si="107">O16=AB16</f>
        <v>0</v>
      </c>
      <c r="AQ16" s="20" t="b">
        <f t="shared" ref="AQ16:AQ18" si="108">P16=AC16</f>
        <v>0</v>
      </c>
      <c r="AR16" s="20" t="b">
        <f t="shared" ref="AR16:AR18" si="109">Q16=AD16</f>
        <v>0</v>
      </c>
      <c r="AS16" s="20" t="b">
        <f t="shared" ref="AS16:AS18" si="110">R16=AE16</f>
        <v>0</v>
      </c>
      <c r="AT16" s="20" t="b">
        <f t="shared" ref="AT16:AT18" si="111">S16=AF16</f>
        <v>0</v>
      </c>
      <c r="AU16" s="20" t="b">
        <f t="shared" ref="AU16:AU18" si="112">T16=AG16</f>
        <v>0</v>
      </c>
      <c r="AV16" s="20" t="b">
        <f t="shared" ref="AV16:AV18" si="113">U16=AH16</f>
        <v>0</v>
      </c>
      <c r="AW16" s="20" t="s">
        <v>119</v>
      </c>
      <c r="AX16" s="20" t="s">
        <v>160</v>
      </c>
      <c r="AY16" s="20" t="s">
        <v>118</v>
      </c>
    </row>
    <row r="17" spans="1:51" ht="45" customHeight="1" x14ac:dyDescent="0.25">
      <c r="A17" s="20">
        <f t="shared" si="19"/>
        <v>15</v>
      </c>
      <c r="B17" s="35">
        <f t="shared" si="20"/>
        <v>1</v>
      </c>
      <c r="C17" s="3" t="s">
        <v>47</v>
      </c>
      <c r="D17" s="3"/>
      <c r="E17" s="3"/>
      <c r="F17" s="3"/>
      <c r="G17" s="3"/>
      <c r="H17" s="4">
        <v>5</v>
      </c>
      <c r="I17" s="3">
        <f t="shared" si="95"/>
        <v>1</v>
      </c>
      <c r="J17" s="3" t="str">
        <f t="shared" si="96"/>
        <v>lidocaine</v>
      </c>
      <c r="K17" s="3">
        <f>IF(D17="",120,D17)</f>
        <v>120</v>
      </c>
      <c r="L17" s="5" t="s">
        <v>33</v>
      </c>
      <c r="M17" s="5" t="s">
        <v>34</v>
      </c>
      <c r="N17" s="3">
        <f t="shared" ref="N17" si="114">IF(F17="",48,F17)</f>
        <v>48</v>
      </c>
      <c r="O17" s="8">
        <f t="shared" ref="O17" si="115">IF(G17="",2,G17)</f>
        <v>2</v>
      </c>
      <c r="P17" s="9">
        <v>5</v>
      </c>
      <c r="Q17" s="5" t="s">
        <v>90</v>
      </c>
      <c r="R17" s="5" t="s">
        <v>72</v>
      </c>
      <c r="S17" s="5" t="s">
        <v>36</v>
      </c>
      <c r="T17" s="7">
        <v>6</v>
      </c>
      <c r="U17" s="5">
        <v>42</v>
      </c>
      <c r="V17" s="21"/>
      <c r="W17" s="22"/>
      <c r="X17" s="22"/>
      <c r="Y17" s="22"/>
      <c r="Z17" s="22"/>
      <c r="AA17" s="22"/>
      <c r="AB17" s="23"/>
      <c r="AC17" s="24"/>
      <c r="AD17" s="22"/>
      <c r="AE17" s="22"/>
      <c r="AF17" s="22"/>
      <c r="AG17" s="22"/>
      <c r="AH17" s="22"/>
      <c r="AI17" s="20" t="b">
        <f t="shared" si="99"/>
        <v>0</v>
      </c>
      <c r="AJ17" s="20" t="b">
        <f t="shared" si="101"/>
        <v>0</v>
      </c>
      <c r="AK17" s="20" t="b">
        <f t="shared" si="102"/>
        <v>0</v>
      </c>
      <c r="AL17" s="20" t="b">
        <f t="shared" si="103"/>
        <v>0</v>
      </c>
      <c r="AM17" s="20" t="b">
        <f t="shared" si="104"/>
        <v>0</v>
      </c>
      <c r="AN17" s="20" t="b">
        <f t="shared" si="105"/>
        <v>0</v>
      </c>
      <c r="AO17" s="20" t="b">
        <f t="shared" si="106"/>
        <v>0</v>
      </c>
      <c r="AP17" s="20" t="b">
        <f t="shared" si="107"/>
        <v>0</v>
      </c>
      <c r="AQ17" s="20" t="b">
        <f t="shared" si="108"/>
        <v>0</v>
      </c>
      <c r="AR17" s="20" t="b">
        <f t="shared" si="109"/>
        <v>0</v>
      </c>
      <c r="AS17" s="20" t="b">
        <f t="shared" si="110"/>
        <v>0</v>
      </c>
      <c r="AT17" s="20" t="b">
        <f t="shared" si="111"/>
        <v>0</v>
      </c>
      <c r="AU17" s="20" t="b">
        <f t="shared" si="112"/>
        <v>0</v>
      </c>
      <c r="AV17" s="20" t="b">
        <f t="shared" si="113"/>
        <v>0</v>
      </c>
      <c r="AW17" s="20" t="s">
        <v>120</v>
      </c>
      <c r="AX17" s="20" t="s">
        <v>161</v>
      </c>
      <c r="AY17" s="20" t="s">
        <v>121</v>
      </c>
    </row>
    <row r="18" spans="1:51" ht="45" customHeight="1" x14ac:dyDescent="0.25">
      <c r="A18" s="20">
        <f t="shared" si="19"/>
        <v>16</v>
      </c>
      <c r="B18" s="35">
        <f t="shared" si="20"/>
        <v>1</v>
      </c>
      <c r="C18" s="3" t="s">
        <v>48</v>
      </c>
      <c r="D18" s="3"/>
      <c r="E18" s="3"/>
      <c r="F18" s="3"/>
      <c r="G18" s="3"/>
      <c r="H18" s="4">
        <v>0.05</v>
      </c>
      <c r="I18" s="3">
        <f t="shared" ref="I18:I21" si="116">IF(B18="",1,B18)</f>
        <v>1</v>
      </c>
      <c r="J18" s="3" t="str">
        <f t="shared" ref="J18:J21" si="117">IF(C18="",1,C18)</f>
        <v>midazolam</v>
      </c>
      <c r="K18" s="3">
        <f>IF(D18="",1.2,D18)</f>
        <v>1.2</v>
      </c>
      <c r="L18" s="5" t="s">
        <v>33</v>
      </c>
      <c r="M18" s="5" t="s">
        <v>34</v>
      </c>
      <c r="N18" s="3">
        <f t="shared" ref="N18:N19" si="118">IF(F18="",12,F18)</f>
        <v>12</v>
      </c>
      <c r="O18" s="8">
        <f t="shared" ref="O18:O19" si="119">IF(G18="",0.5,G18)</f>
        <v>0.5</v>
      </c>
      <c r="P18" s="9">
        <v>0.05</v>
      </c>
      <c r="Q18" s="5" t="s">
        <v>90</v>
      </c>
      <c r="R18" s="5" t="s">
        <v>73</v>
      </c>
      <c r="S18" s="5" t="s">
        <v>36</v>
      </c>
      <c r="T18" s="7">
        <f t="shared" ref="T18" si="120">K18/5</f>
        <v>0.24</v>
      </c>
      <c r="U18" s="5">
        <v>11.76</v>
      </c>
      <c r="V18" s="21"/>
      <c r="W18" s="22"/>
      <c r="X18" s="22"/>
      <c r="Y18" s="22"/>
      <c r="Z18" s="22"/>
      <c r="AA18" s="22"/>
      <c r="AB18" s="23"/>
      <c r="AC18" s="24"/>
      <c r="AD18" s="22"/>
      <c r="AE18" s="22"/>
      <c r="AF18" s="22"/>
      <c r="AG18" s="22"/>
      <c r="AH18" s="22"/>
      <c r="AI18" s="20" t="b">
        <f t="shared" ref="AI18:AI20" si="121">AND(AJ18:AV18)</f>
        <v>0</v>
      </c>
      <c r="AJ18" s="20" t="b">
        <f t="shared" si="101"/>
        <v>0</v>
      </c>
      <c r="AK18" s="20" t="b">
        <f t="shared" si="102"/>
        <v>0</v>
      </c>
      <c r="AL18" s="20" t="b">
        <f t="shared" si="103"/>
        <v>0</v>
      </c>
      <c r="AM18" s="20" t="b">
        <f t="shared" si="104"/>
        <v>0</v>
      </c>
      <c r="AN18" s="20" t="b">
        <f t="shared" si="105"/>
        <v>0</v>
      </c>
      <c r="AO18" s="20" t="b">
        <f t="shared" si="106"/>
        <v>0</v>
      </c>
      <c r="AP18" s="20" t="b">
        <f t="shared" si="107"/>
        <v>0</v>
      </c>
      <c r="AQ18" s="20" t="b">
        <f t="shared" si="108"/>
        <v>0</v>
      </c>
      <c r="AR18" s="20" t="b">
        <f t="shared" si="109"/>
        <v>0</v>
      </c>
      <c r="AS18" s="20" t="b">
        <f t="shared" si="110"/>
        <v>0</v>
      </c>
      <c r="AT18" s="20" t="b">
        <f t="shared" si="111"/>
        <v>0</v>
      </c>
      <c r="AU18" s="20" t="b">
        <f t="shared" si="112"/>
        <v>0</v>
      </c>
      <c r="AV18" s="20" t="b">
        <f t="shared" si="113"/>
        <v>0</v>
      </c>
      <c r="AW18" s="20" t="s">
        <v>162</v>
      </c>
      <c r="AX18" s="20" t="s">
        <v>163</v>
      </c>
      <c r="AY18" s="20" t="s">
        <v>122</v>
      </c>
    </row>
    <row r="19" spans="1:51" ht="45" customHeight="1" x14ac:dyDescent="0.25">
      <c r="A19" s="20">
        <f t="shared" si="19"/>
        <v>17</v>
      </c>
      <c r="B19" s="35">
        <f t="shared" si="20"/>
        <v>1</v>
      </c>
      <c r="C19" s="3" t="s">
        <v>49</v>
      </c>
      <c r="D19" s="3"/>
      <c r="E19" s="3"/>
      <c r="F19" s="3"/>
      <c r="G19" s="3"/>
      <c r="H19" s="4">
        <v>0.28000000000000003</v>
      </c>
      <c r="I19" s="3">
        <f t="shared" si="116"/>
        <v>1</v>
      </c>
      <c r="J19" s="3" t="str">
        <f t="shared" si="117"/>
        <v>milrinone</v>
      </c>
      <c r="K19" s="3">
        <v>0.4</v>
      </c>
      <c r="L19" s="5" t="s">
        <v>33</v>
      </c>
      <c r="M19" s="5" t="s">
        <v>34</v>
      </c>
      <c r="N19" s="3">
        <f t="shared" si="118"/>
        <v>12</v>
      </c>
      <c r="O19" s="8">
        <f t="shared" si="119"/>
        <v>0.5</v>
      </c>
      <c r="P19" s="9">
        <v>0.28000000000000003</v>
      </c>
      <c r="Q19" s="5" t="s">
        <v>86</v>
      </c>
      <c r="R19" s="5" t="s">
        <v>74</v>
      </c>
      <c r="S19" s="5" t="s">
        <v>36</v>
      </c>
      <c r="T19" s="7">
        <v>0.4</v>
      </c>
      <c r="U19" s="5">
        <v>11.6</v>
      </c>
      <c r="V19" s="21"/>
      <c r="W19" s="22"/>
      <c r="X19" s="22"/>
      <c r="Y19" s="22"/>
      <c r="Z19" s="22"/>
      <c r="AA19" s="22"/>
      <c r="AB19" s="23"/>
      <c r="AC19" s="24"/>
      <c r="AD19" s="22"/>
      <c r="AE19" s="22"/>
      <c r="AF19" s="22"/>
      <c r="AG19" s="22"/>
      <c r="AH19" s="22"/>
      <c r="AI19" s="20" t="b">
        <f t="shared" si="121"/>
        <v>0</v>
      </c>
      <c r="AJ19" s="20" t="b">
        <f t="shared" ref="AJ19:AJ22" si="122">I19=V19</f>
        <v>0</v>
      </c>
      <c r="AK19" s="20" t="b">
        <f t="shared" ref="AK19:AK22" si="123">J19=W19</f>
        <v>0</v>
      </c>
      <c r="AL19" s="20" t="b">
        <f t="shared" ref="AL19:AL22" si="124">K19=X19</f>
        <v>0</v>
      </c>
      <c r="AM19" s="20" t="b">
        <f t="shared" ref="AM19:AM22" si="125">L19=Y19</f>
        <v>0</v>
      </c>
      <c r="AN19" s="20" t="b">
        <f t="shared" ref="AN19:AN22" si="126">M19=Z19</f>
        <v>0</v>
      </c>
      <c r="AO19" s="20" t="b">
        <f t="shared" ref="AO19:AO22" si="127">N19=AA19</f>
        <v>0</v>
      </c>
      <c r="AP19" s="20" t="b">
        <f t="shared" ref="AP19:AP22" si="128">O19=AB19</f>
        <v>0</v>
      </c>
      <c r="AQ19" s="20" t="b">
        <f t="shared" ref="AQ19:AQ22" si="129">P19=AC19</f>
        <v>0</v>
      </c>
      <c r="AR19" s="20" t="b">
        <f t="shared" ref="AR19:AR22" si="130">Q19=AD19</f>
        <v>0</v>
      </c>
      <c r="AS19" s="20" t="b">
        <f t="shared" ref="AS19:AS22" si="131">R19=AE19</f>
        <v>0</v>
      </c>
      <c r="AT19" s="20" t="b">
        <f t="shared" ref="AT19:AT22" si="132">S19=AF19</f>
        <v>0</v>
      </c>
      <c r="AU19" s="20" t="b">
        <f t="shared" ref="AU19:AU22" si="133">T19=AG19</f>
        <v>0</v>
      </c>
      <c r="AV19" s="20" t="b">
        <f t="shared" ref="AV19:AV22" si="134">U19=AH19</f>
        <v>0</v>
      </c>
      <c r="AW19" s="20" t="s">
        <v>137</v>
      </c>
      <c r="AX19" s="20" t="s">
        <v>164</v>
      </c>
      <c r="AY19" s="20" t="s">
        <v>123</v>
      </c>
    </row>
    <row r="20" spans="1:51" ht="45" customHeight="1" x14ac:dyDescent="0.25">
      <c r="A20" s="20">
        <f t="shared" si="19"/>
        <v>18</v>
      </c>
      <c r="B20" s="35">
        <f t="shared" si="20"/>
        <v>1</v>
      </c>
      <c r="C20" s="3" t="s">
        <v>50</v>
      </c>
      <c r="D20" s="3"/>
      <c r="E20" s="3"/>
      <c r="F20" s="3"/>
      <c r="G20" s="3"/>
      <c r="H20" s="4">
        <v>0.1</v>
      </c>
      <c r="I20" s="3">
        <f t="shared" si="116"/>
        <v>1</v>
      </c>
      <c r="J20" s="3" t="str">
        <f t="shared" si="117"/>
        <v>morfine</v>
      </c>
      <c r="K20" s="3">
        <v>0.1</v>
      </c>
      <c r="L20" s="5" t="s">
        <v>33</v>
      </c>
      <c r="M20" s="5" t="s">
        <v>34</v>
      </c>
      <c r="N20" s="3">
        <f t="shared" ref="N20:N21" si="135">IF(F20="",12,F20)</f>
        <v>12</v>
      </c>
      <c r="O20" s="8">
        <f t="shared" ref="O20:O21" si="136">IF(G20="",0.5,G20)</f>
        <v>0.5</v>
      </c>
      <c r="P20" s="9">
        <v>0.1</v>
      </c>
      <c r="Q20" s="5" t="s">
        <v>92</v>
      </c>
      <c r="R20" s="5" t="s">
        <v>75</v>
      </c>
      <c r="S20" s="5" t="s">
        <v>36</v>
      </c>
      <c r="T20" s="7">
        <f t="shared" ref="T20" si="137">K20/1</f>
        <v>0.1</v>
      </c>
      <c r="U20" s="5">
        <v>11.9</v>
      </c>
      <c r="V20" s="21"/>
      <c r="W20" s="22"/>
      <c r="X20" s="22"/>
      <c r="Y20" s="22"/>
      <c r="Z20" s="22"/>
      <c r="AA20" s="22"/>
      <c r="AB20" s="23"/>
      <c r="AC20" s="24"/>
      <c r="AD20" s="22"/>
      <c r="AE20" s="22"/>
      <c r="AF20" s="22"/>
      <c r="AG20" s="22"/>
      <c r="AH20" s="22"/>
      <c r="AI20" s="20" t="b">
        <f t="shared" si="121"/>
        <v>0</v>
      </c>
      <c r="AJ20" s="20" t="b">
        <f t="shared" si="122"/>
        <v>0</v>
      </c>
      <c r="AK20" s="20" t="b">
        <f t="shared" si="123"/>
        <v>0</v>
      </c>
      <c r="AL20" s="20" t="b">
        <f t="shared" si="124"/>
        <v>0</v>
      </c>
      <c r="AM20" s="20" t="b">
        <f t="shared" si="125"/>
        <v>0</v>
      </c>
      <c r="AN20" s="20" t="b">
        <f t="shared" si="126"/>
        <v>0</v>
      </c>
      <c r="AO20" s="20" t="b">
        <f t="shared" si="127"/>
        <v>0</v>
      </c>
      <c r="AP20" s="20" t="b">
        <f t="shared" si="128"/>
        <v>0</v>
      </c>
      <c r="AQ20" s="20" t="b">
        <f t="shared" si="129"/>
        <v>0</v>
      </c>
      <c r="AR20" s="20" t="b">
        <f t="shared" si="130"/>
        <v>0</v>
      </c>
      <c r="AS20" s="20" t="b">
        <f t="shared" si="131"/>
        <v>0</v>
      </c>
      <c r="AT20" s="20" t="b">
        <f t="shared" si="132"/>
        <v>0</v>
      </c>
      <c r="AU20" s="20" t="b">
        <f t="shared" si="133"/>
        <v>0</v>
      </c>
      <c r="AV20" s="20" t="b">
        <f t="shared" si="134"/>
        <v>0</v>
      </c>
      <c r="AW20" s="20" t="s">
        <v>138</v>
      </c>
      <c r="AX20" s="20" t="s">
        <v>165</v>
      </c>
      <c r="AY20" s="20" t="s">
        <v>124</v>
      </c>
    </row>
    <row r="21" spans="1:51" ht="45" customHeight="1" x14ac:dyDescent="0.25">
      <c r="A21" s="20">
        <f t="shared" si="19"/>
        <v>19</v>
      </c>
      <c r="B21" s="35">
        <f t="shared" si="20"/>
        <v>1</v>
      </c>
      <c r="C21" s="3" t="s">
        <v>51</v>
      </c>
      <c r="D21" s="3"/>
      <c r="E21" s="3"/>
      <c r="F21" s="3"/>
      <c r="G21" s="3"/>
      <c r="H21" s="4">
        <v>0.49</v>
      </c>
      <c r="I21" s="3">
        <f t="shared" si="116"/>
        <v>1</v>
      </c>
      <c r="J21" s="3" t="str">
        <f t="shared" si="117"/>
        <v>nicardipine</v>
      </c>
      <c r="K21" s="3">
        <v>0.71</v>
      </c>
      <c r="L21" s="5" t="s">
        <v>33</v>
      </c>
      <c r="M21" s="5" t="s">
        <v>34</v>
      </c>
      <c r="N21" s="3">
        <f t="shared" si="135"/>
        <v>12</v>
      </c>
      <c r="O21" s="8">
        <f t="shared" si="136"/>
        <v>0.5</v>
      </c>
      <c r="P21" s="9">
        <v>0.49</v>
      </c>
      <c r="Q21" s="5" t="s">
        <v>86</v>
      </c>
      <c r="R21" s="5" t="s">
        <v>76</v>
      </c>
      <c r="S21" s="5" t="s">
        <v>36</v>
      </c>
      <c r="T21" s="7">
        <v>0.71</v>
      </c>
      <c r="U21" s="5">
        <v>11.29</v>
      </c>
      <c r="V21" s="21"/>
      <c r="W21" s="22"/>
      <c r="X21" s="22"/>
      <c r="Y21" s="22"/>
      <c r="Z21" s="22"/>
      <c r="AA21" s="22"/>
      <c r="AB21" s="23"/>
      <c r="AC21" s="24"/>
      <c r="AD21" s="22"/>
      <c r="AE21" s="22"/>
      <c r="AF21" s="22"/>
      <c r="AG21" s="22"/>
      <c r="AH21" s="22"/>
      <c r="AI21" s="20" t="b">
        <f t="shared" ref="AI21:AI23" si="138">AND(AJ21:AV21)</f>
        <v>0</v>
      </c>
      <c r="AJ21" s="20" t="b">
        <f t="shared" si="122"/>
        <v>0</v>
      </c>
      <c r="AK21" s="20" t="b">
        <f t="shared" si="123"/>
        <v>0</v>
      </c>
      <c r="AL21" s="20" t="b">
        <f t="shared" si="124"/>
        <v>0</v>
      </c>
      <c r="AM21" s="20" t="b">
        <f t="shared" si="125"/>
        <v>0</v>
      </c>
      <c r="AN21" s="20" t="b">
        <f t="shared" si="126"/>
        <v>0</v>
      </c>
      <c r="AO21" s="20" t="b">
        <f t="shared" si="127"/>
        <v>0</v>
      </c>
      <c r="AP21" s="20" t="b">
        <f t="shared" si="128"/>
        <v>0</v>
      </c>
      <c r="AQ21" s="20" t="b">
        <f t="shared" si="129"/>
        <v>0</v>
      </c>
      <c r="AR21" s="20" t="b">
        <f t="shared" si="130"/>
        <v>0</v>
      </c>
      <c r="AS21" s="20" t="b">
        <f t="shared" si="131"/>
        <v>0</v>
      </c>
      <c r="AT21" s="20" t="b">
        <f t="shared" si="132"/>
        <v>0</v>
      </c>
      <c r="AU21" s="20" t="b">
        <f t="shared" si="133"/>
        <v>0</v>
      </c>
      <c r="AV21" s="20" t="b">
        <f t="shared" si="134"/>
        <v>0</v>
      </c>
      <c r="AW21" s="20" t="s">
        <v>166</v>
      </c>
      <c r="AX21" s="20" t="s">
        <v>167</v>
      </c>
      <c r="AY21" s="20" t="s">
        <v>125</v>
      </c>
    </row>
    <row r="22" spans="1:51" ht="45" customHeight="1" x14ac:dyDescent="0.25">
      <c r="A22" s="20">
        <f t="shared" si="19"/>
        <v>20</v>
      </c>
      <c r="B22" s="35">
        <f t="shared" si="20"/>
        <v>1</v>
      </c>
      <c r="C22" s="3" t="s">
        <v>52</v>
      </c>
      <c r="D22" s="3"/>
      <c r="E22" s="3"/>
      <c r="F22" s="3"/>
      <c r="G22" s="3"/>
      <c r="H22" s="4">
        <v>0.49</v>
      </c>
      <c r="I22" s="3">
        <f t="shared" ref="I22:I24" si="139">IF(B22="",1,B22)</f>
        <v>1</v>
      </c>
      <c r="J22" s="3" t="str">
        <f t="shared" ref="J22:J24" si="140">IF(C22="",1,C22)</f>
        <v>nitroprusside</v>
      </c>
      <c r="K22" s="3">
        <v>0.7</v>
      </c>
      <c r="L22" s="5" t="s">
        <v>33</v>
      </c>
      <c r="M22" s="5" t="s">
        <v>34</v>
      </c>
      <c r="N22" s="3">
        <f t="shared" ref="N22" si="141">IF(F22="",12,F22)</f>
        <v>12</v>
      </c>
      <c r="O22" s="8">
        <f t="shared" ref="O22" si="142">IF(G22="",0.5,G22)</f>
        <v>0.5</v>
      </c>
      <c r="P22" s="9">
        <v>0.49</v>
      </c>
      <c r="Q22" s="5" t="s">
        <v>86</v>
      </c>
      <c r="R22" s="5" t="s">
        <v>77</v>
      </c>
      <c r="S22" s="5" t="s">
        <v>36</v>
      </c>
      <c r="T22" s="7">
        <f t="shared" ref="T22" si="143">K22/10</f>
        <v>6.9999999999999993E-2</v>
      </c>
      <c r="U22" s="5">
        <v>11.93</v>
      </c>
      <c r="V22" s="21"/>
      <c r="W22" s="22"/>
      <c r="X22" s="22"/>
      <c r="Y22" s="22"/>
      <c r="Z22" s="22"/>
      <c r="AA22" s="22"/>
      <c r="AB22" s="23"/>
      <c r="AC22" s="24"/>
      <c r="AD22" s="22"/>
      <c r="AE22" s="22"/>
      <c r="AF22" s="22"/>
      <c r="AG22" s="22"/>
      <c r="AH22" s="22"/>
      <c r="AI22" s="20" t="b">
        <f t="shared" si="138"/>
        <v>0</v>
      </c>
      <c r="AJ22" s="20" t="b">
        <f t="shared" si="122"/>
        <v>0</v>
      </c>
      <c r="AK22" s="20" t="b">
        <f t="shared" si="123"/>
        <v>0</v>
      </c>
      <c r="AL22" s="20" t="b">
        <f t="shared" si="124"/>
        <v>0</v>
      </c>
      <c r="AM22" s="20" t="b">
        <f t="shared" si="125"/>
        <v>0</v>
      </c>
      <c r="AN22" s="20" t="b">
        <f t="shared" si="126"/>
        <v>0</v>
      </c>
      <c r="AO22" s="20" t="b">
        <f t="shared" si="127"/>
        <v>0</v>
      </c>
      <c r="AP22" s="20" t="b">
        <f t="shared" si="128"/>
        <v>0</v>
      </c>
      <c r="AQ22" s="20" t="b">
        <f t="shared" si="129"/>
        <v>0</v>
      </c>
      <c r="AR22" s="20" t="b">
        <f t="shared" si="130"/>
        <v>0</v>
      </c>
      <c r="AS22" s="20" t="b">
        <f t="shared" si="131"/>
        <v>0</v>
      </c>
      <c r="AT22" s="20" t="b">
        <f t="shared" si="132"/>
        <v>0</v>
      </c>
      <c r="AU22" s="20" t="b">
        <f t="shared" si="133"/>
        <v>0</v>
      </c>
      <c r="AV22" s="20" t="b">
        <f t="shared" si="134"/>
        <v>0</v>
      </c>
      <c r="AW22" s="20" t="s">
        <v>139</v>
      </c>
      <c r="AX22" s="20" t="s">
        <v>168</v>
      </c>
      <c r="AY22" s="20" t="s">
        <v>126</v>
      </c>
    </row>
    <row r="23" spans="1:51" ht="45" customHeight="1" x14ac:dyDescent="0.25">
      <c r="A23" s="20">
        <f t="shared" si="19"/>
        <v>21</v>
      </c>
      <c r="B23" s="35">
        <f t="shared" si="20"/>
        <v>1</v>
      </c>
      <c r="C23" s="3" t="s">
        <v>53</v>
      </c>
      <c r="D23" s="3"/>
      <c r="E23" s="3"/>
      <c r="F23" s="3"/>
      <c r="G23" s="3"/>
      <c r="H23" s="4">
        <v>0.05</v>
      </c>
      <c r="I23" s="3">
        <f t="shared" si="139"/>
        <v>1</v>
      </c>
      <c r="J23" s="3" t="str">
        <f t="shared" si="140"/>
        <v>noradrenaline</v>
      </c>
      <c r="K23" s="3">
        <v>7.0000000000000007E-2</v>
      </c>
      <c r="L23" s="5" t="s">
        <v>33</v>
      </c>
      <c r="M23" s="5" t="s">
        <v>34</v>
      </c>
      <c r="N23" s="3">
        <f t="shared" ref="N23:N24" si="144">IF(F23="",12,F23)</f>
        <v>12</v>
      </c>
      <c r="O23" s="8">
        <f t="shared" ref="O23:O24" si="145">IF(G23="",0.5,G23)</f>
        <v>0.5</v>
      </c>
      <c r="P23" s="9">
        <v>4.9000000000000002E-2</v>
      </c>
      <c r="Q23" s="5" t="s">
        <v>86</v>
      </c>
      <c r="R23" s="5" t="s">
        <v>78</v>
      </c>
      <c r="S23" s="5" t="s">
        <v>36</v>
      </c>
      <c r="T23" s="7">
        <f t="shared" ref="T23" si="146">K23/1</f>
        <v>7.0000000000000007E-2</v>
      </c>
      <c r="U23" s="5">
        <v>11.93</v>
      </c>
      <c r="V23" s="21"/>
      <c r="W23" s="22"/>
      <c r="X23" s="22"/>
      <c r="Y23" s="22"/>
      <c r="Z23" s="22"/>
      <c r="AA23" s="22"/>
      <c r="AB23" s="23"/>
      <c r="AC23" s="24"/>
      <c r="AD23" s="22"/>
      <c r="AE23" s="22"/>
      <c r="AF23" s="22"/>
      <c r="AG23" s="22"/>
      <c r="AH23" s="22"/>
      <c r="AI23" s="20" t="b">
        <f t="shared" si="138"/>
        <v>0</v>
      </c>
      <c r="AJ23" s="20" t="b">
        <f t="shared" ref="AJ23:AJ25" si="147">I23=V23</f>
        <v>0</v>
      </c>
      <c r="AK23" s="20" t="b">
        <f t="shared" ref="AK23:AK25" si="148">J23=W23</f>
        <v>0</v>
      </c>
      <c r="AL23" s="20" t="b">
        <f t="shared" ref="AL23:AL25" si="149">K23=X23</f>
        <v>0</v>
      </c>
      <c r="AM23" s="20" t="b">
        <f t="shared" ref="AM23:AM25" si="150">L23=Y23</f>
        <v>0</v>
      </c>
      <c r="AN23" s="20" t="b">
        <f t="shared" ref="AN23:AN25" si="151">M23=Z23</f>
        <v>0</v>
      </c>
      <c r="AO23" s="20" t="b">
        <f t="shared" ref="AO23:AO25" si="152">N23=AA23</f>
        <v>0</v>
      </c>
      <c r="AP23" s="20" t="b">
        <f t="shared" ref="AP23:AP25" si="153">O23=AB23</f>
        <v>0</v>
      </c>
      <c r="AQ23" s="20" t="b">
        <f t="shared" ref="AQ23:AQ25" si="154">P23=AC23</f>
        <v>0</v>
      </c>
      <c r="AR23" s="20" t="b">
        <f t="shared" ref="AR23:AR25" si="155">Q23=AD23</f>
        <v>0</v>
      </c>
      <c r="AS23" s="20" t="b">
        <f t="shared" ref="AS23:AS25" si="156">R23=AE23</f>
        <v>0</v>
      </c>
      <c r="AT23" s="20" t="b">
        <f t="shared" ref="AT23:AT25" si="157">S23=AF23</f>
        <v>0</v>
      </c>
      <c r="AU23" s="20" t="b">
        <f t="shared" ref="AU23:AU25" si="158">T23=AG23</f>
        <v>0</v>
      </c>
      <c r="AV23" s="20" t="b">
        <f t="shared" ref="AV23:AV25" si="159">U23=AH23</f>
        <v>0</v>
      </c>
      <c r="AW23" s="20" t="s">
        <v>140</v>
      </c>
      <c r="AX23" s="20" t="s">
        <v>169</v>
      </c>
      <c r="AY23" s="20" t="s">
        <v>127</v>
      </c>
    </row>
    <row r="24" spans="1:51" ht="45" customHeight="1" x14ac:dyDescent="0.25">
      <c r="A24" s="20">
        <f t="shared" si="19"/>
        <v>22</v>
      </c>
      <c r="B24" s="35">
        <f t="shared" si="20"/>
        <v>1</v>
      </c>
      <c r="C24" s="3" t="s">
        <v>54</v>
      </c>
      <c r="D24" s="3"/>
      <c r="E24" s="3"/>
      <c r="F24" s="3"/>
      <c r="G24" s="3"/>
      <c r="H24" s="4">
        <v>0.3</v>
      </c>
      <c r="I24" s="3">
        <f t="shared" si="139"/>
        <v>1</v>
      </c>
      <c r="J24" s="3" t="str">
        <f t="shared" si="140"/>
        <v>rocuronium</v>
      </c>
      <c r="K24" s="5">
        <v>7.2</v>
      </c>
      <c r="L24" s="5" t="s">
        <v>33</v>
      </c>
      <c r="M24" s="5" t="s">
        <v>34</v>
      </c>
      <c r="N24" s="3">
        <f t="shared" si="144"/>
        <v>12</v>
      </c>
      <c r="O24" s="8">
        <f t="shared" si="145"/>
        <v>0.5</v>
      </c>
      <c r="P24" s="6">
        <v>0.3</v>
      </c>
      <c r="Q24" s="5" t="s">
        <v>90</v>
      </c>
      <c r="R24" s="5" t="s">
        <v>79</v>
      </c>
      <c r="S24" s="5" t="s">
        <v>36</v>
      </c>
      <c r="T24" s="5">
        <v>0.72</v>
      </c>
      <c r="U24" s="5">
        <v>11.28</v>
      </c>
      <c r="V24" s="21"/>
      <c r="W24" s="22"/>
      <c r="X24" s="22"/>
      <c r="Y24" s="22"/>
      <c r="Z24" s="22"/>
      <c r="AA24" s="22"/>
      <c r="AB24" s="23"/>
      <c r="AC24" s="24"/>
      <c r="AD24" s="22"/>
      <c r="AE24" s="22"/>
      <c r="AF24" s="22"/>
      <c r="AG24" s="22"/>
      <c r="AH24" s="22"/>
      <c r="AI24" s="20" t="b">
        <f t="shared" ref="AI24:AI25" si="160">AND(AJ24:AV24)</f>
        <v>0</v>
      </c>
      <c r="AJ24" s="20" t="b">
        <f t="shared" si="147"/>
        <v>0</v>
      </c>
      <c r="AK24" s="20" t="b">
        <f t="shared" si="148"/>
        <v>0</v>
      </c>
      <c r="AL24" s="20" t="b">
        <f t="shared" si="149"/>
        <v>0</v>
      </c>
      <c r="AM24" s="20" t="b">
        <f t="shared" si="150"/>
        <v>0</v>
      </c>
      <c r="AN24" s="20" t="b">
        <f t="shared" si="151"/>
        <v>0</v>
      </c>
      <c r="AO24" s="20" t="b">
        <f t="shared" si="152"/>
        <v>0</v>
      </c>
      <c r="AP24" s="20" t="b">
        <f t="shared" si="153"/>
        <v>0</v>
      </c>
      <c r="AQ24" s="20" t="b">
        <f t="shared" si="154"/>
        <v>0</v>
      </c>
      <c r="AR24" s="20" t="b">
        <f t="shared" si="155"/>
        <v>0</v>
      </c>
      <c r="AS24" s="20" t="b">
        <f t="shared" si="156"/>
        <v>0</v>
      </c>
      <c r="AT24" s="20" t="b">
        <f t="shared" si="157"/>
        <v>0</v>
      </c>
      <c r="AU24" s="20" t="b">
        <f t="shared" si="158"/>
        <v>0</v>
      </c>
      <c r="AV24" s="20" t="b">
        <f t="shared" si="159"/>
        <v>0</v>
      </c>
      <c r="AW24" s="20" t="s">
        <v>170</v>
      </c>
      <c r="AX24" s="20" t="s">
        <v>171</v>
      </c>
      <c r="AY24" s="20" t="s">
        <v>128</v>
      </c>
    </row>
    <row r="25" spans="1:51" ht="45" customHeight="1" x14ac:dyDescent="0.25">
      <c r="A25" s="20">
        <f t="shared" si="19"/>
        <v>23</v>
      </c>
      <c r="B25" s="35">
        <f t="shared" si="20"/>
        <v>1</v>
      </c>
      <c r="C25" s="3" t="s">
        <v>55</v>
      </c>
      <c r="D25" s="3"/>
      <c r="E25" s="3"/>
      <c r="F25" s="3"/>
      <c r="G25" s="3"/>
      <c r="H25" s="4">
        <v>1</v>
      </c>
      <c r="I25" s="3">
        <f t="shared" ref="I25" si="161">IF(B25="",1,B25)</f>
        <v>1</v>
      </c>
      <c r="J25" s="3" t="str">
        <f t="shared" ref="J25" si="162">IF(C25="",1,C25)</f>
        <v>sufentanil/bupivac EPIDURAAL</v>
      </c>
      <c r="K25" s="3">
        <f>IF(D25="",1,D25)</f>
        <v>1</v>
      </c>
      <c r="L25" s="5" t="s">
        <v>58</v>
      </c>
      <c r="M25" s="3" t="str">
        <f>IF(E25="","NaCl 0,9%",E25)</f>
        <v>NaCl 0,9%</v>
      </c>
      <c r="N25" s="3">
        <f t="shared" ref="N25" si="163">IF(F25="",24,F25)</f>
        <v>24</v>
      </c>
      <c r="O25" s="8">
        <f t="shared" ref="O25" si="164">IF(G25="",1,G25)</f>
        <v>1</v>
      </c>
      <c r="P25" s="9">
        <v>1</v>
      </c>
      <c r="Q25" s="5" t="s">
        <v>88</v>
      </c>
      <c r="R25" s="5" t="s">
        <v>83</v>
      </c>
      <c r="S25" s="5" t="s">
        <v>36</v>
      </c>
      <c r="T25" s="7">
        <f t="shared" ref="T25" si="165">K25/1</f>
        <v>1</v>
      </c>
      <c r="U25" s="5">
        <v>23</v>
      </c>
      <c r="V25" s="21"/>
      <c r="W25" s="22"/>
      <c r="X25" s="22"/>
      <c r="Y25" s="22"/>
      <c r="Z25" s="22"/>
      <c r="AA25" s="22"/>
      <c r="AB25" s="23"/>
      <c r="AC25" s="24"/>
      <c r="AD25" s="22"/>
      <c r="AE25" s="22"/>
      <c r="AF25" s="22"/>
      <c r="AG25" s="22"/>
      <c r="AH25" s="22"/>
      <c r="AI25" s="20" t="b">
        <f t="shared" si="160"/>
        <v>0</v>
      </c>
      <c r="AJ25" s="20" t="b">
        <f t="shared" si="147"/>
        <v>0</v>
      </c>
      <c r="AK25" s="20" t="b">
        <f t="shared" si="148"/>
        <v>0</v>
      </c>
      <c r="AL25" s="20" t="b">
        <f t="shared" si="149"/>
        <v>0</v>
      </c>
      <c r="AM25" s="20" t="b">
        <f t="shared" si="150"/>
        <v>0</v>
      </c>
      <c r="AN25" s="20" t="b">
        <f t="shared" si="151"/>
        <v>0</v>
      </c>
      <c r="AO25" s="20" t="b">
        <f t="shared" si="152"/>
        <v>0</v>
      </c>
      <c r="AP25" s="20" t="b">
        <f t="shared" si="153"/>
        <v>0</v>
      </c>
      <c r="AQ25" s="20" t="b">
        <f t="shared" si="154"/>
        <v>0</v>
      </c>
      <c r="AR25" s="20" t="b">
        <f t="shared" si="155"/>
        <v>0</v>
      </c>
      <c r="AS25" s="20" t="b">
        <f t="shared" si="156"/>
        <v>0</v>
      </c>
      <c r="AT25" s="20" t="b">
        <f t="shared" si="157"/>
        <v>0</v>
      </c>
      <c r="AU25" s="20" t="b">
        <f t="shared" si="158"/>
        <v>0</v>
      </c>
      <c r="AV25" s="20" t="b">
        <f t="shared" si="159"/>
        <v>0</v>
      </c>
      <c r="AW25" s="20" t="s">
        <v>141</v>
      </c>
      <c r="AX25" s="20" t="s">
        <v>172</v>
      </c>
      <c r="AY25" s="20" t="s">
        <v>142</v>
      </c>
    </row>
    <row r="26" spans="1:51" x14ac:dyDescent="0.25">
      <c r="A26" s="20" t="s">
        <v>19</v>
      </c>
      <c r="AI26" s="20" t="b">
        <f t="shared" ref="AI26:AV26" si="166">AND(AI3:AI25)</f>
        <v>0</v>
      </c>
      <c r="AJ26" s="20" t="b">
        <f t="shared" si="166"/>
        <v>0</v>
      </c>
      <c r="AK26" s="20" t="b">
        <f t="shared" si="166"/>
        <v>0</v>
      </c>
      <c r="AL26" s="20" t="b">
        <f t="shared" si="166"/>
        <v>0</v>
      </c>
      <c r="AM26" s="20" t="b">
        <f t="shared" si="166"/>
        <v>0</v>
      </c>
      <c r="AN26" s="20" t="b">
        <f t="shared" si="166"/>
        <v>0</v>
      </c>
      <c r="AO26" s="20" t="b">
        <f t="shared" si="166"/>
        <v>0</v>
      </c>
      <c r="AP26" s="20" t="b">
        <f t="shared" si="166"/>
        <v>0</v>
      </c>
      <c r="AQ26" s="20" t="b">
        <f t="shared" si="166"/>
        <v>0</v>
      </c>
      <c r="AR26" s="20" t="b">
        <f t="shared" si="166"/>
        <v>0</v>
      </c>
      <c r="AS26" s="20" t="b">
        <f t="shared" si="166"/>
        <v>0</v>
      </c>
      <c r="AT26" s="20" t="b">
        <f t="shared" si="166"/>
        <v>0</v>
      </c>
      <c r="AU26" s="20" t="b">
        <f t="shared" si="166"/>
        <v>0</v>
      </c>
      <c r="AV26" s="20" t="b">
        <f t="shared" si="166"/>
        <v>0</v>
      </c>
    </row>
  </sheetData>
  <sheetProtection selectLockedCells="1"/>
  <conditionalFormatting sqref="AI3:AV25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26:AV2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S23"/>
  <sheetViews>
    <sheetView workbookViewId="0">
      <selection activeCell="B20" sqref="B20"/>
    </sheetView>
  </sheetViews>
  <sheetFormatPr defaultRowHeight="15" x14ac:dyDescent="0.25"/>
  <cols>
    <col min="2" max="2" width="26.28515625" customWidth="1"/>
  </cols>
  <sheetData>
    <row r="1" spans="1:19" x14ac:dyDescent="0.25">
      <c r="A1" s="1" t="s">
        <v>9</v>
      </c>
      <c r="B1" s="1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</row>
    <row r="2" spans="1:19" x14ac:dyDescent="0.25">
      <c r="A2" s="1" t="s">
        <v>9</v>
      </c>
      <c r="B2" s="1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19" x14ac:dyDescent="0.25">
      <c r="A3" s="1" t="s">
        <v>9</v>
      </c>
      <c r="B3" s="1" t="s">
        <v>94</v>
      </c>
      <c r="C3" t="s">
        <v>5</v>
      </c>
      <c r="D3" t="str">
        <f t="shared" si="0"/>
        <v>Private Const constSetupMedicament Hoeveelheid As String = "D"</v>
      </c>
    </row>
    <row r="4" spans="1:19" x14ac:dyDescent="0.25">
      <c r="A4" s="1" t="s">
        <v>9</v>
      </c>
      <c r="B4" s="1" t="s">
        <v>95</v>
      </c>
      <c r="C4" t="s">
        <v>6</v>
      </c>
      <c r="D4" t="str">
        <f t="shared" si="0"/>
        <v>Private Const constSetupOplos Vloeistof As String = "E"</v>
      </c>
      <c r="K4" s="1"/>
      <c r="L4" s="1"/>
      <c r="O4" s="1"/>
      <c r="P4" s="1"/>
      <c r="S4" s="1"/>
    </row>
    <row r="5" spans="1:19" x14ac:dyDescent="0.25">
      <c r="A5" s="1" t="s">
        <v>9</v>
      </c>
      <c r="B5" s="1" t="s">
        <v>96</v>
      </c>
      <c r="C5" t="s">
        <v>7</v>
      </c>
      <c r="D5" t="str">
        <f t="shared" si="0"/>
        <v>Private Const constSetupOplos Hoeveelheid As String = "F"</v>
      </c>
      <c r="K5" s="1"/>
      <c r="L5" s="1"/>
      <c r="O5" s="1"/>
      <c r="P5" s="1"/>
      <c r="S5" s="1"/>
    </row>
    <row r="6" spans="1:19" x14ac:dyDescent="0.25">
      <c r="A6" s="1" t="s">
        <v>9</v>
      </c>
      <c r="B6" s="1" t="s">
        <v>97</v>
      </c>
      <c r="C6" t="s">
        <v>8</v>
      </c>
      <c r="D6" t="str">
        <f t="shared" si="0"/>
        <v>Private Const constSetupInfuus Stand As String = "G"</v>
      </c>
      <c r="K6" s="1"/>
      <c r="L6" s="1"/>
      <c r="O6" s="1"/>
      <c r="P6" s="1"/>
      <c r="S6" s="1"/>
    </row>
    <row r="7" spans="1:19" x14ac:dyDescent="0.25">
      <c r="A7" s="1" t="s">
        <v>9</v>
      </c>
      <c r="B7" s="1" t="s">
        <v>81</v>
      </c>
      <c r="C7" s="1" t="s">
        <v>82</v>
      </c>
      <c r="D7" t="str">
        <f t="shared" ref="D7:D20" si="1">"Private Const const"&amp;A7&amp;B7&amp;" As String = "&amp;CHAR(34)&amp;C7&amp;CHAR(34)</f>
        <v>Private Const constSetupDosering As String = "H"</v>
      </c>
      <c r="K7" s="1"/>
      <c r="L7" s="1"/>
      <c r="O7" s="1"/>
      <c r="P7" s="1"/>
      <c r="S7" s="1"/>
    </row>
    <row r="8" spans="1:19" x14ac:dyDescent="0.25">
      <c r="A8" s="1" t="s">
        <v>18</v>
      </c>
      <c r="B8" s="1" t="s">
        <v>10</v>
      </c>
      <c r="C8" s="1" t="s">
        <v>12</v>
      </c>
      <c r="D8" t="str">
        <f t="shared" si="1"/>
        <v>Private Const constActGewicht As String = "V"</v>
      </c>
      <c r="K8" s="1"/>
      <c r="L8" s="1"/>
      <c r="O8" s="1"/>
      <c r="P8" s="1"/>
      <c r="S8" s="1"/>
    </row>
    <row r="9" spans="1:19" x14ac:dyDescent="0.25">
      <c r="A9" s="1" t="s">
        <v>18</v>
      </c>
      <c r="B9" s="1" t="s">
        <v>11</v>
      </c>
      <c r="C9" s="1" t="s">
        <v>13</v>
      </c>
      <c r="D9" t="str">
        <f t="shared" si="1"/>
        <v>Private Const constActMedicament As String = "W"</v>
      </c>
      <c r="K9" s="1"/>
      <c r="L9" s="1"/>
      <c r="O9" s="1"/>
      <c r="P9" s="1"/>
      <c r="S9" s="1"/>
    </row>
    <row r="10" spans="1:19" x14ac:dyDescent="0.25">
      <c r="A10" s="1" t="s">
        <v>18</v>
      </c>
      <c r="B10" s="1" t="s">
        <v>94</v>
      </c>
      <c r="C10" s="1" t="s">
        <v>14</v>
      </c>
      <c r="D10" t="str">
        <f t="shared" si="1"/>
        <v>Private Const constActMedicament Hoeveelheid As String = "X"</v>
      </c>
      <c r="K10" s="1"/>
      <c r="L10" s="1"/>
      <c r="O10" s="1"/>
      <c r="P10" s="1"/>
      <c r="S10" s="1"/>
    </row>
    <row r="11" spans="1:19" x14ac:dyDescent="0.25">
      <c r="A11" s="1" t="s">
        <v>18</v>
      </c>
      <c r="B11" s="1" t="s">
        <v>98</v>
      </c>
      <c r="C11" s="1" t="s">
        <v>15</v>
      </c>
      <c r="D11" t="str">
        <f t="shared" si="1"/>
        <v>Private Const constActMedicament Eenheid As String = "Y"</v>
      </c>
      <c r="O11" s="1"/>
      <c r="P11" s="1"/>
      <c r="S11" s="1"/>
    </row>
    <row r="12" spans="1:19" x14ac:dyDescent="0.25">
      <c r="A12" s="1" t="s">
        <v>18</v>
      </c>
      <c r="B12" s="1" t="s">
        <v>95</v>
      </c>
      <c r="C12" s="1" t="s">
        <v>16</v>
      </c>
      <c r="D12" t="str">
        <f t="shared" si="1"/>
        <v>Private Const constActOplos Vloeistof As String = "Z"</v>
      </c>
      <c r="O12" s="1"/>
      <c r="P12" s="1"/>
      <c r="S12" s="1"/>
    </row>
    <row r="13" spans="1:19" x14ac:dyDescent="0.25">
      <c r="A13" s="1" t="s">
        <v>18</v>
      </c>
      <c r="B13" s="1" t="s">
        <v>96</v>
      </c>
      <c r="C13" s="1" t="s">
        <v>17</v>
      </c>
      <c r="D13" t="str">
        <f t="shared" si="1"/>
        <v>Private Const constActOplos Hoeveelheid As String = "AA"</v>
      </c>
      <c r="O13" s="1"/>
      <c r="P13" s="1"/>
      <c r="S13" s="1"/>
    </row>
    <row r="14" spans="1:19" x14ac:dyDescent="0.25">
      <c r="A14" s="1" t="s">
        <v>18</v>
      </c>
      <c r="B14" s="1" t="s">
        <v>97</v>
      </c>
      <c r="C14" s="1" t="s">
        <v>24</v>
      </c>
      <c r="D14" t="str">
        <f t="shared" si="1"/>
        <v>Private Const constActInfuus Stand As String = "AB"</v>
      </c>
      <c r="O14" s="1"/>
      <c r="P14" s="1"/>
      <c r="S14" s="1"/>
    </row>
    <row r="15" spans="1:19" s="1" customFormat="1" x14ac:dyDescent="0.25">
      <c r="A15" s="1" t="s">
        <v>18</v>
      </c>
      <c r="B15" s="1" t="s">
        <v>81</v>
      </c>
      <c r="C15" s="1" t="s">
        <v>25</v>
      </c>
      <c r="D15" s="1" t="str">
        <f t="shared" si="1"/>
        <v>Private Const constActDosering As String = "AC"</v>
      </c>
    </row>
    <row r="16" spans="1:19" x14ac:dyDescent="0.25">
      <c r="A16" s="1" t="s">
        <v>18</v>
      </c>
      <c r="B16" s="1" t="s">
        <v>99</v>
      </c>
      <c r="C16" s="1" t="s">
        <v>26</v>
      </c>
      <c r="D16" t="str">
        <f t="shared" si="1"/>
        <v>Private Const constActDosering Eenheid As String = "AD"</v>
      </c>
      <c r="O16" s="1"/>
      <c r="P16" s="1"/>
      <c r="S16" s="1"/>
    </row>
    <row r="17" spans="1:13" x14ac:dyDescent="0.25">
      <c r="A17" s="1" t="s">
        <v>18</v>
      </c>
      <c r="B17" s="1" t="s">
        <v>100</v>
      </c>
      <c r="C17" s="1" t="s">
        <v>27</v>
      </c>
      <c r="D17" t="str">
        <f t="shared" si="1"/>
        <v>Private Const constActNormaal Waarde As String = "AE"</v>
      </c>
    </row>
    <row r="18" spans="1:13" x14ac:dyDescent="0.25">
      <c r="A18" s="1" t="s">
        <v>18</v>
      </c>
      <c r="B18" s="1" t="s">
        <v>101</v>
      </c>
      <c r="C18" s="1" t="s">
        <v>84</v>
      </c>
      <c r="D18" t="str">
        <f t="shared" si="1"/>
        <v>Private Const constActInloop Tijd As String = "AF"</v>
      </c>
    </row>
    <row r="19" spans="1:13" x14ac:dyDescent="0.25">
      <c r="A19" s="1" t="s">
        <v>18</v>
      </c>
      <c r="B19" s="1" t="s">
        <v>22</v>
      </c>
      <c r="C19" t="s">
        <v>85</v>
      </c>
      <c r="D19" t="str">
        <f t="shared" si="1"/>
        <v>Private Const constActMedicament Volume As String = "AG"</v>
      </c>
    </row>
    <row r="20" spans="1:13" x14ac:dyDescent="0.25">
      <c r="A20" s="1" t="s">
        <v>18</v>
      </c>
      <c r="B20" s="1" t="s">
        <v>23</v>
      </c>
      <c r="C20" t="s">
        <v>103</v>
      </c>
      <c r="D20" s="1" t="str">
        <f t="shared" si="1"/>
        <v>Private Const constActOplossing Volume As String = "AH"</v>
      </c>
    </row>
    <row r="21" spans="1:13" s="1" customFormat="1" x14ac:dyDescent="0.25"/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NICU_ContMed</vt:lpstr>
      <vt:lpstr>Vars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2006-09-16T00:00:00Z</dcterms:created>
  <dcterms:modified xsi:type="dcterms:W3CDTF">2017-09-26T07:41:16Z</dcterms:modified>
</cp:coreProperties>
</file>