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firstSheet="11" activeTab="12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iatrie--&gt;" sheetId="63" r:id="rId12"/>
    <sheet name="PedGuiMedIV" sheetId="10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PatData!$A$1:$P$576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NeoBerIV!$D$5</definedName>
    <definedName name="_Pat_Gewicht">PatDetails!$G$2</definedName>
    <definedName name="_Pat_Lengte">PatDetails!$H$2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PatData!$A$1:$B$712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PatData!$A$1:$P$576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D1813" i="77" l="1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4" i="56"/>
  <c r="J3" i="56"/>
  <c r="I4" i="50"/>
  <c r="I3" i="50"/>
  <c r="I101" i="5"/>
  <c r="I100" i="5"/>
  <c r="I36" i="5"/>
  <c r="I35" i="5"/>
  <c r="I4" i="5"/>
  <c r="I3" i="5"/>
  <c r="F5" i="3"/>
  <c r="I4" i="60"/>
  <c r="I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J59" i="73"/>
  <c r="H58" i="73"/>
  <c r="H8" i="73"/>
  <c r="D3" i="73"/>
  <c r="C3" i="74"/>
  <c r="B4" i="45"/>
  <c r="J59" i="39"/>
  <c r="H58" i="39"/>
  <c r="H8" i="39"/>
  <c r="F18" i="21"/>
  <c r="F17" i="21"/>
  <c r="F15" i="21"/>
  <c r="F5" i="21"/>
  <c r="G18" i="20" s="1"/>
  <c r="F4" i="21"/>
  <c r="F3" i="21"/>
  <c r="F24" i="21" s="1"/>
  <c r="G31" i="32"/>
  <c r="G28" i="32"/>
  <c r="G27" i="32"/>
  <c r="G17" i="32"/>
  <c r="A9" i="32"/>
  <c r="G6" i="32"/>
  <c r="G6" i="31"/>
  <c r="G6" i="30"/>
  <c r="G20" i="29"/>
  <c r="G19" i="29"/>
  <c r="A10" i="29"/>
  <c r="G6" i="29"/>
  <c r="G33" i="28"/>
  <c r="F83" i="5" s="1"/>
  <c r="G30" i="28"/>
  <c r="G29" i="28"/>
  <c r="F81" i="5" s="1"/>
  <c r="G20" i="28"/>
  <c r="G19" i="28"/>
  <c r="G18" i="28"/>
  <c r="G17" i="28"/>
  <c r="A10" i="28"/>
  <c r="G6" i="28"/>
  <c r="I1" i="16"/>
  <c r="I99" i="5"/>
  <c r="F82" i="5"/>
  <c r="F73" i="5"/>
  <c r="I34" i="5"/>
  <c r="I2" i="5"/>
  <c r="D25" i="3"/>
  <c r="E5" i="3"/>
  <c r="G3" i="60"/>
  <c r="J2" i="58"/>
  <c r="C41" i="24"/>
  <c r="C39" i="24"/>
  <c r="C37" i="24"/>
  <c r="C34" i="24"/>
  <c r="C31" i="24"/>
  <c r="C28" i="24"/>
  <c r="C26" i="24"/>
  <c r="C24" i="24"/>
  <c r="C20" i="24"/>
  <c r="C19" i="24"/>
  <c r="C18" i="24"/>
  <c r="C14" i="24"/>
  <c r="E13" i="24"/>
  <c r="E9" i="24"/>
  <c r="J35" i="20"/>
  <c r="J34" i="20"/>
  <c r="H26" i="20"/>
  <c r="G26" i="20"/>
  <c r="G23" i="20"/>
  <c r="F19" i="20"/>
  <c r="F18" i="20"/>
  <c r="I2" i="20"/>
  <c r="G3" i="17"/>
  <c r="AE31" i="14"/>
  <c r="X31" i="14"/>
  <c r="M31" i="14"/>
  <c r="AE30" i="14"/>
  <c r="X30" i="14"/>
  <c r="M30" i="14"/>
  <c r="AE29" i="14"/>
  <c r="X29" i="14"/>
  <c r="M29" i="14"/>
  <c r="AE28" i="14"/>
  <c r="X28" i="14"/>
  <c r="M28" i="14"/>
  <c r="AE27" i="14"/>
  <c r="X27" i="14"/>
  <c r="M27" i="14"/>
  <c r="AE26" i="14"/>
  <c r="X26" i="14"/>
  <c r="M26" i="14"/>
  <c r="AE25" i="14"/>
  <c r="X25" i="14"/>
  <c r="M25" i="14"/>
  <c r="AE24" i="14"/>
  <c r="X24" i="14"/>
  <c r="M24" i="14"/>
  <c r="AE23" i="14"/>
  <c r="X23" i="14"/>
  <c r="M23" i="14"/>
  <c r="AE22" i="14"/>
  <c r="X22" i="14"/>
  <c r="M22" i="14"/>
  <c r="AE21" i="14"/>
  <c r="X21" i="14"/>
  <c r="M21" i="14"/>
  <c r="AE20" i="14"/>
  <c r="X20" i="14"/>
  <c r="M20" i="14"/>
  <c r="AE19" i="14"/>
  <c r="X19" i="14"/>
  <c r="M19" i="14"/>
  <c r="AE18" i="14"/>
  <c r="X18" i="14"/>
  <c r="M18" i="14"/>
  <c r="AE17" i="14"/>
  <c r="X17" i="14"/>
  <c r="M17" i="14"/>
  <c r="AE16" i="14"/>
  <c r="X16" i="14"/>
  <c r="M16" i="14"/>
  <c r="AE15" i="14"/>
  <c r="X15" i="14"/>
  <c r="M15" i="14"/>
  <c r="AE14" i="14"/>
  <c r="X14" i="14"/>
  <c r="M14" i="14"/>
  <c r="AE13" i="14"/>
  <c r="X13" i="14"/>
  <c r="M13" i="14"/>
  <c r="AE12" i="14"/>
  <c r="X12" i="14"/>
  <c r="M12" i="14"/>
  <c r="AE11" i="14"/>
  <c r="X11" i="14"/>
  <c r="M11" i="14"/>
  <c r="AE10" i="14"/>
  <c r="X10" i="14"/>
  <c r="M10" i="14"/>
  <c r="AE9" i="14"/>
  <c r="X9" i="14"/>
  <c r="M9" i="14"/>
  <c r="AE8" i="14"/>
  <c r="X8" i="14"/>
  <c r="M8" i="14"/>
  <c r="AE7" i="14"/>
  <c r="X7" i="14"/>
  <c r="M7" i="14"/>
  <c r="AE6" i="14"/>
  <c r="X6" i="14"/>
  <c r="M6" i="14"/>
  <c r="AE5" i="14"/>
  <c r="X5" i="14"/>
  <c r="M5" i="14"/>
  <c r="AE4" i="14"/>
  <c r="X4" i="14"/>
  <c r="M4" i="14"/>
  <c r="AE3" i="14"/>
  <c r="X3" i="14"/>
  <c r="M3" i="14"/>
  <c r="AE2" i="14"/>
  <c r="X2" i="14"/>
  <c r="M2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L11" i="11"/>
  <c r="J11" i="11"/>
  <c r="H11" i="1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H17" i="12"/>
  <c r="H16" i="12"/>
  <c r="H15" i="12"/>
  <c r="H14" i="12"/>
  <c r="H13" i="12"/>
  <c r="J2" i="10"/>
  <c r="C1" i="9"/>
  <c r="F18" i="19"/>
  <c r="M3" i="33"/>
  <c r="B2" i="72"/>
  <c r="F3" i="45"/>
  <c r="B3" i="45"/>
  <c r="B2" i="45"/>
  <c r="B2" i="6"/>
  <c r="F6" i="21" l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F78" i="5" l="1"/>
  <c r="G34" i="28"/>
  <c r="V18" i="12"/>
  <c r="U18" i="12"/>
  <c r="V17" i="12"/>
  <c r="U17" i="12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21" i="10" l="1"/>
  <c r="H23" i="10"/>
  <c r="H22" i="10"/>
  <c r="H20" i="10"/>
  <c r="D4" i="56" l="1"/>
  <c r="H3" i="56"/>
  <c r="D3" i="56"/>
  <c r="H2" i="56"/>
  <c r="D4" i="58"/>
  <c r="H3" i="58"/>
  <c r="D3" i="58"/>
  <c r="H2" i="58"/>
  <c r="H4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D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J53" i="13" s="1"/>
  <c r="N53" i="13"/>
  <c r="I52" i="13"/>
  <c r="I50" i="13"/>
  <c r="N51" i="13"/>
  <c r="N49" i="13"/>
  <c r="Z24" i="14"/>
  <c r="AA24" i="14" s="1"/>
  <c r="R24" i="14"/>
  <c r="K24" i="14"/>
  <c r="AD24" i="14" s="1"/>
  <c r="Z23" i="14"/>
  <c r="AA23" i="14" s="1"/>
  <c r="O48" i="13"/>
  <c r="K22" i="14"/>
  <c r="AD22" i="14" s="1"/>
  <c r="P22" i="14"/>
  <c r="O46" i="13"/>
  <c r="K23" i="14"/>
  <c r="J49" i="13" s="1"/>
  <c r="J59" i="13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D31" i="14"/>
  <c r="AC31" i="14" s="1"/>
  <c r="C51" i="9" s="1"/>
  <c r="AD30" i="14"/>
  <c r="AC30" i="14" s="1"/>
  <c r="C50" i="9" s="1"/>
  <c r="AD29" i="14"/>
  <c r="AC29" i="14" s="1"/>
  <c r="C49" i="9" s="1"/>
  <c r="AC28" i="14"/>
  <c r="C48" i="9" s="1"/>
  <c r="AD27" i="14"/>
  <c r="AC27" i="14" s="1"/>
  <c r="C47" i="9" s="1"/>
  <c r="J57" i="13"/>
  <c r="AC26" i="14"/>
  <c r="C46" i="9" s="1"/>
  <c r="AD25" i="14"/>
  <c r="AC25" i="14" s="1"/>
  <c r="C45" i="9" s="1"/>
  <c r="J51" i="13"/>
  <c r="AC24" i="14"/>
  <c r="C44" i="9" s="1"/>
  <c r="R22" i="14"/>
  <c r="Z22" i="14"/>
  <c r="AD23" i="14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F63" i="33" s="1"/>
  <c r="B5" i="72"/>
  <c r="C14" i="73" s="1"/>
  <c r="D9" i="33" s="1"/>
  <c r="W25" i="72" l="1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I8" i="73" l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H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K43" i="72"/>
  <c r="I59" i="73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K43" i="45"/>
  <c r="G58" i="39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M68" i="33" s="1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D66" i="33" l="1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L12" i="12" s="1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S5" i="11" s="1"/>
  <c r="P6" i="11"/>
  <c r="Q6" i="11"/>
  <c r="S6" i="11" s="1"/>
  <c r="P7" i="11"/>
  <c r="Q7" i="11"/>
  <c r="S7" i="11" s="1"/>
  <c r="P8" i="11"/>
  <c r="Q8" i="11"/>
  <c r="S8" i="11" s="1"/>
  <c r="P9" i="11"/>
  <c r="Q9" i="11"/>
  <c r="S9" i="11" s="1"/>
  <c r="P10" i="11"/>
  <c r="Q10" i="11"/>
  <c r="S10" i="11" s="1"/>
  <c r="P12" i="11"/>
  <c r="Q12" i="11"/>
  <c r="P13" i="11"/>
  <c r="Q13" i="11"/>
  <c r="S13" i="11" s="1"/>
  <c r="P14" i="11"/>
  <c r="Q14" i="11"/>
  <c r="S14" i="11" s="1"/>
  <c r="P15" i="11"/>
  <c r="Q15" i="11"/>
  <c r="S15" i="11" s="1"/>
  <c r="P17" i="11"/>
  <c r="Q17" i="11"/>
  <c r="S17" i="11" s="1"/>
  <c r="P18" i="11"/>
  <c r="Q18" i="11"/>
  <c r="S18" i="11" s="1"/>
  <c r="P19" i="11"/>
  <c r="Q19" i="11"/>
  <c r="S19" i="11" s="1"/>
  <c r="P20" i="11"/>
  <c r="Q20" i="11"/>
  <c r="S20" i="11" s="1"/>
  <c r="P21" i="11"/>
  <c r="Q21" i="11"/>
  <c r="S21" i="11" s="1"/>
  <c r="P22" i="11"/>
  <c r="Q22" i="11"/>
  <c r="S22" i="11" s="1"/>
  <c r="P23" i="11"/>
  <c r="Q23" i="11"/>
  <c r="S23" i="11" s="1"/>
  <c r="P24" i="11"/>
  <c r="Q24" i="11"/>
  <c r="S24" i="11" s="1"/>
  <c r="P25" i="11"/>
  <c r="Q25" i="11"/>
  <c r="S25" i="11" s="1"/>
  <c r="P26" i="11"/>
  <c r="Q26" i="11"/>
  <c r="S26" i="11" s="1"/>
  <c r="P27" i="11"/>
  <c r="Q27" i="11"/>
  <c r="S27" i="11" s="1"/>
  <c r="P28" i="11"/>
  <c r="Q28" i="11"/>
  <c r="S28" i="11" s="1"/>
  <c r="P29" i="11"/>
  <c r="Q29" i="11"/>
  <c r="S29" i="11" s="1"/>
  <c r="P30" i="11"/>
  <c r="Q30" i="11"/>
  <c r="S30" i="11" s="1"/>
  <c r="P31" i="11"/>
  <c r="Q31" i="11"/>
  <c r="S31" i="11" s="1"/>
  <c r="P32" i="11"/>
  <c r="Q32" i="11"/>
  <c r="S32" i="11" s="1"/>
  <c r="P33" i="11"/>
  <c r="Q33" i="11"/>
  <c r="S33" i="11" s="1"/>
  <c r="P34" i="11"/>
  <c r="Q34" i="11"/>
  <c r="S34" i="11" s="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3" i="12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F100" i="5" l="1"/>
  <c r="F99" i="5"/>
  <c r="D99" i="5"/>
  <c r="F35" i="5"/>
  <c r="F34" i="5"/>
  <c r="D34" i="5"/>
  <c r="F3" i="5"/>
  <c r="F2" i="5"/>
  <c r="D2" i="5"/>
  <c r="D35" i="5" l="1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J8" i="21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D9" i="14" s="1"/>
  <c r="H19" i="13"/>
  <c r="N19" i="13"/>
  <c r="K7" i="14"/>
  <c r="C8" i="61" s="1"/>
  <c r="L14" i="13"/>
  <c r="M15" i="13"/>
  <c r="M13" i="13"/>
  <c r="H13" i="13"/>
  <c r="N13" i="13"/>
  <c r="L12" i="13"/>
  <c r="K5" i="14"/>
  <c r="AD5" i="14" s="1"/>
  <c r="K21" i="14"/>
  <c r="AD21" i="14" s="1"/>
  <c r="M9" i="13"/>
  <c r="K3" i="14"/>
  <c r="C4" i="61" s="1"/>
  <c r="K19" i="14"/>
  <c r="AD19" i="14" s="1"/>
  <c r="K17" i="14"/>
  <c r="H35" i="13"/>
  <c r="N35" i="13"/>
  <c r="K15" i="14"/>
  <c r="AD15" i="14" s="1"/>
  <c r="H29" i="13"/>
  <c r="N29" i="13"/>
  <c r="L28" i="13"/>
  <c r="K13" i="14"/>
  <c r="M27" i="13"/>
  <c r="H27" i="13"/>
  <c r="K11" i="14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C7" i="61" s="1"/>
  <c r="K20" i="14"/>
  <c r="K18" i="14"/>
  <c r="K16" i="14"/>
  <c r="K14" i="14"/>
  <c r="AD14" i="14" s="1"/>
  <c r="K12" i="14"/>
  <c r="K2" i="14"/>
  <c r="AD2" i="14" s="1"/>
  <c r="K10" i="14"/>
  <c r="K4" i="14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G18" i="21"/>
  <c r="N18" i="21" s="1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D4" i="16"/>
  <c r="L8" i="13"/>
  <c r="F71" i="5"/>
  <c r="D71" i="5" s="1"/>
  <c r="L18" i="13"/>
  <c r="G9" i="61" s="1"/>
  <c r="D9" i="16"/>
  <c r="F3" i="16"/>
  <c r="E3" i="16"/>
  <c r="F21" i="21"/>
  <c r="G14" i="28" l="1"/>
  <c r="G21" i="28" s="1"/>
  <c r="G15" i="28"/>
  <c r="F75" i="5" s="1"/>
  <c r="D75" i="5" s="1"/>
  <c r="L75" i="5" s="1"/>
  <c r="R33" i="14"/>
  <c r="B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D17" i="14"/>
  <c r="AC17" i="14" s="1"/>
  <c r="C37" i="9" s="1"/>
  <c r="G64" i="5"/>
  <c r="C19" i="9"/>
  <c r="C23" i="3"/>
  <c r="G61" i="5"/>
  <c r="E63" i="5"/>
  <c r="E65" i="5"/>
  <c r="G65" i="5"/>
  <c r="E62" i="5"/>
  <c r="G35" i="29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G9" i="27"/>
  <c r="B31" i="24" s="1"/>
  <c r="C30" i="24" s="1"/>
  <c r="I38" i="20" s="1"/>
  <c r="G6" i="27"/>
  <c r="B18" i="24" s="1"/>
  <c r="G5" i="27"/>
  <c r="B14" i="24" s="1"/>
  <c r="G10" i="27"/>
  <c r="B34" i="24" s="1"/>
  <c r="G8" i="27"/>
  <c r="B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AC2" i="14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D7" i="14"/>
  <c r="AC7" i="14" s="1"/>
  <c r="C27" i="9" s="1"/>
  <c r="AD4" i="14"/>
  <c r="D81" i="5"/>
  <c r="L81" i="5" s="1"/>
  <c r="O20" i="13"/>
  <c r="G7" i="16"/>
  <c r="O14" i="13"/>
  <c r="AD12" i="14"/>
  <c r="AC12" i="14" s="1"/>
  <c r="C32" i="9" s="1"/>
  <c r="AD11" i="14"/>
  <c r="AC11" i="14" s="1"/>
  <c r="C31" i="9" s="1"/>
  <c r="C6" i="61"/>
  <c r="AD3" i="14"/>
  <c r="C18" i="61"/>
  <c r="H8" i="5"/>
  <c r="D82" i="5"/>
  <c r="L82" i="5" s="1"/>
  <c r="H10" i="5"/>
  <c r="H9" i="5"/>
  <c r="AD13" i="14"/>
  <c r="AC13" i="14" s="1"/>
  <c r="C33" i="9" s="1"/>
  <c r="C10" i="61"/>
  <c r="AD20" i="14"/>
  <c r="AC20" i="14" s="1"/>
  <c r="C40" i="9" s="1"/>
  <c r="G14" i="16"/>
  <c r="O28" i="13"/>
  <c r="F20" i="21"/>
  <c r="J20" i="21" s="1"/>
  <c r="C3" i="61"/>
  <c r="AD6" i="14"/>
  <c r="AC6" i="14" s="1"/>
  <c r="C26" i="9" s="1"/>
  <c r="AD18" i="14"/>
  <c r="AD16" i="14"/>
  <c r="AC16" i="14" s="1"/>
  <c r="C36" i="9" s="1"/>
  <c r="C9" i="61"/>
  <c r="AD8" i="14"/>
  <c r="AC8" i="14" s="1"/>
  <c r="C28" i="9" s="1"/>
  <c r="AD10" i="14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9" i="24" l="1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A14" i="28"/>
  <c r="E70" i="5" s="1"/>
  <c r="G21" i="29"/>
  <c r="G22" i="29" s="1"/>
  <c r="A14" i="29" s="1"/>
  <c r="G21" i="30"/>
  <c r="G22" i="30" s="1"/>
  <c r="A14" i="30" s="1"/>
  <c r="D73" i="5"/>
  <c r="L73" i="5" s="1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5" i="30"/>
  <c r="G35" i="31"/>
  <c r="G6" i="21"/>
  <c r="N6" i="21" s="1"/>
  <c r="J6" i="21"/>
  <c r="J24" i="21" s="1"/>
  <c r="B25" i="24" s="1"/>
  <c r="I6" i="21"/>
  <c r="E19" i="20"/>
  <c r="D78" i="5"/>
  <c r="L78" i="5" s="1"/>
  <c r="G32" i="32"/>
  <c r="G34" i="29"/>
  <c r="G39" i="29" s="1"/>
  <c r="A30" i="29" s="1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J97" i="5"/>
  <c r="C87" i="9" s="1"/>
  <c r="H30" i="10"/>
  <c r="O24" i="21"/>
  <c r="B15" i="24" s="1"/>
  <c r="C15" i="24" s="1"/>
  <c r="N13" i="21"/>
  <c r="F7" i="5"/>
  <c r="F88" i="5"/>
  <c r="H26" i="10" l="1"/>
  <c r="D97" i="5"/>
  <c r="C79" i="9" s="1"/>
  <c r="C25" i="24"/>
  <c r="C23" i="24" s="1"/>
  <c r="D38" i="20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D83" i="5"/>
  <c r="L83" i="5" s="1"/>
  <c r="G38" i="30"/>
  <c r="A30" i="30" s="1"/>
  <c r="G38" i="31"/>
  <c r="A30" i="31" s="1"/>
  <c r="I24" i="21"/>
  <c r="B22" i="24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H98" i="5"/>
  <c r="C85" i="9" s="1"/>
  <c r="H29" i="10"/>
  <c r="D88" i="5"/>
  <c r="L88" i="5" s="1"/>
  <c r="C13" i="24"/>
  <c r="I35" i="20" s="1"/>
  <c r="B13" i="24"/>
  <c r="H96" i="5" l="1"/>
  <c r="C83" i="9" s="1"/>
  <c r="D30" i="10"/>
  <c r="C22" i="24"/>
  <c r="C17" i="24" s="1"/>
  <c r="D37" i="20" s="1"/>
  <c r="A27" i="32"/>
  <c r="E77" i="5" s="1"/>
  <c r="F77" i="5"/>
  <c r="B5" i="24"/>
  <c r="B17" i="24"/>
  <c r="D34" i="20"/>
  <c r="D26" i="10" s="1"/>
  <c r="D77" i="5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<sst xmlns="http://schemas.openxmlformats.org/spreadsheetml/2006/main" count="10034" uniqueCount="6432">
  <si>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</si>
  <si>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</si>
  <si>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</si>
  <si>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</si>
  <si>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</si>
  <si>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</si>
  <si>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</si>
  <si>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</si>
  <si>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</si>
  <si>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</si>
  <si>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</si>
  <si>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</si>
  <si>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</si>
  <si>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</si>
  <si>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</si>
  <si>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</si>
  <si>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</si>
  <si>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</si>
  <si>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</si>
  <si>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</si>
  <si>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</si>
  <si>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</si>
  <si>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</si>
  <si>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</si>
  <si>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</si>
  <si>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</si>
  <si>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</si>
  <si>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</si>
  <si>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</si>
  <si>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</si>
  <si>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</si>
  <si>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</si>
  <si>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</si>
  <si>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</si>
  <si>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</si>
  <si>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</si>
  <si>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</si>
  <si>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</si>
  <si>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</si>
  <si>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</si>
  <si>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</si>
  <si>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</si>
  <si>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</si>
  <si>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</si>
  <si>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</si>
  <si>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</si>
  <si>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</si>
  <si>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</si>
  <si>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</si>
  <si>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</si>
  <si>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</si>
  <si>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</si>
  <si>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</si>
  <si>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</si>
  <si>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</si>
  <si>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</si>
  <si>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</si>
  <si>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</si>
  <si>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</si>
  <si>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</si>
  <si>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</si>
  <si>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</si>
  <si>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</si>
  <si>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</si>
  <si>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</si>
  <si>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</si>
  <si>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</si>
  <si>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</si>
  <si>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</si>
  <si>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</si>
  <si>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</si>
  <si>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</si>
  <si>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</si>
  <si>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</si>
  <si>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</si>
  <si>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</si>
  <si>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</si>
  <si>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</si>
  <si>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</si>
  <si>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</si>
  <si>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</si>
  <si>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</si>
  <si>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</si>
  <si>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</si>
  <si>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</si>
  <si>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</si>
  <si>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</si>
  <si>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</si>
  <si>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</si>
  <si>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</si>
  <si>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</si>
  <si>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</si>
  <si>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</si>
  <si>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</si>
  <si>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</si>
  <si>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</si>
  <si>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</si>
  <si>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</si>
  <si>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</si>
  <si>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</si>
  <si>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</si>
  <si>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</si>
  <si>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</si>
  <si>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</si>
  <si>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</si>
  <si>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</si>
  <si>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</si>
  <si>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</si>
  <si>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</si>
  <si>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</si>
  <si>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</si>
  <si>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</si>
  <si>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</si>
  <si>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</si>
  <si>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</si>
  <si>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</si>
  <si>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</si>
  <si>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</si>
  <si>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</si>
  <si>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</si>
  <si>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</si>
  <si>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</si>
  <si>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</si>
  <si>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</si>
  <si>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</si>
  <si>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</si>
  <si>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</si>
  <si>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</si>
  <si>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</si>
  <si>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</si>
  <si>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</si>
  <si>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</si>
  <si>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</si>
  <si>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</si>
  <si>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</si>
  <si>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</si>
  <si>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</si>
  <si>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</si>
  <si>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</si>
  <si>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</si>
  <si>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</si>
  <si>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</si>
  <si>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</si>
  <si>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</si>
  <si>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</si>
  <si>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</si>
  <si>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</si>
  <si>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</si>
  <si>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</si>
  <si>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</si>
  <si>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</si>
  <si>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</si>
  <si>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</si>
  <si>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</si>
  <si>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</si>
  <si>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</si>
  <si>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</si>
  <si>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</si>
  <si>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</si>
  <si>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</si>
  <si>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</si>
  <si>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</si>
  <si>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</si>
  <si>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</si>
  <si>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</si>
  <si>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</si>
  <si>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</si>
  <si>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</si>
  <si>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</si>
  <si>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</si>
  <si>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</si>
  <si>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</si>
  <si>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</si>
  <si>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</si>
  <si>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</si>
  <si>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</si>
  <si>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</si>
  <si>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</si>
  <si>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</si>
  <si>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</si>
  <si>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</si>
  <si>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</si>
  <si>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</si>
  <si>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</si>
  <si>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</si>
  <si>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</si>
  <si>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</si>
  <si>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</si>
  <si>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</si>
  <si>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</si>
  <si>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</si>
  <si>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</si>
  <si>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</si>
  <si>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</si>
  <si>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</si>
  <si>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</si>
  <si>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</si>
  <si>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</si>
  <si>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</si>
  <si>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</si>
  <si>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</si>
  <si>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</si>
  <si>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</si>
  <si>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</si>
  <si>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</si>
  <si>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</si>
  <si>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</si>
  <si>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</si>
  <si>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</si>
  <si>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</si>
  <si>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</si>
  <si>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</si>
  <si>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</si>
  <si>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</si>
  <si>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</si>
  <si>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</si>
  <si>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</si>
  <si>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</si>
  <si>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</si>
  <si>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</si>
  <si>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</si>
  <si>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</si>
  <si>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</si>
  <si>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</si>
  <si>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</si>
  <si>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</si>
  <si>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</si>
  <si>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</si>
  <si>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</si>
  <si>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</si>
  <si>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</si>
  <si>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</si>
  <si>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</si>
  <si>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</si>
  <si>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</si>
  <si>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</si>
  <si>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</si>
  <si>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</si>
  <si>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</si>
  <si>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</si>
  <si>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</si>
  <si>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</si>
  <si>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</si>
  <si>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</si>
  <si>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</si>
  <si>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</si>
  <si>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</si>
  <si>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</si>
  <si>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</si>
  <si>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</si>
  <si>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</si>
  <si>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</si>
  <si>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</si>
  <si>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</si>
  <si>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</si>
  <si>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</si>
  <si>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</si>
  <si>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</si>
  <si>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</si>
  <si>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</si>
  <si>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</si>
  <si>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</si>
  <si>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</si>
  <si>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</si>
  <si>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</si>
  <si>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</si>
  <si>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</si>
  <si>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</si>
  <si>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</si>
  <si>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</si>
  <si>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</si>
  <si>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</si>
  <si>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</si>
  <si>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</si>
  <si>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</si>
  <si>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</si>
  <si>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</si>
  <si>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</si>
  <si>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</si>
  <si>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</si>
  <si>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</si>
  <si>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</si>
  <si>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</si>
  <si>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</si>
  <si>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</si>
  <si>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</si>
  <si>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</si>
  <si>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</si>
  <si>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</si>
  <si>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</si>
  <si>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</si>
  <si>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</si>
  <si>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</si>
  <si>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</si>
  <si>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</si>
  <si>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</si>
  <si>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</si>
  <si>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</si>
  <si>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</si>
  <si>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</si>
  <si>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</si>
  <si>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</si>
  <si>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</si>
  <si>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</si>
  <si>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</si>
  <si>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</si>
  <si>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</si>
  <si>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</si>
  <si>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</si>
  <si>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</si>
  <si>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</si>
  <si>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</si>
  <si>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</si>
  <si>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</si>
  <si>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</si>
  <si>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</si>
  <si>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</si>
  <si>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</si>
  <si>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</si>
  <si>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</si>
  <si>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</si>
  <si>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</si>
  <si>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</si>
  <si>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</si>
  <si>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</si>
  <si>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</si>
  <si>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</si>
  <si>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</si>
  <si>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</si>
  <si>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</si>
  <si>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</si>
  <si>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</si>
  <si>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</si>
  <si>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</si>
  <si>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</si>
  <si>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</si>
  <si>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</si>
  <si>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</si>
  <si>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</si>
  <si>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</si>
  <si>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</si>
  <si>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</si>
  <si>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</si>
  <si>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</si>
  <si>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</si>
  <si>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</si>
  <si>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</si>
  <si>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</si>
  <si>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</si>
  <si>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</si>
  <si>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</si>
  <si>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</si>
  <si>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</si>
  <si>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</si>
  <si>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</si>
  <si>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</si>
  <si>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</si>
  <si>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</si>
  <si>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</si>
  <si>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</si>
  <si>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</si>
  <si>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</si>
  <si>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</si>
  <si>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</si>
  <si>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</si>
  <si>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</si>
  <si>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</si>
  <si>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</si>
  <si>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</si>
  <si>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</si>
  <si>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</si>
  <si>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</si>
  <si>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</si>
  <si>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</si>
  <si>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</si>
  <si>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</si>
  <si>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</si>
  <si>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</si>
  <si>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</si>
  <si>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</si>
  <si>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</si>
  <si>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</si>
  <si>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</si>
  <si>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</si>
  <si>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</si>
  <si>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</si>
  <si>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</si>
  <si>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</si>
  <si>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</si>
  <si>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</si>
  <si>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</si>
  <si>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</si>
  <si>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</si>
  <si>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</si>
  <si>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</si>
  <si>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</si>
  <si>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</si>
  <si>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</si>
  <si>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</si>
  <si>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</si>
  <si>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</si>
  <si>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</si>
  <si>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</si>
  <si>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</si>
  <si>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</si>
  <si>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</si>
  <si>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</si>
  <si>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</si>
  <si>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</si>
  <si>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</si>
  <si>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</si>
  <si>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</si>
  <si>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</si>
  <si>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</si>
  <si>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</si>
  <si>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</si>
  <si>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</si>
  <si>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</si>
  <si>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</si>
  <si>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</si>
  <si>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</si>
  <si>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</si>
  <si>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</si>
  <si>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</si>
  <si>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</si>
  <si>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</si>
  <si>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</si>
  <si>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</si>
  <si>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</si>
  <si>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</si>
  <si>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</si>
  <si>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</si>
  <si>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</si>
  <si>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</si>
  <si>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</si>
  <si>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</si>
  <si>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</si>
  <si>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</si>
  <si>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</si>
  <si>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</si>
  <si>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</si>
  <si>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</si>
  <si>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</si>
  <si>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</si>
  <si>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</si>
  <si>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</si>
  <si>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</si>
  <si>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</si>
  <si>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</si>
  <si>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</si>
  <si>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</si>
  <si>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</si>
  <si>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</si>
  <si>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</si>
  <si>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</si>
  <si>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</si>
  <si>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</si>
  <si>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</si>
  <si>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</si>
  <si>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</si>
  <si>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</si>
  <si>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</si>
  <si>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</si>
  <si>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</si>
  <si>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</si>
  <si>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</si>
  <si>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</si>
  <si>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</si>
  <si>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</si>
  <si>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</si>
  <si>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</si>
  <si>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</si>
  <si>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</si>
  <si>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</si>
  <si>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</si>
  <si>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</si>
  <si>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</si>
  <si>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</si>
  <si>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</si>
  <si>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</si>
  <si>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</si>
  <si>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</si>
  <si>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</si>
  <si>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</si>
  <si>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</si>
  <si>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</si>
  <si>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</si>
  <si>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</si>
  <si>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</si>
  <si>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</si>
  <si>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</si>
  <si>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</si>
  <si>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</si>
  <si>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</si>
  <si>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</si>
  <si>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</si>
  <si>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</si>
  <si>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</si>
  <si>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</si>
  <si>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</si>
  <si>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</si>
  <si>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</si>
  <si>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</si>
  <si>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</si>
  <si>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</si>
  <si>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</si>
  <si>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</si>
  <si>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</si>
  <si>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</si>
  <si>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</si>
  <si>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</si>
  <si>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</si>
  <si>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</si>
  <si>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</si>
  <si>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</si>
  <si>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</si>
  <si>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</si>
  <si>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</si>
  <si>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</si>
  <si>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</si>
  <si>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</si>
  <si>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</si>
  <si>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</si>
  <si>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</si>
  <si>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</si>
  <si>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</si>
  <si>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</si>
  <si>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</si>
  <si>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</si>
  <si>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</si>
  <si>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</si>
  <si>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</si>
  <si>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</si>
  <si>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</si>
  <si>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</si>
  <si>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</si>
  <si>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</si>
  <si>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</si>
  <si>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</si>
  <si>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</si>
  <si>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</si>
  <si>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</si>
  <si>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</si>
  <si>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</si>
  <si>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</si>
  <si>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</si>
  <si>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</si>
  <si>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</si>
  <si>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</si>
  <si>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</si>
  <si>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</si>
  <si>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</si>
  <si>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</si>
  <si>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</si>
  <si>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</si>
  <si>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</si>
  <si>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</si>
  <si>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</si>
  <si>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</si>
  <si>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</si>
  <si>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</si>
  <si>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</si>
  <si>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</si>
  <si>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</si>
  <si>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</si>
  <si>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</si>
  <si>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</si>
  <si>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</si>
  <si>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</si>
  <si>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</si>
  <si>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</si>
  <si>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</si>
  <si>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</si>
  <si>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</si>
  <si>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</si>
  <si>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</si>
  <si>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</si>
  <si>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</si>
  <si>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</si>
  <si>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</si>
  <si>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</si>
  <si>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</si>
  <si>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</si>
  <si>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</si>
  <si>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</si>
  <si>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</si>
  <si>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</si>
  <si>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</si>
  <si>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</si>
  <si>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</si>
  <si>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</si>
  <si>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</si>
  <si>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</si>
  <si>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</si>
  <si>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</si>
  <si>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</si>
  <si>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</si>
  <si>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</si>
  <si>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</si>
  <si>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</si>
  <si>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</si>
  <si>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</si>
  <si>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</si>
  <si>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</si>
  <si>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</si>
  <si>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</si>
  <si>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</si>
  <si>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</si>
  <si>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</si>
  <si>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</si>
  <si>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</si>
  <si>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</si>
  <si>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</si>
  <si>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</si>
  <si>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</si>
  <si>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</si>
  <si>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</si>
  <si>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</si>
  <si>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</si>
  <si>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</si>
  <si>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</si>
  <si>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</si>
  <si>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</si>
  <si>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</si>
  <si>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</si>
  <si>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</si>
  <si>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</si>
  <si>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</si>
  <si>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</si>
  <si>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</si>
  <si>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</si>
  <si>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</si>
  <si>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</si>
  <si>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</si>
  <si>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</si>
  <si>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</si>
  <si>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</si>
  <si>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</si>
  <si>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</si>
  <si>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</si>
  <si>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</si>
  <si>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</si>
  <si>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</si>
  <si>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</si>
  <si>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</si>
  <si>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</si>
  <si>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</si>
  <si>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</si>
  <si>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</si>
  <si>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</si>
  <si>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</si>
  <si>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</si>
  <si>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</si>
  <si>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</si>
  <si>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</si>
  <si>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</si>
  <si>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</si>
  <si>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</si>
  <si>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</si>
  <si>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</si>
  <si>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</si>
  <si>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</si>
  <si>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</si>
  <si>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</si>
  <si>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</si>
  <si>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</si>
  <si>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</si>
  <si>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</si>
  <si>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</si>
  <si>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</si>
  <si>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</si>
  <si>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</si>
  <si>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</si>
  <si>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</si>
  <si>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</si>
  <si>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</si>
  <si>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</si>
  <si>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</si>
  <si>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</si>
  <si>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</si>
  <si>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</si>
  <si>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</si>
  <si>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</si>
  <si>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</si>
  <si>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</si>
  <si>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</si>
  <si>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</si>
  <si>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</si>
  <si>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</si>
  <si>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</si>
  <si>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</si>
  <si>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</si>
  <si>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</si>
  <si>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</si>
  <si>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</si>
  <si>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</si>
  <si>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</si>
  <si>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</si>
  <si>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</si>
  <si>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</si>
  <si>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</si>
  <si>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</si>
  <si>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</si>
  <si>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</si>
  <si>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</si>
  <si>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</si>
  <si>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</si>
  <si>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</si>
  <si>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</si>
  <si>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</si>
  <si>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</si>
  <si>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</si>
  <si>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</si>
  <si>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</si>
  <si>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</si>
  <si>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</si>
  <si>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</si>
  <si>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</si>
  <si>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</si>
  <si>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</si>
  <si>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</si>
  <si>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</si>
  <si>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</si>
  <si>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</si>
  <si>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</si>
  <si>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</si>
  <si>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</si>
  <si>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</si>
  <si>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</si>
  <si>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</si>
  <si>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</si>
  <si>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</si>
  <si>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</si>
  <si>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</si>
  <si>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</si>
  <si>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</si>
  <si>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</si>
  <si>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</si>
  <si>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</si>
  <si>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</si>
  <si>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</si>
  <si>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</si>
  <si>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</si>
  <si>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</si>
  <si>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</si>
  <si>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</si>
  <si>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</si>
  <si>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</si>
  <si>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</si>
  <si>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</si>
  <si>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</si>
  <si>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</si>
  <si>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</si>
  <si>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</si>
  <si>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</si>
  <si>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</si>
  <si>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</si>
  <si>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</si>
  <si>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</si>
  <si>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</si>
  <si>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</si>
  <si>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</si>
  <si>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</si>
  <si>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</si>
  <si>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</si>
  <si>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</si>
  <si>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</si>
  <si>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</si>
  <si>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</si>
  <si>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</si>
  <si>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</si>
  <si>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</si>
  <si>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</si>
  <si>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</si>
  <si>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</si>
  <si>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</si>
  <si>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</si>
  <si>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</si>
  <si>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</si>
  <si>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</si>
  <si>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</si>
  <si>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</si>
  <si>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</si>
  <si>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</si>
  <si>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</si>
  <si>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</si>
  <si>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</si>
  <si>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</si>
  <si>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</si>
  <si>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</si>
  <si>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</si>
  <si>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</si>
  <si>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</si>
  <si>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</si>
  <si>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</si>
  <si>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</si>
  <si>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</si>
  <si>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</si>
  <si>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</si>
  <si>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</si>
  <si>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</si>
  <si>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</si>
  <si>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</si>
  <si>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</si>
  <si>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</si>
  <si>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</si>
  <si>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</si>
  <si>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</si>
  <si>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</si>
  <si>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</si>
  <si>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</si>
  <si>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</si>
  <si>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</si>
  <si>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</si>
  <si>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</si>
  <si>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</si>
  <si>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</si>
  <si>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</si>
  <si>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</si>
  <si>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</si>
  <si>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</si>
  <si>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</si>
  <si>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</si>
  <si>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</si>
  <si>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</si>
  <si>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</si>
  <si>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</si>
  <si>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</si>
  <si>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</si>
  <si>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</si>
  <si>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</si>
  <si>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</si>
  <si>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</si>
  <si>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</si>
  <si>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</si>
  <si>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</si>
  <si>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</si>
  <si>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</si>
  <si>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</si>
  <si>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</si>
  <si>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</si>
  <si>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</si>
  <si>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</si>
  <si>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</si>
  <si>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</si>
  <si>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</si>
  <si>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</si>
  <si>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</si>
  <si>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</si>
  <si>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</si>
  <si>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</si>
  <si>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</si>
  <si>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</si>
  <si>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</si>
  <si>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</si>
  <si>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</si>
  <si>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</si>
  <si>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</si>
  <si>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</si>
  <si>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</si>
  <si>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</si>
  <si>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</si>
  <si>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</si>
  <si>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</si>
  <si>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</si>
  <si>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</si>
  <si>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</si>
  <si>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</si>
  <si>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</si>
  <si>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</si>
  <si>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</si>
  <si>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</si>
  <si>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</si>
  <si>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</si>
  <si>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</si>
  <si>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</si>
  <si>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</si>
  <si>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</si>
  <si>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</si>
  <si>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</si>
  <si>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</si>
  <si>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</si>
  <si>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</si>
  <si>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</si>
  <si>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</si>
  <si>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</si>
  <si>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</si>
  <si>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</si>
  <si>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</si>
  <si>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</si>
  <si>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</si>
  <si>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</si>
  <si>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</si>
  <si>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</si>
  <si>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</si>
  <si>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</si>
  <si>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</si>
  <si>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</si>
  <si>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</si>
  <si>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</si>
  <si>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</si>
  <si>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</si>
  <si>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</si>
  <si>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</si>
  <si>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</si>
  <si>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</si>
  <si>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</si>
  <si>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</si>
  <si>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</si>
  <si>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</si>
  <si>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</si>
  <si>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</si>
  <si>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</si>
  <si>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</si>
  <si>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</si>
  <si>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</si>
  <si>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</si>
  <si>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</si>
  <si>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</si>
  <si>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</si>
  <si>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</si>
  <si>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</si>
  <si>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</si>
  <si>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</si>
  <si>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</si>
  <si>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</si>
  <si>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</si>
  <si>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</si>
  <si>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</si>
  <si>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</si>
  <si>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</si>
  <si>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</si>
  <si>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</si>
  <si>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</si>
  <si>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</si>
  <si>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</si>
  <si>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</si>
  <si>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</si>
  <si>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</si>
  <si>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</si>
  <si>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</si>
  <si>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</si>
  <si>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</si>
  <si>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</si>
  <si>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</si>
  <si>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</si>
  <si>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</si>
  <si>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</si>
  <si>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</si>
  <si>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</si>
  <si>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</si>
  <si>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</si>
  <si>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</si>
  <si>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</si>
  <si>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</si>
  <si>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</si>
  <si>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</si>
  <si>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</si>
  <si>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</si>
  <si>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</si>
  <si>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</si>
  <si>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</si>
  <si>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</si>
  <si>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</si>
  <si>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</si>
  <si>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</si>
  <si>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</si>
  <si>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</si>
  <si>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</si>
  <si>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</si>
  <si>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</si>
  <si>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</si>
  <si>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</si>
  <si>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</si>
  <si>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</si>
  <si>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</si>
  <si>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</si>
  <si>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</si>
  <si>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</si>
  <si>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</si>
  <si>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</si>
  <si>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</si>
  <si>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</si>
  <si>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</si>
  <si>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</si>
  <si>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</si>
  <si>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</si>
  <si>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</si>
  <si>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</si>
  <si>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</si>
  <si>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</si>
  <si>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</si>
  <si>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</si>
  <si>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</si>
  <si>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</si>
  <si>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</si>
  <si>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</si>
  <si>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</si>
  <si>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</si>
  <si>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</si>
  <si>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</si>
  <si>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</si>
  <si>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</si>
  <si>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</si>
  <si>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</si>
  <si>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</si>
  <si>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</si>
  <si>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</si>
  <si>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</si>
  <si>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</si>
  <si>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</si>
  <si>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</si>
  <si>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</si>
  <si>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</si>
  <si>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</si>
  <si>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</si>
  <si>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</si>
  <si>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</si>
  <si>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</si>
  <si>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</si>
  <si>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</si>
  <si>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</si>
  <si>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</si>
  <si>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</si>
  <si>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</si>
  <si>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</si>
  <si>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</si>
  <si>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</si>
  <si>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</si>
  <si>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</si>
  <si>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</si>
  <si>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</si>
  <si>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</si>
  <si>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</si>
  <si>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</si>
  <si>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</si>
  <si>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</si>
  <si>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</si>
  <si>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</si>
  <si>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</si>
  <si>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</si>
  <si>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</si>
  <si>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</si>
  <si>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</si>
  <si>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</si>
  <si>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</si>
  <si>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</si>
  <si>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</si>
  <si>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</si>
  <si>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</si>
  <si>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</si>
  <si>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</si>
  <si>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</si>
  <si>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</si>
  <si>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</si>
  <si>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</si>
  <si>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</si>
  <si>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</si>
  <si>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</si>
  <si>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</si>
  <si>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</si>
  <si>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</si>
  <si>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</si>
  <si>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</si>
  <si>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</si>
  <si>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</si>
  <si>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</si>
  <si>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</si>
  <si>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</si>
  <si>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</si>
  <si>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</si>
  <si>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</si>
  <si>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</si>
  <si>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</si>
  <si>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</si>
  <si>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</si>
  <si>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</si>
  <si>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</si>
  <si>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</si>
  <si>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</si>
  <si>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</si>
  <si>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</si>
  <si>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</si>
  <si>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</si>
  <si>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</si>
  <si>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</si>
  <si>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</si>
  <si>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</si>
  <si>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</si>
  <si>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</si>
  <si>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</si>
  <si>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</si>
  <si>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</si>
  <si>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</si>
  <si>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</si>
  <si>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</si>
  <si>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</si>
  <si>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</si>
  <si>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</si>
  <si>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</si>
  <si>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</si>
  <si>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</si>
  <si>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</si>
  <si>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</si>
  <si>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</si>
  <si>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</si>
  <si>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</si>
  <si>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</si>
  <si>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</si>
  <si>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</si>
  <si>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</si>
  <si>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</si>
  <si>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</si>
  <si>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</si>
  <si>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</si>
  <si>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</si>
  <si>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</si>
  <si>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</si>
  <si>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</si>
  <si>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</si>
  <si>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</si>
  <si>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</si>
  <si>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</si>
  <si>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</si>
  <si>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</si>
  <si>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</si>
  <si>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</si>
  <si>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</si>
  <si>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</si>
  <si>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</si>
  <si>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</si>
  <si>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</si>
  <si>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</si>
  <si>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</si>
  <si>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</si>
  <si>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</si>
  <si>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</si>
  <si>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</si>
  <si>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</si>
  <si>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</si>
  <si>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</si>
  <si>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</si>
  <si>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</si>
  <si>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</si>
  <si>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</si>
  <si>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</si>
  <si>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</si>
  <si>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</si>
  <si>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</si>
  <si>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</si>
  <si>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</si>
  <si>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</si>
  <si>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</si>
  <si>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</si>
  <si>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</si>
  <si>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</si>
  <si>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</si>
  <si>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</si>
  <si>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</si>
  <si>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</si>
  <si>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</si>
  <si>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</si>
  <si>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</si>
  <si>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</si>
  <si>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</si>
  <si>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</si>
  <si>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</si>
  <si>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</si>
  <si>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</si>
  <si>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</si>
  <si>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</si>
  <si>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</si>
  <si>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</si>
  <si>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</si>
  <si>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</si>
  <si>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</si>
  <si>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</si>
  <si>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</si>
  <si>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</si>
  <si>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</si>
  <si>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</si>
  <si>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</si>
  <si>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</si>
  <si>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</si>
  <si>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</si>
  <si>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</si>
  <si>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</si>
  <si>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</si>
  <si>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</si>
  <si>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</si>
  <si>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</si>
  <si>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</si>
  <si>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</si>
  <si>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</si>
  <si>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</si>
  <si>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</si>
  <si>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</si>
  <si>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</si>
  <si>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</si>
  <si>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</si>
  <si>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</si>
  <si>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</si>
  <si>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</si>
  <si>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</si>
  <si>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</si>
  <si>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</si>
  <si>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</si>
  <si>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</si>
  <si>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</si>
  <si>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</si>
  <si>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</si>
  <si>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</si>
  <si>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</si>
  <si>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</si>
  <si>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</si>
  <si>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</si>
  <si>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</si>
  <si>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</si>
  <si>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</si>
  <si>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</si>
  <si>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</si>
  <si>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</si>
  <si>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</si>
  <si>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</si>
  <si>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</si>
  <si>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</si>
  <si>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</si>
  <si>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</si>
  <si>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</si>
  <si>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</si>
  <si>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</si>
  <si>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</si>
  <si>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</si>
  <si>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</si>
  <si>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</si>
  <si>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</si>
  <si>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</si>
  <si>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</si>
  <si>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</si>
  <si>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</si>
  <si>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</si>
  <si>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</si>
  <si>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</si>
  <si>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</si>
  <si>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</si>
  <si>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</si>
  <si>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</si>
  <si>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</si>
  <si>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</si>
  <si>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</si>
  <si>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</si>
  <si>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</si>
  <si>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</si>
  <si>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</si>
  <si>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</si>
  <si>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</si>
  <si>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</si>
  <si>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</si>
  <si>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</si>
  <si>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</si>
  <si>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</si>
  <si>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</si>
  <si>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</si>
  <si>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</si>
  <si>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</si>
  <si>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</si>
  <si>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</si>
  <si>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</si>
  <si>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</si>
  <si>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</si>
  <si>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</si>
  <si>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</si>
  <si>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</si>
  <si>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</si>
  <si>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</si>
  <si>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</si>
  <si>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</si>
  <si>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</si>
  <si>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</si>
  <si>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</si>
  <si>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</si>
  <si>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</si>
  <si>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</si>
  <si>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</si>
  <si>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</si>
  <si>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</si>
  <si>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</si>
  <si>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</si>
  <si>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</si>
  <si>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</si>
  <si>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</si>
  <si>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</si>
  <si>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</si>
  <si>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</si>
  <si>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</si>
  <si>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</si>
  <si>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</si>
  <si>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</si>
  <si>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</si>
  <si>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</si>
  <si>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</si>
  <si>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</si>
  <si>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</si>
  <si>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</si>
  <si>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</si>
  <si>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</si>
  <si>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</si>
  <si>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</si>
  <si>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</si>
  <si>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</si>
  <si>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</si>
  <si>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</si>
  <si>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</si>
  <si>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</si>
  <si>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</si>
  <si>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</si>
  <si>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</si>
  <si>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</si>
  <si>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</si>
  <si>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</si>
  <si>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</si>
  <si>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</si>
  <si>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</si>
  <si>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</si>
  <si>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</si>
  <si>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</si>
  <si>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</si>
  <si>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</si>
  <si>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</si>
  <si>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</si>
  <si>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</si>
  <si>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</si>
  <si>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</si>
  <si>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</si>
  <si>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</si>
  <si>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</si>
  <si>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</si>
  <si>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</si>
  <si>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</si>
  <si>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</si>
  <si>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</si>
  <si>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</si>
  <si>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</si>
  <si>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</si>
  <si>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</si>
  <si>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</si>
  <si>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</si>
  <si>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</si>
  <si>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</si>
  <si>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</si>
  <si>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</si>
  <si>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</si>
  <si>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</si>
  <si>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</si>
  <si>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</si>
  <si>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</si>
  <si>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</si>
  <si>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</si>
  <si>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</si>
  <si>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</si>
  <si>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</si>
  <si>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</si>
  <si>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</si>
  <si>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</si>
  <si>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</si>
  <si>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</si>
  <si>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</si>
  <si>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</si>
  <si>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</si>
  <si>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</si>
  <si>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</si>
  <si>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</si>
  <si>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</si>
  <si>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</si>
  <si>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</si>
  <si>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</si>
  <si>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</si>
  <si>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</si>
  <si>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</si>
  <si>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</si>
  <si>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</si>
  <si>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</si>
  <si>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</si>
  <si>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</si>
  <si>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</si>
  <si>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</si>
  <si>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</si>
  <si>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</si>
  <si>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</si>
  <si>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</si>
  <si>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</si>
  <si>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</si>
  <si>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</si>
  <si>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</si>
  <si>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</si>
  <si>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</si>
  <si>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</si>
  <si>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</si>
  <si>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</si>
  <si>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</si>
  <si>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</si>
  <si>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</si>
  <si>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</si>
  <si>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</si>
  <si>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</si>
  <si>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</si>
  <si>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</si>
  <si>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</si>
  <si>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</si>
  <si>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</si>
  <si>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</si>
  <si>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</si>
  <si>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</si>
  <si>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</si>
  <si>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</si>
  <si>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</si>
  <si>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</si>
  <si>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</si>
  <si>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</si>
  <si>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</si>
  <si>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</si>
  <si>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</si>
  <si>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</si>
  <si>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</si>
  <si>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</si>
  <si>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</si>
  <si>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</si>
  <si>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</si>
  <si>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</si>
  <si>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</si>
  <si>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</si>
  <si>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</si>
  <si>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</si>
  <si>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</si>
  <si>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</si>
  <si>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</si>
  <si>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</si>
  <si>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</si>
  <si>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</si>
  <si>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</si>
  <si>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</si>
  <si>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</si>
  <si>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</si>
  <si>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</si>
  <si>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</si>
  <si>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</si>
  <si>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</si>
  <si>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</si>
  <si>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</si>
  <si>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</si>
  <si>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</si>
  <si>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</si>
  <si>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</si>
  <si>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</si>
  <si>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</si>
  <si>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</si>
  <si>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</si>
  <si>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</si>
  <si>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</si>
  <si>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</si>
  <si>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</si>
  <si>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</si>
  <si>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</si>
  <si>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</si>
  <si>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</si>
  <si>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</si>
  <si>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</si>
  <si>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</si>
  <si>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</si>
  <si>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</si>
  <si>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</si>
  <si>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</si>
  <si>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</si>
  <si>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</si>
  <si>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</si>
  <si>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</si>
  <si>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</si>
  <si>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</si>
  <si>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</si>
  <si>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</si>
  <si>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</si>
  <si>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</si>
  <si>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</si>
  <si>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</si>
  <si>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</si>
  <si>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</si>
  <si>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</si>
  <si>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</si>
  <si>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</si>
  <si>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</si>
  <si>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</si>
  <si>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</si>
  <si>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</si>
  <si>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</si>
  <si>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</si>
  <si>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</si>
  <si>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</si>
  <si>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</si>
  <si>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</si>
  <si>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</si>
  <si>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</si>
  <si>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</si>
  <si>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</si>
  <si>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</si>
  <si>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</si>
  <si>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</si>
  <si>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</si>
  <si>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</si>
  <si>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</si>
  <si>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</si>
  <si>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</si>
  <si>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</si>
  <si>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</si>
  <si>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</si>
  <si>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</si>
  <si>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</si>
  <si>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</si>
  <si>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</si>
  <si>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</si>
  <si>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</si>
  <si>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</si>
  <si>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</si>
  <si>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</si>
  <si>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</si>
  <si>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</si>
  <si>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</si>
  <si>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</si>
  <si>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</si>
  <si>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</si>
  <si>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</si>
  <si>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</si>
  <si>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</si>
  <si>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</si>
  <si>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</si>
  <si>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</si>
  <si>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</si>
  <si>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</si>
  <si>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</si>
  <si>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</si>
  <si>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</si>
  <si>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</si>
  <si>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</si>
  <si>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</si>
  <si>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</si>
  <si>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</si>
  <si>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</si>
  <si>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</si>
  <si>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</si>
  <si>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</si>
  <si>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</si>
  <si>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</si>
  <si>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</si>
  <si>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</si>
  <si>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</si>
  <si>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</si>
  <si>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</si>
  <si>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</si>
  <si>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</si>
  <si>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</si>
  <si>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</si>
  <si>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</si>
  <si>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</si>
  <si>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</si>
  <si>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</si>
  <si>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</si>
  <si>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</si>
  <si>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</si>
  <si>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</si>
  <si>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</si>
  <si>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</si>
  <si>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</si>
  <si>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</si>
  <si>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</si>
  <si>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</si>
  <si>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</si>
  <si>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</si>
  <si>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</si>
  <si>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</si>
  <si>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</si>
  <si>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</si>
  <si>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</si>
  <si>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</si>
  <si>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</si>
  <si>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</si>
  <si>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</si>
  <si>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</si>
  <si>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</si>
  <si>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</si>
  <si>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</si>
  <si>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</si>
  <si>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</si>
  <si>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</si>
  <si>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</si>
  <si>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</si>
  <si>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</si>
  <si>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</si>
  <si>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</si>
  <si>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</si>
  <si>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</si>
  <si>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</si>
  <si>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</si>
  <si>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</si>
  <si>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</si>
  <si>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</si>
  <si>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</si>
  <si>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</si>
  <si>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</si>
  <si>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</si>
  <si>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</si>
  <si>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</si>
  <si>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</si>
  <si>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</si>
  <si>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</si>
  <si>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</si>
  <si>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</si>
  <si>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</si>
  <si>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</si>
  <si>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</si>
  <si>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</si>
  <si>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</si>
  <si>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</si>
  <si>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</si>
  <si>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</si>
  <si>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</si>
  <si>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</si>
  <si>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</si>
  <si>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</si>
  <si>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</si>
  <si>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</si>
  <si>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</si>
  <si>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</si>
  <si>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</si>
  <si>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</si>
  <si>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</si>
  <si>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</si>
  <si>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</si>
  <si>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</si>
  <si>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</si>
  <si>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</si>
  <si>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</si>
  <si>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</si>
  <si>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</si>
  <si>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</si>
  <si>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</si>
  <si>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</si>
  <si>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</si>
  <si>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</si>
  <si>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</si>
  <si>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</si>
  <si>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</si>
  <si>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</si>
  <si>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</si>
  <si>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</si>
  <si>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</si>
  <si>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</si>
  <si>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</si>
  <si>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</si>
  <si>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</si>
  <si>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</si>
  <si>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</si>
  <si>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</si>
  <si>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</si>
  <si>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</si>
  <si>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</si>
  <si>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</si>
  <si>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</si>
  <si>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</si>
  <si>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</si>
  <si>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</si>
  <si>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</si>
  <si>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</si>
  <si>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</si>
  <si>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</si>
  <si>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</si>
  <si>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</si>
  <si>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</si>
  <si>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</si>
  <si>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</si>
  <si>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</si>
  <si>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</si>
  <si>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</si>
  <si>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</si>
  <si>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</si>
  <si>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</si>
  <si>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</si>
  <si>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</si>
  <si>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</si>
  <si>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</si>
  <si>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</si>
  <si>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</si>
  <si>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</si>
  <si>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</si>
  <si>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</si>
  <si>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</si>
  <si>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</si>
  <si>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</si>
  <si>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</si>
  <si>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</si>
  <si>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</si>
  <si>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</si>
  <si>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</si>
  <si>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</si>
  <si>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</si>
  <si>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</si>
  <si>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</si>
  <si>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</si>
  <si>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</si>
  <si>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</si>
  <si>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</si>
  <si>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</si>
  <si>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</si>
  <si>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</si>
  <si>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</si>
  <si>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</si>
  <si>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</si>
  <si>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</si>
  <si>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</si>
  <si>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</si>
  <si>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</si>
  <si>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</si>
  <si>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</si>
  <si>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</si>
  <si>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</si>
  <si>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</si>
  <si>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</si>
  <si>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</si>
  <si>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</si>
  <si>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</si>
  <si>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</si>
  <si>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</si>
  <si>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</si>
  <si>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</si>
  <si>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</si>
  <si>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</si>
  <si>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</si>
  <si>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</si>
  <si>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</si>
  <si>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</si>
  <si>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</si>
  <si>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</si>
  <si>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</si>
  <si>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</si>
  <si>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</si>
  <si>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</si>
  <si>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</si>
  <si>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</si>
  <si>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</si>
  <si>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</si>
  <si>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</si>
  <si>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</si>
  <si>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</si>
  <si>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</si>
  <si>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</si>
  <si>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</si>
  <si>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</si>
  <si>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</si>
  <si>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</si>
  <si>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</si>
  <si>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</si>
  <si>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</si>
  <si>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</si>
  <si>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</si>
  <si>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</si>
  <si>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</si>
  <si>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</si>
  <si>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</si>
  <si>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</si>
  <si>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</si>
  <si>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</si>
  <si>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</si>
  <si>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</si>
  <si>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</si>
  <si>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</si>
  <si>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</si>
  <si>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</si>
  <si>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</si>
  <si>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</si>
  <si>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</si>
  <si>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</si>
  <si>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</si>
  <si>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</si>
  <si>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</si>
  <si>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</si>
  <si>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</si>
  <si>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</si>
  <si>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</si>
  <si>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</si>
  <si>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</si>
  <si>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</si>
  <si>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</si>
  <si>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</si>
  <si>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</si>
  <si>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</si>
  <si>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</si>
  <si>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</si>
  <si>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</si>
  <si>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</si>
  <si>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</si>
  <si>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</si>
  <si>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</si>
  <si>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</si>
  <si>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</si>
  <si>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</si>
  <si>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</si>
  <si>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</si>
  <si>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</si>
  <si>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</si>
  <si>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</si>
  <si>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</si>
  <si>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</si>
  <si>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</si>
  <si>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</si>
  <si>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</si>
  <si>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</si>
  <si>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</si>
  <si>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</si>
  <si>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</si>
  <si>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</si>
  <si>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</si>
  <si>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</si>
  <si>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</si>
  <si>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</si>
  <si>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</si>
  <si>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</si>
  <si>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</si>
  <si>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</si>
  <si>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</si>
  <si>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</si>
  <si>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</si>
  <si>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</si>
  <si>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</si>
  <si>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</si>
  <si>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</si>
  <si>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</si>
  <si>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</si>
  <si>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</si>
  <si>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</si>
  <si>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</si>
  <si>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</si>
  <si>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</si>
  <si>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</si>
  <si>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</si>
  <si>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</si>
  <si>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</si>
  <si>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</si>
  <si>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</si>
  <si>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</si>
  <si>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</si>
  <si>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</si>
  <si>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</si>
  <si>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</si>
  <si>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</si>
  <si>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</si>
  <si>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</si>
  <si>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</si>
  <si>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</si>
  <si>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</si>
  <si>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</si>
  <si>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</si>
  <si>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</si>
  <si>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</si>
  <si>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</si>
  <si>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</si>
  <si>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</si>
  <si>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</si>
  <si>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</si>
  <si>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</si>
  <si>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</si>
  <si>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</si>
  <si>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</si>
  <si>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</si>
  <si>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</si>
  <si>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</si>
  <si>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</si>
  <si>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</si>
  <si>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</si>
  <si>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</si>
  <si>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</si>
  <si>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</si>
  <si>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</si>
  <si>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</si>
  <si>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</si>
  <si>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</si>
  <si>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</si>
  <si>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</si>
  <si>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</si>
  <si>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</si>
  <si>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</si>
  <si>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</si>
  <si>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</si>
  <si>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</si>
  <si>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</si>
  <si>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</si>
  <si>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</si>
  <si>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</si>
  <si>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</si>
  <si>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</si>
  <si>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</si>
  <si>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</si>
  <si>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</si>
  <si>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</si>
  <si>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</si>
  <si>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</si>
  <si>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</si>
  <si>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</si>
  <si>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</si>
  <si>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</si>
  <si>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</si>
  <si>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</si>
  <si>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</si>
  <si>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</si>
  <si>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</si>
  <si>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</si>
  <si>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</si>
  <si>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</si>
  <si>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</si>
  <si>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</si>
  <si>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</si>
  <si>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</si>
  <si>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</si>
  <si>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</si>
  <si>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</si>
  <si>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</si>
  <si>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</si>
  <si>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</si>
  <si>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</si>
  <si>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</si>
  <si>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</si>
  <si>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</si>
  <si>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</si>
  <si>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</si>
  <si>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</si>
  <si>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</si>
  <si>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</si>
  <si>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</si>
  <si>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</si>
  <si>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</si>
  <si>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</si>
  <si>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</si>
  <si>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</si>
  <si>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</si>
  <si>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</si>
  <si>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</si>
  <si>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</si>
  <si>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</si>
  <si>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</si>
  <si>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</si>
  <si>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</si>
  <si>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</si>
  <si>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</si>
  <si>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</si>
  <si>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</si>
  <si>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</si>
  <si>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</si>
  <si>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</si>
  <si>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</si>
  <si>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</si>
  <si>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</si>
  <si>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</si>
  <si>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</si>
  <si>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</si>
  <si>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</si>
  <si>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</si>
  <si>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</si>
  <si>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</si>
  <si>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</si>
  <si>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</si>
  <si>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</si>
  <si>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</si>
  <si>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</si>
  <si>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</si>
  <si>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</si>
  <si>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</si>
  <si>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</si>
  <si>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</si>
  <si>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</si>
  <si>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</si>
  <si>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</si>
  <si>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</si>
  <si>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</si>
  <si>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</si>
  <si>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</si>
  <si>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</si>
  <si>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</si>
  <si>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</si>
  <si>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</si>
  <si>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</si>
  <si>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</si>
  <si>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</si>
  <si>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</si>
  <si>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</si>
  <si>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</si>
  <si>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</si>
  <si>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</si>
  <si>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</si>
  <si>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</si>
  <si>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</si>
  <si>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</si>
  <si>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</si>
  <si>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</si>
  <si>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</si>
  <si>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</si>
  <si>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</si>
  <si>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</si>
  <si>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</si>
  <si>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</si>
  <si>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</si>
  <si>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</si>
  <si>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</si>
  <si>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</si>
  <si>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</si>
  <si>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</si>
  <si>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</si>
  <si>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</si>
  <si>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</si>
  <si>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</si>
  <si>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</si>
  <si>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</si>
  <si>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</si>
  <si>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</si>
  <si>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</si>
  <si>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</si>
  <si>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</si>
  <si>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</si>
  <si>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</si>
  <si>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</si>
  <si>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</si>
  <si>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</si>
  <si>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</si>
  <si>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</si>
  <si>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</si>
  <si>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</si>
  <si>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</si>
  <si>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</si>
  <si>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</si>
  <si>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</si>
  <si>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</si>
  <si>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</si>
  <si>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</si>
  <si>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</si>
  <si>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</si>
  <si>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</si>
  <si>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</si>
  <si>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</si>
  <si>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</si>
  <si>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</si>
  <si>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</si>
  <si>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</si>
  <si>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</si>
  <si>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</si>
  <si>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</si>
  <si>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</si>
  <si>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</si>
  <si>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</si>
  <si>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</si>
  <si>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</si>
  <si>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</si>
  <si>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</si>
  <si>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</si>
  <si>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</si>
  <si>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</si>
  <si>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</si>
  <si>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</si>
  <si>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</si>
  <si>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</si>
  <si>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</si>
  <si>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</si>
  <si>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</si>
  <si>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</si>
  <si>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</si>
  <si>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</si>
  <si>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</si>
  <si>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</si>
  <si>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</si>
  <si>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</si>
  <si>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</si>
  <si>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</si>
  <si>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</si>
  <si>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</si>
  <si>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</si>
  <si>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</si>
  <si>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</si>
  <si>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</si>
  <si>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</si>
  <si>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</si>
  <si>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</si>
  <si>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</si>
  <si>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</si>
  <si>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</si>
  <si>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</si>
  <si>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</si>
  <si>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</si>
  <si>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</si>
  <si>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</si>
  <si>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</si>
  <si>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</si>
  <si>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</si>
  <si>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</si>
  <si>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</si>
  <si>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</si>
  <si>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</si>
  <si>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</si>
  <si>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</si>
  <si>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</si>
  <si>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</si>
  <si>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</si>
  <si>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</si>
  <si>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</si>
  <si>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</si>
  <si>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</si>
  <si>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</si>
  <si>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</si>
  <si>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</si>
  <si>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</si>
  <si>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</si>
  <si>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</si>
  <si>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</si>
  <si>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</si>
  <si>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</si>
  <si>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</si>
  <si>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</si>
  <si>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</si>
  <si>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</si>
  <si>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</si>
  <si>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</si>
  <si>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</si>
  <si>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</si>
  <si>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</si>
  <si>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</si>
  <si>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</si>
  <si>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</si>
  <si>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</si>
  <si>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</si>
  <si>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</si>
  <si>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</si>
  <si>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</si>
  <si>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</si>
  <si>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</si>
  <si>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</si>
  <si>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</si>
  <si>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</si>
  <si>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</si>
  <si>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</si>
  <si>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</si>
  <si>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</si>
  <si>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</si>
  <si>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</si>
  <si>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</si>
  <si>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</si>
  <si>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</si>
  <si>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</si>
  <si>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</si>
  <si>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</si>
  <si>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</si>
  <si>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</si>
  <si>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</si>
  <si>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</si>
  <si>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</si>
  <si>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</si>
  <si>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</si>
  <si>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</si>
  <si>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</si>
  <si>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</si>
  <si>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</si>
  <si>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</si>
  <si>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</si>
  <si>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</si>
  <si>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</si>
  <si>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</si>
  <si>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</si>
  <si>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</si>
  <si>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</si>
  <si>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</si>
  <si>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</si>
  <si>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</si>
  <si>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</si>
  <si>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</si>
  <si>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</si>
  <si>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</si>
  <si>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</si>
  <si>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</si>
  <si>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</si>
  <si>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</si>
  <si>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</si>
  <si>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</si>
  <si>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</si>
  <si>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</si>
  <si>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</si>
  <si>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</si>
  <si>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</si>
  <si>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</si>
  <si>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</si>
  <si>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</si>
  <si>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</si>
  <si>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</si>
  <si>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</si>
  <si>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</si>
  <si>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</si>
  <si>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</si>
  <si>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</si>
  <si>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</si>
  <si>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</si>
  <si>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</si>
  <si>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</si>
  <si>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</si>
  <si>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</si>
  <si>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</si>
  <si>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</si>
  <si>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</si>
  <si>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</si>
  <si>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</si>
  <si>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</si>
  <si>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</si>
  <si>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</si>
  <si>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</si>
  <si>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</si>
  <si>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</si>
  <si>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</si>
  <si>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</si>
  <si>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</si>
  <si>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</si>
  <si>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</si>
  <si>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</si>
  <si>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</si>
  <si>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</si>
  <si>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</si>
  <si>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</si>
  <si>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</si>
  <si>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</si>
  <si>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</si>
  <si>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</si>
  <si>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</si>
  <si>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</si>
  <si>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</si>
  <si>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</si>
  <si>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</si>
  <si>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</si>
  <si>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</si>
  <si>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</si>
  <si>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</si>
  <si>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</si>
  <si>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</si>
  <si>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</si>
  <si>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</si>
  <si>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</si>
  <si>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</si>
  <si>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</si>
  <si>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</si>
  <si>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</si>
  <si>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</si>
  <si>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</si>
  <si>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</si>
  <si>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</si>
  <si>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</si>
  <si>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</si>
  <si>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</si>
  <si>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</si>
  <si>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</si>
  <si>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</si>
  <si>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</si>
  <si>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</si>
  <si>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</si>
  <si>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</si>
  <si>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</si>
  <si>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</si>
  <si>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</si>
  <si>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</si>
  <si>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</si>
  <si>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</si>
  <si>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</si>
  <si>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</si>
  <si>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</si>
  <si>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</si>
  <si>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</si>
  <si>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</si>
  <si>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</si>
  <si>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</si>
  <si>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</si>
  <si>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</si>
  <si>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</si>
  <si>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</si>
  <si>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</si>
  <si>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</si>
  <si>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</si>
  <si>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</si>
  <si>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</si>
  <si>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</si>
  <si>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</si>
  <si>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</si>
  <si>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</si>
  <si>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</si>
  <si>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</si>
  <si>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</si>
  <si>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</si>
  <si>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</si>
  <si>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</si>
  <si>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</si>
  <si>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</si>
  <si>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</si>
  <si>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</si>
  <si>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</si>
  <si>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</si>
  <si>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</si>
  <si>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</si>
  <si>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</si>
  <si>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</si>
  <si>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</si>
  <si>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</si>
  <si>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</si>
  <si>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</si>
  <si>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</si>
  <si>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</si>
  <si>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</si>
  <si>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</si>
  <si>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</si>
  <si>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</si>
  <si>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</si>
  <si>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</si>
  <si>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</si>
  <si>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</si>
  <si>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</si>
  <si>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</si>
  <si>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</si>
  <si>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</si>
  <si>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</si>
  <si>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</si>
  <si>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</si>
  <si>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</si>
  <si>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</si>
  <si>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</si>
  <si>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</si>
  <si>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</si>
  <si>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</si>
  <si>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</si>
  <si>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</si>
  <si>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</si>
  <si>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</si>
  <si>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</si>
  <si>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</si>
  <si>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</si>
  <si>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</si>
  <si>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</si>
  <si>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</si>
  <si>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</si>
  <si>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</si>
  <si>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</si>
  <si>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</si>
  <si>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</si>
  <si>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</si>
  <si>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</si>
  <si>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</si>
  <si>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</si>
  <si>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</si>
  <si>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</si>
  <si>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</si>
  <si>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</si>
  <si>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</si>
  <si>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</si>
  <si>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</si>
  <si>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</si>
  <si>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</si>
  <si>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</si>
  <si>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</si>
  <si>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</si>
  <si>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</si>
  <si>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</si>
  <si>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</si>
  <si>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</si>
  <si>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</si>
  <si>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</si>
  <si>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</si>
  <si>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</si>
  <si>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</si>
  <si>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</si>
  <si>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</si>
  <si>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</si>
  <si>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</si>
  <si>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</si>
  <si>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</si>
  <si>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</si>
  <si>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</si>
  <si>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</si>
  <si>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</si>
  <si>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</si>
  <si>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</si>
  <si>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</si>
  <si>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</si>
  <si>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</si>
  <si>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</si>
  <si>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</si>
  <si>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</si>
  <si>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</si>
  <si>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</si>
  <si>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</si>
  <si>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</si>
  <si>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</si>
  <si>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</si>
  <si>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</si>
  <si>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</si>
  <si>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</si>
  <si>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</si>
  <si>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</si>
  <si>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</si>
  <si>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</si>
  <si>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</si>
  <si>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</si>
  <si>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</si>
  <si>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</si>
  <si>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</si>
  <si>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</si>
  <si>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</si>
  <si>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</si>
  <si>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</si>
  <si>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</si>
  <si>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</si>
  <si>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</si>
  <si>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</si>
  <si>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</si>
  <si>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</si>
  <si>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</si>
  <si>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</si>
  <si>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</si>
  <si>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</si>
  <si>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</si>
  <si>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</si>
  <si>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</si>
  <si>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</si>
  <si>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</si>
  <si>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</si>
  <si>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</si>
  <si>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</si>
  <si>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</si>
  <si>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</si>
  <si>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</si>
  <si>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</si>
  <si>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</si>
  <si>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</si>
  <si>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</si>
  <si>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</si>
  <si>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</si>
  <si>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</si>
  <si>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</si>
  <si>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</si>
  <si>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</si>
  <si>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</si>
  <si>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</si>
  <si>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</si>
  <si>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</si>
  <si>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</si>
  <si>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</si>
  <si>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</si>
  <si>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</si>
  <si>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</si>
  <si>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</si>
  <si>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</si>
  <si>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</si>
  <si>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</si>
  <si>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</si>
  <si>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</si>
  <si>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</si>
  <si>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</si>
  <si>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</si>
  <si>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</si>
  <si>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</si>
  <si>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</si>
  <si>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</si>
  <si>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</si>
  <si>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</si>
  <si>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</si>
  <si>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</si>
  <si>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</si>
  <si>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</si>
  <si>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</si>
  <si>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</si>
  <si>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</si>
  <si>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</si>
  <si>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</si>
  <si>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</si>
  <si>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</si>
  <si>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</si>
  <si>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</si>
  <si>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</si>
  <si>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</si>
  <si>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</si>
  <si>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</si>
  <si>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</si>
  <si>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</si>
  <si>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</si>
  <si>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</si>
  <si>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</si>
  <si>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</si>
  <si>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</si>
  <si>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</si>
  <si>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</si>
  <si>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</si>
  <si>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</si>
  <si>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</si>
  <si>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</si>
  <si>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</si>
  <si>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</si>
  <si>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</si>
  <si>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</si>
  <si>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</si>
  <si>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</si>
  <si>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</si>
  <si>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</si>
  <si>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</si>
  <si>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</si>
  <si>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</si>
  <si>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</si>
  <si>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</si>
  <si>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</si>
  <si>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</si>
  <si>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</si>
  <si>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</si>
  <si>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</si>
  <si>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</si>
  <si>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</si>
  <si>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</si>
  <si>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</si>
  <si>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</si>
  <si>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</si>
  <si>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</si>
  <si>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</si>
  <si>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</si>
  <si>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</si>
  <si>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</si>
  <si>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</si>
  <si>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</si>
  <si>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</si>
  <si>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</si>
  <si>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</si>
  <si>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</si>
  <si>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</si>
  <si>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</si>
  <si>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</si>
  <si>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</si>
  <si>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</si>
  <si>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</si>
  <si>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</si>
  <si>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</si>
  <si>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</si>
  <si>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</si>
  <si>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</si>
  <si>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</si>
  <si>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</si>
  <si>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</si>
  <si>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</si>
  <si>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</si>
  <si>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</si>
  <si>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</si>
  <si>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</si>
  <si>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</si>
  <si>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</si>
  <si>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</si>
  <si>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</si>
  <si>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</si>
  <si>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</si>
  <si>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</si>
  <si>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</si>
  <si>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</si>
  <si>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</si>
  <si>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</si>
  <si>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</si>
  <si>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</si>
  <si>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</si>
  <si>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</si>
  <si>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</si>
  <si>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</si>
  <si>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</si>
  <si>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</si>
  <si>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</si>
  <si>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</si>
  <si>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</si>
  <si>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</si>
  <si>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</si>
  <si>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</si>
  <si>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</si>
  <si>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</si>
  <si>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</si>
  <si>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</si>
  <si>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</si>
  <si>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</si>
  <si>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</si>
  <si>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</si>
  <si>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</si>
  <si>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</si>
  <si>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</si>
  <si>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</si>
  <si>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</si>
  <si>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</si>
  <si>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</si>
  <si>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</si>
  <si>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</si>
  <si>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</si>
  <si>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</si>
  <si>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</si>
  <si>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</si>
  <si>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</si>
  <si>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</si>
  <si>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</si>
  <si>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</si>
  <si>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</si>
  <si>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</si>
  <si>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</si>
  <si>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</si>
  <si>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</si>
  <si>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</si>
  <si>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</si>
  <si>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</si>
  <si>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</si>
  <si>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</si>
  <si>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</si>
  <si>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</si>
  <si>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</si>
  <si>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</si>
  <si>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</si>
  <si>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</si>
  <si>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</si>
  <si>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</si>
  <si>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</si>
  <si>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</si>
  <si>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</si>
  <si>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</si>
  <si>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</si>
  <si>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</si>
  <si>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</si>
  <si>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</si>
  <si>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</si>
  <si>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</si>
  <si>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</si>
  <si>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</si>
  <si>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</si>
  <si>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</si>
  <si>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</si>
  <si>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</si>
  <si>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</si>
  <si>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</si>
  <si>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</si>
  <si>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</si>
  <si>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</si>
  <si>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</si>
  <si>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</si>
  <si>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</si>
  <si>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</si>
  <si>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</si>
  <si>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</si>
  <si>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</si>
  <si>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</si>
  <si>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</si>
  <si>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</si>
  <si>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</si>
  <si>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</si>
  <si>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</si>
  <si>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</si>
  <si>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</si>
  <si>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</si>
  <si>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</si>
  <si>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</si>
  <si>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</si>
  <si>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</si>
  <si>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</si>
  <si>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</si>
  <si>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</si>
  <si>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</si>
  <si>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</si>
  <si>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</si>
  <si>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</si>
  <si>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</si>
  <si>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</si>
  <si>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</si>
  <si>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</si>
  <si>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</si>
  <si>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</si>
  <si>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</si>
  <si>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</si>
  <si>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</si>
  <si>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</si>
  <si>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</si>
  <si>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</si>
  <si>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</si>
  <si>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</si>
  <si>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</si>
  <si>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</si>
  <si>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</si>
  <si>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</si>
  <si>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</si>
  <si>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</si>
  <si>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</si>
  <si>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</si>
  <si>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</si>
  <si>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</si>
  <si>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</si>
  <si>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</si>
  <si>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</si>
  <si>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</si>
  <si>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</si>
  <si>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</si>
  <si>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</si>
  <si>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</si>
  <si>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</si>
  <si>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</si>
  <si>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</si>
  <si>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</si>
  <si>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</si>
  <si>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</si>
  <si>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</si>
  <si>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</si>
  <si>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</si>
  <si>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</si>
  <si>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</si>
  <si>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</si>
  <si>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</si>
  <si>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</si>
  <si>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</si>
  <si>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</si>
  <si>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</si>
  <si>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</si>
  <si>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</si>
  <si>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</si>
  <si>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</si>
  <si>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</si>
  <si>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</si>
  <si>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</si>
  <si>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</si>
  <si>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</si>
  <si>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</si>
  <si>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</si>
  <si>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</si>
  <si>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</si>
  <si>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</si>
  <si>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</si>
  <si>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</si>
  <si>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</si>
  <si>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</si>
  <si>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</si>
  <si>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</si>
  <si>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</si>
  <si>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</si>
  <si>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</si>
  <si>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</si>
  <si>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</si>
  <si>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</si>
  <si>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</si>
  <si>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</si>
  <si>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</si>
  <si>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</si>
  <si>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</si>
  <si>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</si>
  <si>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</si>
  <si>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</si>
  <si>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</si>
  <si>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</si>
  <si>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</si>
  <si>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</si>
  <si>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</si>
  <si>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</si>
  <si>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</si>
  <si>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</si>
  <si>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</si>
  <si>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</si>
  <si>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</si>
  <si>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</si>
  <si>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</si>
  <si>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</si>
  <si>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</si>
  <si>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</si>
  <si>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</si>
  <si>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</si>
  <si>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</si>
  <si>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</si>
  <si>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</si>
  <si>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</si>
  <si>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</si>
  <si>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</si>
  <si>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</si>
  <si>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</si>
  <si>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</si>
  <si>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</si>
  <si>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</si>
  <si>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</si>
  <si>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</si>
  <si>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</si>
  <si>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</si>
  <si>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</si>
  <si>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</si>
  <si>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</si>
  <si>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</si>
  <si>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</si>
  <si>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</si>
  <si>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</si>
  <si>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</si>
  <si>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</si>
  <si>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</si>
  <si>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</si>
  <si>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</si>
  <si>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</si>
  <si>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</si>
  <si>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</si>
  <si>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</si>
  <si>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</si>
  <si>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</si>
  <si>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</si>
  <si>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</si>
  <si>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</si>
  <si>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</si>
  <si>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</si>
  <si>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</si>
  <si>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</si>
  <si>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</si>
  <si>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</si>
  <si>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</si>
  <si>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</si>
  <si>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</si>
  <si>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</si>
  <si>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</si>
  <si>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</si>
  <si>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</si>
  <si>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</si>
  <si>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</si>
  <si>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</si>
  <si>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</si>
  <si>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</si>
  <si>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</si>
  <si>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</si>
  <si>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</si>
  <si>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</si>
  <si>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</si>
  <si>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</si>
  <si>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</si>
  <si>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</si>
  <si>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</si>
  <si>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</si>
  <si>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</si>
  <si>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</si>
  <si>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</si>
  <si>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</si>
  <si>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</si>
  <si>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</si>
  <si>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</si>
  <si>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</si>
  <si>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</si>
  <si>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</si>
  <si>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</si>
  <si>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</si>
  <si>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</si>
  <si>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</si>
  <si>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</si>
  <si>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</si>
  <si>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</si>
  <si>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</si>
  <si>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</si>
  <si>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</si>
  <si>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</si>
  <si>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</si>
  <si>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</si>
  <si>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</si>
  <si>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</si>
  <si>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</si>
  <si>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</si>
  <si>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</si>
  <si>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</si>
  <si>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</si>
  <si>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</si>
  <si>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</si>
  <si>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</si>
  <si>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</si>
  <si>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</si>
  <si>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</si>
  <si>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</si>
  <si>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</si>
  <si>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</si>
  <si>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</si>
  <si>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</si>
  <si>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</si>
  <si>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</si>
  <si>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</si>
  <si>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</si>
  <si>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</si>
  <si>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</si>
  <si>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</si>
  <si>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</si>
  <si>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</si>
  <si>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</si>
  <si>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</si>
  <si>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</si>
  <si>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</si>
  <si>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</si>
  <si>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</si>
  <si>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</si>
  <si>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</si>
  <si>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</si>
  <si>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</si>
  <si>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</si>
  <si>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</si>
  <si>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</si>
  <si>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</si>
  <si>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</si>
  <si>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</si>
  <si>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</si>
  <si>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</si>
  <si>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</si>
  <si>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</si>
  <si>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</si>
  <si>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</si>
  <si>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</si>
  <si>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</si>
  <si>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</si>
  <si>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</si>
  <si>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</si>
  <si>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</si>
  <si>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</si>
  <si>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</si>
  <si>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</si>
  <si>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</si>
  <si>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</si>
  <si>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</si>
  <si>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</si>
  <si>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</si>
  <si>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</si>
  <si>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</si>
  <si>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</si>
  <si>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</si>
  <si>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</si>
  <si>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</si>
  <si>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</si>
  <si>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</si>
  <si>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</si>
  <si>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</si>
  <si>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</si>
  <si>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</si>
  <si>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</si>
  <si>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</si>
  <si>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</si>
  <si>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</si>
  <si>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</si>
  <si>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</si>
  <si>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</si>
  <si>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</si>
  <si>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</si>
  <si>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</si>
  <si>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</si>
  <si>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</si>
  <si>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</si>
  <si>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</si>
  <si>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</si>
  <si>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</si>
  <si>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</si>
  <si>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</si>
  <si>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</si>
  <si>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</si>
  <si>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</si>
  <si>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</si>
  <si>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</si>
  <si>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</si>
  <si>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</si>
  <si>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</si>
  <si>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</si>
  <si>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</si>
  <si>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</si>
  <si>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</si>
  <si>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</si>
  <si>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</si>
  <si>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</si>
  <si>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</si>
  <si>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</si>
  <si>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</si>
  <si>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</si>
  <si>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</si>
  <si>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</si>
  <si>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</si>
  <si>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</si>
  <si>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</si>
  <si>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</si>
  <si>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</si>
  <si>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</si>
  <si>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</si>
  <si>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</si>
  <si>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</si>
  <si>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</si>
  <si>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</si>
  <si>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</si>
  <si>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</si>
  <si>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</si>
  <si>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</si>
  <si>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</si>
  <si>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</si>
  <si>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</si>
  <si>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</si>
  <si>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</si>
  <si>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</si>
  <si>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</si>
  <si>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</si>
  <si>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</si>
  <si>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</si>
  <si>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</si>
  <si>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</si>
  <si>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</si>
  <si>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</si>
  <si>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</si>
  <si>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</si>
  <si>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</si>
  <si>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</si>
  <si>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</si>
  <si>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</si>
  <si>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</si>
  <si>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</si>
  <si>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</si>
  <si>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</si>
  <si>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</si>
  <si>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</si>
  <si>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</si>
  <si>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</si>
  <si>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</si>
  <si>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</si>
  <si>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</si>
  <si>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</si>
  <si>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</si>
  <si>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</si>
  <si>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</si>
  <si>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</si>
  <si>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</si>
  <si>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</si>
  <si>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</si>
  <si>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</si>
  <si>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</si>
  <si>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</si>
  <si>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</si>
  <si>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</si>
  <si>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</si>
  <si>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</si>
  <si>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</si>
  <si>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</si>
  <si>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</si>
  <si>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</si>
  <si>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</si>
  <si>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</si>
  <si>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</si>
  <si>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</si>
  <si>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</si>
  <si>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</si>
  <si>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</si>
  <si>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</si>
  <si>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</si>
  <si>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</si>
  <si>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</si>
  <si>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</si>
  <si>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</si>
  <si>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</si>
  <si>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</si>
  <si>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</si>
  <si>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</si>
  <si>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</si>
  <si>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</si>
  <si>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</si>
  <si>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</si>
  <si>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</si>
  <si>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</si>
  <si>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</si>
  <si>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</si>
  <si>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</si>
  <si>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</si>
  <si>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</si>
  <si>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</si>
  <si>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</si>
  <si>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</si>
  <si>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</si>
  <si>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</si>
  <si>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</si>
  <si>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</si>
  <si>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</si>
  <si>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</si>
  <si>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</si>
  <si>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</si>
  <si>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</si>
  <si>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</si>
  <si>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</si>
  <si>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</si>
  <si>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</si>
  <si>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</si>
  <si>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</si>
  <si>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</si>
  <si>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</si>
  <si>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</si>
  <si>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</si>
  <si>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</si>
  <si>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</si>
  <si>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</si>
  <si>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</si>
  <si>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</si>
  <si>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</si>
  <si>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</si>
  <si>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</si>
  <si>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</si>
  <si>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</si>
  <si>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</si>
  <si>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</si>
  <si>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</si>
  <si>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</si>
  <si>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</si>
  <si>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</si>
  <si>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</si>
  <si>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</si>
  <si>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</si>
  <si>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</si>
  <si>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</si>
  <si>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</si>
  <si>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</si>
  <si>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</si>
  <si>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</si>
  <si>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</si>
  <si>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</si>
  <si>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</si>
  <si>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</si>
  <si>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</si>
  <si>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</si>
  <si>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</si>
  <si>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</si>
  <si>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</si>
  <si>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</si>
  <si>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</si>
  <si>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</si>
  <si>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</si>
  <si>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</si>
  <si>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</si>
  <si>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</si>
  <si>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</si>
  <si>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</si>
  <si>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</si>
  <si>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</si>
  <si>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</si>
  <si>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</si>
  <si>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</si>
  <si>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</si>
  <si>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</si>
  <si>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</si>
  <si>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</si>
  <si>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</si>
  <si>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</si>
  <si>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</si>
  <si>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</si>
  <si>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</si>
  <si>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</si>
  <si>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</si>
  <si>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</si>
  <si>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</si>
  <si>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</si>
  <si>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</si>
  <si>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</si>
  <si>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</si>
  <si>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</si>
  <si>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</si>
  <si>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</si>
  <si>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</si>
  <si>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</si>
  <si>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</si>
  <si>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</si>
  <si>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</si>
  <si>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</si>
  <si>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</si>
  <si>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</si>
  <si>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</si>
  <si>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</si>
  <si>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</si>
  <si>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</si>
  <si>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</si>
  <si>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</si>
  <si>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</si>
  <si>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</si>
  <si>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</si>
  <si>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</si>
  <si>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</si>
  <si>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</si>
  <si>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</si>
  <si>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</si>
  <si>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</si>
  <si>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</si>
  <si>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</si>
  <si>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</si>
  <si>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</si>
  <si>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</si>
  <si>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</si>
  <si>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</si>
  <si>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</si>
  <si>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</si>
  <si>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</si>
  <si>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</si>
  <si>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</si>
  <si>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</si>
  <si>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</si>
  <si>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</si>
  <si>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</si>
  <si>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</si>
  <si>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</si>
  <si>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</si>
  <si>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</si>
  <si>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</si>
  <si>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</si>
  <si>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</si>
  <si>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</si>
  <si>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</si>
  <si>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</si>
  <si>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</si>
  <si>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</si>
  <si>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</si>
  <si>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</si>
  <si>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</si>
  <si>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</si>
  <si>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</si>
  <si>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</si>
  <si>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</si>
  <si>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</si>
  <si>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</si>
  <si>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</si>
  <si>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</si>
  <si>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</si>
  <si>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</si>
  <si>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</si>
  <si>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</si>
  <si>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</si>
  <si>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</si>
  <si>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</si>
  <si>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</si>
  <si>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</si>
  <si>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</si>
  <si>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</si>
  <si>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</si>
  <si>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</si>
  <si>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</si>
  <si>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</si>
  <si>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</si>
  <si>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</si>
  <si>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</si>
  <si>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</si>
  <si>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</si>
  <si>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</si>
  <si>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</si>
  <si>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</si>
  <si>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</si>
  <si>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</si>
  <si>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</si>
  <si>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</si>
  <si>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</si>
  <si>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</si>
  <si>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</si>
  <si>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</si>
  <si>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</si>
  <si>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</si>
  <si>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</si>
  <si>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</si>
  <si>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</si>
  <si>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</si>
  <si>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</si>
  <si>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</si>
  <si>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</si>
  <si>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</si>
  <si>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</si>
  <si>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</si>
  <si>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</si>
  <si>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</si>
  <si>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</si>
  <si>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</si>
  <si>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</si>
  <si>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</si>
  <si>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</si>
  <si>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</si>
  <si>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</si>
  <si>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</si>
  <si>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</si>
  <si>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</si>
  <si>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</si>
  <si>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</si>
  <si>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</si>
  <si>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</si>
  <si>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</si>
  <si>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</si>
  <si>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</si>
  <si>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</si>
  <si>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</si>
  <si>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</si>
  <si>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</si>
  <si>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</si>
  <si>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_Neo_VoornaamNICU1700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</si>
  <si>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</si>
  <si>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</si>
  <si>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</si>
  <si>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</si>
  <si>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</si>
  <si>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</si>
  <si>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</si>
  <si>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</si>
  <si>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</si>
  <si>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</si>
  <si>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</si>
  <si>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</si>
  <si>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</si>
  <si>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</si>
  <si>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</si>
  <si>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</si>
  <si>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</si>
  <si>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</si>
  <si>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</si>
  <si>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</si>
  <si>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</si>
  <si>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</si>
  <si>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</si>
  <si>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</si>
  <si>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</si>
  <si>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</si>
  <si>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</si>
  <si>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</si>
  <si>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</si>
  <si>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</si>
  <si>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</si>
  <si>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</si>
  <si>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</si>
  <si>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</si>
  <si>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</si>
  <si>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</si>
  <si>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</si>
  <si>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</si>
  <si>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</si>
  <si>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</si>
  <si>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</si>
  <si>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</si>
  <si>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</si>
  <si>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</si>
  <si>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</si>
  <si>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</si>
  <si>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</si>
  <si>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</si>
  <si>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</si>
  <si>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</si>
  <si>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</si>
  <si>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</si>
  <si>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</si>
  <si>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</si>
  <si>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</si>
  <si>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</si>
  <si>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</si>
  <si>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</si>
  <si>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</si>
  <si>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</si>
  <si>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</si>
  <si>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</si>
  <si>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</si>
  <si>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</si>
  <si>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</si>
  <si>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</si>
  <si>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</si>
  <si>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</si>
  <si>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</si>
  <si>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</si>
  <si>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</si>
  <si>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</si>
  <si>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</si>
  <si>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</si>
  <si>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</si>
  <si>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</si>
  <si>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</si>
  <si>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</si>
  <si>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</si>
  <si>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</si>
  <si>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</si>
  <si>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</si>
  <si>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</si>
  <si>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</si>
  <si>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</si>
  <si>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</si>
  <si>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</si>
  <si>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</si>
  <si>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</si>
  <si>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</si>
  <si>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</si>
  <si>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</si>
  <si>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</si>
  <si>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</si>
  <si>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</si>
  <si>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</si>
  <si>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</si>
  <si>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</si>
  <si>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</si>
  <si>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</si>
  <si>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</si>
  <si>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</si>
  <si>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</si>
  <si>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</si>
  <si>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</si>
  <si>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</si>
  <si>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</si>
  <si>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</si>
  <si>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</si>
  <si>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</si>
  <si>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</si>
  <si>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</si>
  <si>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</si>
  <si>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</si>
  <si>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</si>
  <si>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</si>
  <si>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</si>
  <si>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</si>
  <si>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</si>
  <si>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</si>
  <si>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</si>
  <si>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</si>
  <si>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</si>
  <si>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</si>
  <si>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</si>
  <si>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</si>
  <si>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</si>
  <si>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</si>
  <si>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</si>
  <si>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</si>
  <si>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</si>
  <si>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</si>
  <si>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</si>
  <si>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</si>
  <si>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</si>
  <si>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</si>
  <si>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</si>
  <si>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</si>
  <si>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</si>
  <si>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</si>
  <si>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</si>
  <si>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</si>
  <si>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</si>
  <si>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</si>
  <si>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</si>
  <si>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</si>
  <si>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</si>
  <si>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</si>
  <si>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</si>
  <si>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</si>
  <si>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</si>
  <si>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</si>
  <si>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</si>
  <si>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</si>
  <si>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</si>
  <si>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</si>
  <si>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</si>
  <si>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</si>
  <si>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</si>
  <si>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</si>
  <si>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</si>
  <si>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</si>
  <si>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</si>
  <si>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</si>
  <si>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</si>
  <si>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</si>
  <si>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</si>
  <si>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</si>
  <si>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</si>
  <si>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</si>
  <si>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</si>
  <si>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</si>
  <si>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</si>
  <si>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</si>
  <si>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</si>
  <si>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</si>
  <si>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</si>
  <si>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</si>
  <si>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</si>
  <si>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</si>
  <si>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</si>
  <si>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</si>
  <si>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</si>
  <si>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</si>
  <si>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</si>
  <si>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</si>
  <si>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</si>
  <si>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</si>
  <si>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</si>
  <si>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</si>
  <si>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</si>
  <si>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</si>
  <si>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</si>
  <si>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</si>
  <si>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</si>
  <si>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</si>
  <si>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</si>
  <si>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</si>
  <si>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</si>
  <si>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</si>
  <si>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</si>
  <si>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</si>
  <si>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</si>
  <si>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</si>
  <si>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</si>
  <si>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</si>
  <si>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</si>
  <si>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</si>
  <si>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</si>
  <si>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</si>
  <si>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</si>
  <si>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</si>
  <si>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</si>
  <si>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</si>
  <si>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</si>
  <si>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</si>
  <si>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</si>
  <si>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</si>
  <si>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</si>
  <si>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</si>
  <si>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</si>
  <si>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</si>
  <si>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</si>
  <si>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</si>
  <si>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</si>
  <si>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</si>
  <si>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</si>
  <si>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</si>
  <si>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</si>
  <si>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</si>
  <si>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</si>
  <si>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</si>
  <si>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</si>
  <si>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</si>
  <si>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</si>
  <si>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</si>
  <si>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</si>
  <si>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</si>
  <si>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</si>
  <si>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</si>
  <si>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</si>
  <si>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</si>
  <si>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</si>
  <si>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</si>
  <si>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</si>
  <si>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</si>
  <si>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</si>
  <si>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</si>
  <si>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</si>
  <si>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</si>
  <si>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</si>
  <si>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</si>
  <si>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</si>
  <si>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</si>
  <si>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</si>
  <si>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</si>
  <si>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</si>
  <si>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</si>
  <si>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</si>
  <si>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</si>
  <si>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</si>
  <si>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</si>
  <si>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</si>
  <si>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</si>
  <si>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</si>
  <si>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</si>
  <si>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</si>
  <si>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</si>
  <si>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</si>
  <si>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</si>
  <si>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</si>
  <si>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</si>
  <si>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</si>
  <si>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</si>
  <si>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</si>
  <si>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</si>
  <si>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</si>
  <si>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</si>
  <si>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</si>
  <si>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</si>
  <si>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</si>
  <si>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</si>
  <si>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</si>
  <si>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</si>
  <si>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</si>
  <si>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</si>
  <si>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</si>
  <si>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</si>
  <si>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</si>
  <si>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</si>
  <si>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</si>
  <si>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</si>
  <si>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</si>
  <si>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</si>
  <si>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</si>
  <si>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</si>
  <si>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</si>
  <si>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F:=IF(NeoBerIV!$K$40&gt;0;TRUNC(NeoBerIV!$C$40);"")</t>
  </si>
  <si>
    <t>F:=IF(NeoBerIV!$K$42&gt;0;TRUNC(NeoBerIV!$C$42);"")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</si>
  <si>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</si>
  <si>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</si>
  <si>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</si>
  <si>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</si>
  <si>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</si>
  <si>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</si>
  <si>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</si>
  <si>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</si>
  <si>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</si>
  <si>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</si>
  <si>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</si>
  <si>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F:=IF(NeoBer1700!$K$40&gt;0;TRUNC(NeoBer1700!$C$40);"")</t>
  </si>
  <si>
    <t>F:=IF(NeoBer1700!$K$42&gt;0;TRUNC(NeoBer1700!$C$42);"")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</si>
  <si>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</si>
  <si>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</si>
  <si>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</si>
  <si>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</si>
  <si>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</si>
  <si>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</si>
  <si>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</si>
  <si>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</si>
  <si>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</si>
  <si>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PatData!#REF!</t>
  </si>
  <si>
    <t>Test</t>
  </si>
  <si>
    <t>_AchterNaam</t>
  </si>
  <si>
    <t>_VoorNaam</t>
  </si>
  <si>
    <t>CaGluc</t>
  </si>
  <si>
    <t>CaGlucVol</t>
  </si>
  <si>
    <t>Comfort</t>
  </si>
  <si>
    <t>DosHoev_1</t>
  </si>
  <si>
    <t>DosHoev_10</t>
  </si>
  <si>
    <t>DosHoev_11</t>
  </si>
  <si>
    <t>DosHoev_12</t>
  </si>
  <si>
    <t>DosHoev_13</t>
  </si>
  <si>
    <t>DosHoev_14</t>
  </si>
  <si>
    <t>DosHoev_15</t>
  </si>
  <si>
    <t>DosHoev_16</t>
  </si>
  <si>
    <t>DosHoev_17</t>
  </si>
  <si>
    <t>DosHoev_18</t>
  </si>
  <si>
    <t>DosHoev_19</t>
  </si>
  <si>
    <t>DosHoev_2</t>
  </si>
  <si>
    <t>DosHoev_20</t>
  </si>
  <si>
    <t>DosHoev_3</t>
  </si>
  <si>
    <t>DosHoev_4</t>
  </si>
  <si>
    <t>DosHoev_5</t>
  </si>
  <si>
    <t>DosHoev_6</t>
  </si>
  <si>
    <t>DosHoev_7</t>
  </si>
  <si>
    <t>DosHoev_8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</si>
  <si>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</si>
  <si>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</si>
  <si>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</si>
  <si>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</si>
  <si>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</si>
  <si>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</si>
  <si>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</si>
  <si>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</si>
  <si>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</si>
  <si>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</si>
  <si>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</si>
  <si>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</si>
  <si>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</si>
  <si>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</si>
  <si>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</si>
  <si>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</si>
  <si>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</si>
  <si>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</si>
  <si>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Eenheid_7</t>
  </si>
  <si>
    <t>Eenheid_8</t>
  </si>
  <si>
    <t>Eenheid_9</t>
  </si>
  <si>
    <t>FreqPO_1</t>
  </si>
  <si>
    <t>FreqPO_2</t>
  </si>
  <si>
    <t>FreqPO_3</t>
  </si>
  <si>
    <t>FreqPO_4</t>
  </si>
  <si>
    <t>Infuus_1</t>
  </si>
  <si>
    <t>Infuus_2</t>
  </si>
  <si>
    <t>Infuus_3</t>
  </si>
  <si>
    <t>Infuus_4</t>
  </si>
  <si>
    <t>Infuus_5</t>
  </si>
  <si>
    <t>Infuus_6</t>
  </si>
  <si>
    <t>KCl</t>
  </si>
  <si>
    <t>KCl_2</t>
  </si>
  <si>
    <t>KClVol</t>
  </si>
  <si>
    <t>KClVol_2</t>
  </si>
  <si>
    <t>KeuzePO_1</t>
  </si>
  <si>
    <t>KeuzePO_2</t>
  </si>
  <si>
    <t>KeuzePO_3</t>
  </si>
  <si>
    <t>KeuzePO_4</t>
  </si>
  <si>
    <t>KNaFosfaatVol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</si>
  <si>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</si>
  <si>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</si>
  <si>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</si>
  <si>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</si>
  <si>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</si>
  <si>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</si>
  <si>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</si>
  <si>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</si>
  <si>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</si>
  <si>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</si>
  <si>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</si>
  <si>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</si>
  <si>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</si>
  <si>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</si>
  <si>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</si>
  <si>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</si>
  <si>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</si>
  <si>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</si>
  <si>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</si>
  <si>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</si>
  <si>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Lab14_28</t>
  </si>
  <si>
    <t>Lab14_29</t>
  </si>
  <si>
    <t>Lab14_3</t>
  </si>
  <si>
    <t>Lab14_30</t>
  </si>
  <si>
    <t>Lab14_31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</si>
  <si>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</si>
  <si>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</si>
  <si>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</si>
  <si>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</si>
  <si>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</si>
  <si>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</si>
  <si>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</si>
  <si>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</si>
  <si>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</si>
  <si>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</si>
  <si>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</si>
  <si>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</si>
  <si>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</si>
  <si>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</si>
  <si>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</si>
  <si>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</si>
  <si>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</si>
  <si>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</si>
  <si>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</si>
  <si>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</si>
  <si>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</si>
  <si>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</si>
  <si>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</si>
  <si>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</si>
  <si>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</si>
  <si>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</si>
  <si>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Lab19_28</t>
  </si>
  <si>
    <t>Lab19_29</t>
  </si>
  <si>
    <t>Lab19_3</t>
  </si>
  <si>
    <t>Lab19_30</t>
  </si>
  <si>
    <t>Lab19_31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</si>
  <si>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</si>
  <si>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</si>
  <si>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</si>
  <si>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</si>
  <si>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</si>
  <si>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</si>
  <si>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</si>
  <si>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</si>
  <si>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</si>
  <si>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</si>
  <si>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</si>
  <si>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</si>
  <si>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</si>
  <si>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</si>
  <si>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</si>
  <si>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</si>
  <si>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</si>
  <si>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</si>
  <si>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</si>
  <si>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</si>
  <si>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</si>
  <si>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</si>
  <si>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</si>
  <si>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</si>
  <si>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</si>
  <si>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</si>
  <si>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Lab24_28</t>
  </si>
  <si>
    <t>Lab24_29</t>
  </si>
  <si>
    <t>Lab24_3</t>
  </si>
  <si>
    <t>Lab24_30</t>
  </si>
  <si>
    <t>Lab24_31</t>
  </si>
  <si>
    <t>Lab24_4</t>
  </si>
  <si>
    <t>Lab24_5</t>
  </si>
  <si>
    <t>Lab24_6</t>
  </si>
  <si>
    <t>Lab24_7</t>
  </si>
  <si>
    <t>Lab24_8</t>
  </si>
  <si>
    <t>Lab24_9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</si>
  <si>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</si>
  <si>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</si>
  <si>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</si>
  <si>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</si>
  <si>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</si>
  <si>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</si>
  <si>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</si>
  <si>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</si>
  <si>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</si>
  <si>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</si>
  <si>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</si>
  <si>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</si>
  <si>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</si>
  <si>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</si>
  <si>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</si>
  <si>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</si>
  <si>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</si>
  <si>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</si>
  <si>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</si>
  <si>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</si>
  <si>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LabDag1_28</t>
  </si>
  <si>
    <t>LabDag1_29</t>
  </si>
  <si>
    <t>LabDag1_3</t>
  </si>
  <si>
    <t>LabDag1_30</t>
  </si>
  <si>
    <t>LabDag1_31</t>
  </si>
  <si>
    <t>LabDag1_4</t>
  </si>
  <si>
    <t>LabDag1_5</t>
  </si>
  <si>
    <t>LabDag1_6</t>
  </si>
  <si>
    <t>LabDag1_7</t>
  </si>
  <si>
    <t>LabDag1_8</t>
  </si>
  <si>
    <t>LabDag1_9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</si>
  <si>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</si>
  <si>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</si>
  <si>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</si>
  <si>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</si>
  <si>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</si>
  <si>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</si>
  <si>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</si>
  <si>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</si>
  <si>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LabOpn_17</t>
  </si>
  <si>
    <t>LabOpn_18</t>
  </si>
  <si>
    <t>LabOpn_19</t>
  </si>
  <si>
    <t>LabOpn_2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</si>
  <si>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</si>
  <si>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</si>
  <si>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</si>
  <si>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</si>
  <si>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</si>
  <si>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</si>
  <si>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</si>
  <si>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</si>
  <si>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LabOpn_28</t>
  </si>
  <si>
    <t>LabOpn_29</t>
  </si>
  <si>
    <t>LabOpn_3</t>
  </si>
  <si>
    <t>LabOpn_30</t>
  </si>
  <si>
    <t>LabOpn_31</t>
  </si>
  <si>
    <t>LabOpn_32</t>
  </si>
  <si>
    <t>LabOpn_4</t>
  </si>
  <si>
    <t>LabOpn_5</t>
  </si>
  <si>
    <t>LabOpn_6</t>
  </si>
  <si>
    <t>LabOpn_7</t>
  </si>
  <si>
    <t>LabOpn_8</t>
  </si>
  <si>
    <t>LabOpn_9</t>
  </si>
  <si>
    <t>LipidenStand</t>
  </si>
  <si>
    <t>MedDosHoev_1</t>
  </si>
  <si>
    <t>MedDosHoev_10</t>
  </si>
  <si>
    <t>MedDosHoev_11</t>
  </si>
  <si>
    <t>MedDosHoev_12</t>
  </si>
  <si>
    <t>MedDosHoev_13</t>
  </si>
  <si>
    <t>MedDosHoev_14</t>
  </si>
  <si>
    <t>MedDosHoev_15</t>
  </si>
  <si>
    <t>MedDosHoev_16</t>
  </si>
  <si>
    <t>MedDosHoev_17</t>
  </si>
  <si>
    <t>MedDosHoev_18</t>
  </si>
  <si>
    <t>MedDosHoev_19</t>
  </si>
  <si>
    <t>MedDosHoev_2</t>
  </si>
  <si>
    <t>MedDosHoev_20</t>
  </si>
  <si>
    <t>MedDosHoev_3</t>
  </si>
  <si>
    <t>MedDosHoev_4</t>
  </si>
  <si>
    <t>MedDosHoev_5</t>
  </si>
  <si>
    <t>MedDosHoev_6</t>
  </si>
  <si>
    <t>MedDosHoev_7</t>
  </si>
  <si>
    <t>MedDosHoev_8</t>
  </si>
  <si>
    <t>MedDosHoev_9</t>
  </si>
  <si>
    <t>MedInloop_1</t>
  </si>
  <si>
    <t>MedInloop_10</t>
  </si>
  <si>
    <t>MedInloop_11</t>
  </si>
  <si>
    <t>MedInloop_12</t>
  </si>
  <si>
    <t>MedInloop_13</t>
  </si>
  <si>
    <t>MedInloop_14</t>
  </si>
  <si>
    <t>MedInloop_15</t>
  </si>
  <si>
    <t>MedInloop_16</t>
  </si>
  <si>
    <t>MedInloop_17</t>
  </si>
  <si>
    <t>MedInloop_18</t>
  </si>
  <si>
    <t>MedInloop_19</t>
  </si>
  <si>
    <t>MedInloop_2</t>
  </si>
  <si>
    <t>MedInloop_20</t>
  </si>
  <si>
    <t>MedInloop_3</t>
  </si>
  <si>
    <t>MedInloop_4</t>
  </si>
  <si>
    <t>MedInloop_5</t>
  </si>
  <si>
    <t>MedInloop_6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</si>
  <si>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</si>
  <si>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</si>
  <si>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</si>
  <si>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</si>
  <si>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</si>
  <si>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</si>
  <si>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</si>
  <si>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</si>
  <si>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</si>
  <si>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</si>
  <si>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</si>
  <si>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</si>
  <si>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</si>
  <si>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</si>
  <si>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</si>
  <si>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</si>
  <si>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</si>
  <si>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</si>
  <si>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</si>
  <si>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</si>
  <si>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</si>
  <si>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</si>
  <si>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</si>
  <si>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MedIVOplVlst_1</t>
  </si>
  <si>
    <t>MedIVOplVlst_10</t>
  </si>
  <si>
    <t>MedIVOplVlst_11</t>
  </si>
  <si>
    <t>MedIVOplVlst_12</t>
  </si>
  <si>
    <t>MedIVOplVlst_13</t>
  </si>
  <si>
    <t>MedIVOplVlst_14</t>
  </si>
  <si>
    <t>MedIVOplVlst_15</t>
  </si>
  <si>
    <t>MedIVOplVlst_2</t>
  </si>
  <si>
    <t>MedIVOplVlst_3</t>
  </si>
  <si>
    <t>MedIVOplVlst_4</t>
  </si>
  <si>
    <t>MedIVOplVlst_5</t>
  </si>
  <si>
    <t>MedIVOplVlst_6</t>
  </si>
  <si>
    <t>MedIVOplVlst_7</t>
  </si>
  <si>
    <t>MedIVOplVlst_8</t>
  </si>
  <si>
    <t>MedIVOplVlst_9</t>
  </si>
  <si>
    <t>MedIVStand_1</t>
  </si>
  <si>
    <t>MedIVStand_10</t>
  </si>
  <si>
    <t>MedIVStand_11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</si>
  <si>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</si>
  <si>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</si>
  <si>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</si>
  <si>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</si>
  <si>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</si>
  <si>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</si>
  <si>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</si>
  <si>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</si>
  <si>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</si>
  <si>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</si>
  <si>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</si>
  <si>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</si>
  <si>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</si>
  <si>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MedIVSterkte_12</t>
  </si>
  <si>
    <t>MedIVSterkte_13</t>
  </si>
  <si>
    <t>MedIVSterkte_14</t>
  </si>
  <si>
    <t>MedIVSterkte_15</t>
  </si>
  <si>
    <t>MedKeuze_1</t>
  </si>
  <si>
    <t>MedKeuze_10</t>
  </si>
  <si>
    <t>MedKeuze_11</t>
  </si>
  <si>
    <t>MedKeuze_12</t>
  </si>
  <si>
    <t>MedKeuze_13</t>
  </si>
  <si>
    <t>MedKeuze_14</t>
  </si>
  <si>
    <t>MedKeuze_15</t>
  </si>
  <si>
    <t>MedKeuze_16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</si>
  <si>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</si>
  <si>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</si>
  <si>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</si>
  <si>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</si>
  <si>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</si>
  <si>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</si>
  <si>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</si>
  <si>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</si>
  <si>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</si>
  <si>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</si>
  <si>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</si>
  <si>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</si>
  <si>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</si>
  <si>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</si>
  <si>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</si>
  <si>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</si>
  <si>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</si>
  <si>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</si>
  <si>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</si>
  <si>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MedOpl_16</t>
  </si>
  <si>
    <t>MedOpl_17</t>
  </si>
  <si>
    <t>MedOpl_18</t>
  </si>
  <si>
    <t>MedOpl_19</t>
  </si>
  <si>
    <t>MedOpl_2</t>
  </si>
  <si>
    <t>MedOpl_20</t>
  </si>
  <si>
    <t>MedOpl_3</t>
  </si>
  <si>
    <t>MedOpl_4</t>
  </si>
  <si>
    <t>MedOpl_5</t>
  </si>
  <si>
    <t>MedOpl_6</t>
  </si>
  <si>
    <t>MedOpl_7</t>
  </si>
  <si>
    <t>MedOpl_8</t>
  </si>
  <si>
    <t>MedOpl_9</t>
  </si>
  <si>
    <t>MedOplVol_1</t>
  </si>
  <si>
    <t>MedOplVol_10</t>
  </si>
  <si>
    <t>MedOplVol_11</t>
  </si>
  <si>
    <t>MedOplVol_12</t>
  </si>
  <si>
    <t>MedOplVol_13</t>
  </si>
  <si>
    <t>MedOplVol_14</t>
  </si>
  <si>
    <t>MedOplVol_15</t>
  </si>
  <si>
    <t>MedOplVol_16</t>
  </si>
  <si>
    <t>MedOplVol_17</t>
  </si>
  <si>
    <t>MedOplVol_18</t>
  </si>
  <si>
    <t>MedOplVol_19</t>
  </si>
  <si>
    <t>MedOplVol_2</t>
  </si>
  <si>
    <t>MedOplVol_20</t>
  </si>
  <si>
    <t>MedOplVol_3</t>
  </si>
  <si>
    <t>MedOplVol_4</t>
  </si>
  <si>
    <t>MedOplVol_5</t>
  </si>
  <si>
    <t>MedOplVol_6</t>
  </si>
  <si>
    <t>MedOplVol_7</t>
  </si>
  <si>
    <t>MedOplVol_8</t>
  </si>
  <si>
    <t>MedOplVol_9</t>
  </si>
  <si>
    <t>MedTijden_1</t>
  </si>
  <si>
    <t>MedTijden_10</t>
  </si>
  <si>
    <t>MedTijden_11</t>
  </si>
  <si>
    <t>MedTijden_12</t>
  </si>
  <si>
    <t>MedTijden_13</t>
  </si>
  <si>
    <t>MedTijden_14</t>
  </si>
  <si>
    <t>MedTijden_15</t>
  </si>
  <si>
    <t>MedTijden_16</t>
  </si>
  <si>
    <t>MedTijden_17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</si>
  <si>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</si>
  <si>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</si>
  <si>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</si>
  <si>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</si>
  <si>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</si>
  <si>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</si>
  <si>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</si>
  <si>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MedTijden_6</t>
  </si>
  <si>
    <t>MedTijden_7</t>
  </si>
  <si>
    <t>MedTijden_8</t>
  </si>
  <si>
    <t>MedTijden_9</t>
  </si>
  <si>
    <t>MedToed_1</t>
  </si>
  <si>
    <t>MedToed_10</t>
  </si>
  <si>
    <t>MedToed_11</t>
  </si>
  <si>
    <t>MedToed_12</t>
  </si>
  <si>
    <t>MedToed_13</t>
  </si>
  <si>
    <t>MedToed_14</t>
  </si>
  <si>
    <t>MedToed_15</t>
  </si>
  <si>
    <t>MedToed_16</t>
  </si>
  <si>
    <t>MedToed_17</t>
  </si>
  <si>
    <t>MedToed_18</t>
  </si>
  <si>
    <t>MedToed_19</t>
  </si>
  <si>
    <t>MedToed_2</t>
  </si>
  <si>
    <t xml:space="preserve">or                            </t>
  </si>
  <si>
    <t>MedToed_20</t>
  </si>
  <si>
    <t>MedToed_3</t>
  </si>
  <si>
    <t>MedToed_4</t>
  </si>
  <si>
    <t>MedToed_5</t>
  </si>
  <si>
    <t>MedToed_6</t>
  </si>
  <si>
    <t>MedToed_7</t>
  </si>
  <si>
    <t>MedToed_8</t>
  </si>
  <si>
    <t>MedToed_9</t>
  </si>
  <si>
    <t>MgCl</t>
  </si>
  <si>
    <t>MgClVol</t>
  </si>
  <si>
    <t>NaCl</t>
  </si>
  <si>
    <t>NaCl_2</t>
  </si>
  <si>
    <t>NaClVol</t>
  </si>
  <si>
    <t>NaClVol_2</t>
  </si>
  <si>
    <t>opmAfsprBlad__1</t>
  </si>
  <si>
    <t>opmAfsprBlad__10</t>
  </si>
  <si>
    <t>opmAfsprBlad__11</t>
  </si>
  <si>
    <t>opmAfsprBlad__12</t>
  </si>
  <si>
    <t>opmAfsprBlad__13</t>
  </si>
  <si>
    <t>opmAfsprBlad__14</t>
  </si>
  <si>
    <t>opmAfsprBlad__15</t>
  </si>
  <si>
    <t>opmAfsprBlad__2</t>
  </si>
  <si>
    <t>opmAfsprBlad__3</t>
  </si>
  <si>
    <t>opmAfsprBlad__4</t>
  </si>
  <si>
    <t>opmAfsprBlad__5</t>
  </si>
  <si>
    <t>opmAfsprBlad__6</t>
  </si>
  <si>
    <t>opmAfsprBlad__7</t>
  </si>
  <si>
    <t>opmAfsprBlad__8</t>
  </si>
  <si>
    <t>opmAfsprBlad__9</t>
  </si>
  <si>
    <t>opmMedDisc__1</t>
  </si>
  <si>
    <t>opmMedDisc__10</t>
  </si>
  <si>
    <t>opmMedDisc__11</t>
  </si>
  <si>
    <t>opmMedDisc__12</t>
  </si>
  <si>
    <t>opmMedDisc__13</t>
  </si>
  <si>
    <t>opmMedDisc__14</t>
  </si>
  <si>
    <t>opmMedDisc__15</t>
  </si>
  <si>
    <t>opmMedDisc__16</t>
  </si>
  <si>
    <t>opmMedDisc__17</t>
  </si>
  <si>
    <t>opmMedDisc__18</t>
  </si>
  <si>
    <t>opmMedDisc__19</t>
  </si>
  <si>
    <t>opmMedDisc__2</t>
  </si>
  <si>
    <t>opmMedDisc__20</t>
  </si>
  <si>
    <t>opmMedDisc__3</t>
  </si>
  <si>
    <t>opmMedDisc__4</t>
  </si>
  <si>
    <t>opmMedDisc__5</t>
  </si>
  <si>
    <t>opmMedDisc__6</t>
  </si>
  <si>
    <t>opmMedDisc__7</t>
  </si>
  <si>
    <t>opmMedDisc__8</t>
  </si>
  <si>
    <t>opmMedDisc__9</t>
  </si>
  <si>
    <t>PM_AO</t>
  </si>
  <si>
    <t>PM_AS</t>
  </si>
  <si>
    <t>PM_AV</t>
  </si>
  <si>
    <t>PM_Freq</t>
  </si>
  <si>
    <t>PM_VO</t>
  </si>
  <si>
    <t>PM_VS</t>
  </si>
  <si>
    <t>RecNo_1</t>
  </si>
  <si>
    <t>RecNo_10</t>
  </si>
  <si>
    <t>RecNo_11</t>
  </si>
  <si>
    <t>RecNo_12</t>
  </si>
  <si>
    <t>RecNo_13</t>
  </si>
  <si>
    <t>RecNo_14</t>
  </si>
  <si>
    <t>RecNo_15</t>
  </si>
  <si>
    <t>RecNo_16</t>
  </si>
  <si>
    <t>RecNo_17</t>
  </si>
  <si>
    <t>RecNo_18</t>
  </si>
  <si>
    <t>RecNo_19</t>
  </si>
  <si>
    <t>RecNo_2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</si>
  <si>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</si>
  <si>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</si>
  <si>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</si>
  <si>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</si>
  <si>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</si>
  <si>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</si>
  <si>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</si>
  <si>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</si>
  <si>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SoluvitVol</t>
  </si>
  <si>
    <t>SpecVoed_1</t>
  </si>
  <si>
    <t>SpecVoed_2</t>
  </si>
  <si>
    <t>SpecVoed_3</t>
  </si>
  <si>
    <t>SpecVoed_4</t>
  </si>
  <si>
    <t>SpecVoed_5</t>
  </si>
  <si>
    <t>SpecVoed_6</t>
  </si>
  <si>
    <t>SpecVoed_7</t>
  </si>
  <si>
    <t>SpecVoed_8</t>
  </si>
  <si>
    <t>SpecVoed_9</t>
  </si>
  <si>
    <t>SST2Stand</t>
  </si>
  <si>
    <t>SSTGlucose_2</t>
  </si>
  <si>
    <t>SSTStand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</si>
  <si>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</si>
  <si>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</si>
  <si>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</si>
  <si>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</si>
  <si>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</si>
  <si>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</si>
  <si>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</si>
  <si>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</si>
  <si>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</si>
  <si>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</si>
  <si>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</si>
  <si>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</si>
  <si>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</si>
  <si>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</si>
  <si>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</si>
  <si>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</si>
  <si>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</si>
  <si>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</si>
  <si>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</si>
  <si>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</si>
  <si>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StartDatum_1</t>
  </si>
  <si>
    <t>StartDatum_10</t>
  </si>
  <si>
    <t>StartDatum_11</t>
  </si>
  <si>
    <t>StartDatum_12</t>
  </si>
  <si>
    <t>StartDatum_13</t>
  </si>
  <si>
    <t>StartDatum_14</t>
  </si>
  <si>
    <t>StartDatum_15</t>
  </si>
  <si>
    <t>StartDatum_16</t>
  </si>
  <si>
    <t>StartDatum_17</t>
  </si>
  <si>
    <t>StartDatum_18</t>
  </si>
  <si>
    <t>StartDatum_19</t>
  </si>
  <si>
    <t>StartDatum_2</t>
  </si>
  <si>
    <t>StartDatum_20</t>
  </si>
  <si>
    <t>StartDatum_3</t>
  </si>
  <si>
    <t>StartDatum_4</t>
  </si>
  <si>
    <t>StartDatum_5</t>
  </si>
  <si>
    <t>StartDatum_6</t>
  </si>
  <si>
    <t>StartDatum_7</t>
  </si>
  <si>
    <t>StartDatum_8</t>
  </si>
  <si>
    <t>StartDatum_9</t>
  </si>
  <si>
    <t>TPNVol</t>
  </si>
  <si>
    <t>VitIntra</t>
  </si>
  <si>
    <t>VitIntraVol</t>
  </si>
  <si>
    <t>VolPO_1</t>
  </si>
  <si>
    <t>VolPO_2</t>
  </si>
  <si>
    <t>VolPO_3</t>
  </si>
  <si>
    <t>VolPO_4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</si>
  <si>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</si>
  <si>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</si>
  <si>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</si>
  <si>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</si>
  <si>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</si>
  <si>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</si>
  <si>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</si>
  <si>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</si>
  <si>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</si>
  <si>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</si>
  <si>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</si>
  <si>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</si>
  <si>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</si>
  <si>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</si>
  <si>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</si>
  <si>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</si>
  <si>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</si>
  <si>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</si>
  <si>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</si>
  <si>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</si>
  <si>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</si>
  <si>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</si>
  <si>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</si>
  <si>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</si>
  <si>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</si>
  <si>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</si>
  <si>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</si>
  <si>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</si>
  <si>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</si>
  <si>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</si>
  <si>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</si>
  <si>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</si>
  <si>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</si>
  <si>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</si>
  <si>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</si>
  <si>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</si>
  <si>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</si>
  <si>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</si>
  <si>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</si>
  <si>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</si>
  <si>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</si>
  <si>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</si>
  <si>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</si>
  <si>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</si>
  <si>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</si>
  <si>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</si>
  <si>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</si>
  <si>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</si>
  <si>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</si>
  <si>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</si>
  <si>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</si>
  <si>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</si>
  <si>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</si>
  <si>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</si>
  <si>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</si>
  <si>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</si>
  <si>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</si>
  <si>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</si>
  <si>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</si>
  <si>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</si>
  <si>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</si>
  <si>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</si>
  <si>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</si>
  <si>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</si>
  <si>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</si>
  <si>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</si>
  <si>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</si>
  <si>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</si>
  <si>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</si>
  <si>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</si>
  <si>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</si>
  <si>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</si>
  <si>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</si>
  <si>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</si>
  <si>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</si>
  <si>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</si>
  <si>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</si>
  <si>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</si>
  <si>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</si>
  <si>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</si>
  <si>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</si>
  <si>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</si>
  <si>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</si>
  <si>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</si>
  <si>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</si>
  <si>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</si>
  <si>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</si>
  <si>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</si>
  <si>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</si>
  <si>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</si>
  <si>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</si>
  <si>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</si>
  <si>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</si>
  <si>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</si>
  <si>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</si>
  <si>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</si>
  <si>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_Toevoeging_0</t>
  </si>
  <si>
    <t>_Toevoeging_1</t>
  </si>
  <si>
    <t>_Toevoeging_2</t>
  </si>
  <si>
    <t>_Toevoeging_3</t>
  </si>
  <si>
    <t>_Toevoeging_4</t>
  </si>
  <si>
    <t>_Toevoeging_5</t>
  </si>
  <si>
    <t>_Toevoeging_6</t>
  </si>
  <si>
    <t>_Toevoeging_7</t>
  </si>
  <si>
    <t>_Toevoeging_8</t>
  </si>
  <si>
    <t>_Voeding</t>
  </si>
  <si>
    <t>_Voornaam</t>
  </si>
  <si>
    <t>_Weken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</si>
  <si>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</si>
  <si>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</si>
  <si>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</si>
  <si>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</si>
  <si>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</si>
  <si>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</si>
  <si>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</si>
  <si>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</si>
  <si>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</si>
  <si>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</si>
  <si>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</si>
  <si>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</si>
  <si>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</si>
  <si>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</si>
  <si>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Generic_1</t>
  </si>
  <si>
    <t>Generic_2</t>
  </si>
  <si>
    <t>abacavir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</si>
  <si>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</si>
  <si>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</si>
  <si>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</si>
  <si>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</si>
  <si>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</si>
  <si>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</si>
  <si>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</si>
  <si>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</si>
  <si>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</si>
  <si>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</si>
  <si>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</si>
  <si>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</si>
  <si>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</si>
  <si>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</si>
  <si>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</si>
  <si>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</si>
  <si>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</si>
  <si>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</si>
  <si>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</si>
  <si>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</si>
  <si>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</si>
  <si>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</si>
  <si>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</si>
  <si>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</si>
  <si>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</si>
  <si>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</si>
  <si>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</si>
  <si>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</si>
  <si>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</si>
  <si>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</si>
  <si>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</si>
  <si>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</si>
  <si>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</si>
  <si>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</si>
  <si>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</si>
  <si>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</si>
  <si>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</si>
  <si>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</si>
  <si>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</si>
  <si>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</si>
  <si>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</si>
  <si>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</si>
  <si>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</si>
  <si>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</si>
  <si>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</si>
  <si>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</si>
  <si>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</si>
  <si>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</si>
  <si>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</si>
  <si>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</si>
  <si>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</si>
  <si>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</si>
  <si>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</si>
  <si>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</si>
  <si>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</si>
  <si>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</si>
  <si>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</si>
  <si>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</si>
  <si>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</si>
  <si>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</si>
  <si>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</si>
  <si>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</si>
  <si>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</si>
  <si>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</si>
  <si>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</si>
  <si>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</si>
  <si>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</si>
  <si>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</si>
  <si>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</si>
  <si>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</si>
  <si>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</si>
  <si>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</si>
  <si>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</si>
  <si>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</si>
  <si>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</si>
  <si>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</si>
  <si>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</si>
  <si>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</si>
  <si>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</si>
  <si>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</si>
  <si>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</si>
  <si>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</si>
  <si>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</si>
  <si>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</si>
  <si>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</si>
  <si>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</si>
  <si>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</si>
  <si>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</si>
  <si>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</si>
  <si>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</si>
  <si>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</si>
  <si>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</si>
  <si>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</si>
  <si>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</si>
  <si>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</si>
  <si>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</si>
  <si>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</si>
  <si>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</si>
  <si>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</si>
  <si>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</si>
  <si>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</si>
  <si>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</si>
  <si>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</si>
  <si>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</si>
  <si>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</si>
  <si>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</si>
  <si>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</si>
  <si>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</si>
  <si>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</si>
  <si>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</si>
  <si>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</si>
  <si>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</si>
  <si>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</si>
  <si>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</si>
  <si>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</si>
  <si>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</si>
  <si>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</si>
  <si>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</si>
  <si>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</si>
  <si>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</si>
  <si>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</si>
  <si>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</si>
  <si>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</si>
  <si>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</si>
  <si>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</si>
  <si>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</si>
  <si>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</si>
  <si>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</si>
  <si>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</si>
  <si>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</si>
  <si>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</si>
  <si>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</si>
  <si>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</si>
  <si>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</si>
  <si>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</si>
  <si>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</si>
  <si>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</si>
  <si>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</si>
  <si>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</si>
  <si>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</si>
  <si>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</si>
  <si>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</si>
  <si>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</si>
  <si>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</si>
  <si>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</si>
  <si>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</si>
  <si>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</si>
  <si>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</si>
  <si>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</si>
  <si>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</si>
  <si>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</si>
  <si>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</si>
  <si>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</si>
  <si>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</si>
  <si>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</si>
  <si>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</si>
  <si>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</si>
  <si>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</si>
  <si>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</si>
  <si>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</si>
  <si>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</si>
  <si>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</si>
  <si>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</si>
  <si>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</si>
  <si>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</si>
  <si>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</si>
  <si>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</si>
  <si>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</si>
  <si>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</si>
  <si>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</si>
  <si>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</si>
  <si>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</si>
  <si>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</si>
  <si>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</si>
  <si>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</si>
  <si>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</si>
  <si>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</si>
  <si>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</si>
  <si>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</si>
  <si>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</si>
  <si>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</si>
  <si>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</si>
  <si>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</si>
  <si>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</si>
  <si>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</si>
  <si>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</si>
  <si>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</si>
  <si>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</si>
  <si>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</si>
  <si>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</si>
  <si>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</si>
  <si>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</si>
  <si>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</si>
  <si>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</si>
  <si>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</si>
  <si>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</si>
  <si>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</si>
  <si>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</si>
  <si>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</si>
  <si>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</si>
  <si>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</si>
  <si>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</si>
  <si>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</si>
  <si>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</si>
  <si>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</si>
  <si>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</si>
  <si>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</si>
  <si>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</si>
  <si>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</si>
  <si>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</si>
  <si>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</si>
  <si>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</si>
  <si>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</si>
  <si>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</si>
  <si>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</si>
  <si>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</si>
  <si>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</si>
  <si>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</si>
  <si>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</si>
  <si>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</si>
  <si>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</si>
  <si>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</si>
  <si>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</si>
  <si>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</si>
  <si>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</si>
  <si>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</si>
  <si>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</si>
  <si>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</si>
  <si>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</si>
  <si>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</si>
  <si>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</si>
  <si>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</si>
  <si>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</si>
  <si>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</si>
  <si>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</si>
  <si>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</si>
  <si>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</si>
  <si>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 xml:space="preserve">foliumzuur 5 mg/tabl        </t>
  </si>
  <si>
    <t xml:space="preserve">Ziagen (abacavir) 20 mg/ml          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</si>
  <si>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</si>
  <si>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</si>
  <si>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</si>
  <si>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</si>
  <si>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</si>
  <si>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</si>
  <si>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</si>
  <si>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</si>
  <si>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</si>
  <si>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</si>
  <si>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 xml:space="preserve">paracetamol 120 mg/zetp        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</si>
  <si>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</si>
  <si>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</si>
  <si>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</si>
  <si>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</si>
  <si>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</si>
  <si>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</si>
  <si>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</si>
  <si>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</si>
  <si>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</si>
  <si>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</si>
  <si>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</si>
  <si>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</si>
  <si>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</si>
  <si>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</si>
  <si>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</si>
  <si>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</si>
  <si>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</si>
  <si>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</si>
  <si>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</si>
  <si>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</si>
  <si>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</si>
  <si>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</si>
  <si>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</si>
  <si>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</si>
  <si>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</si>
  <si>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</si>
  <si>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</si>
  <si>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</si>
  <si>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</si>
  <si>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</si>
  <si>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</si>
  <si>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</si>
  <si>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</si>
  <si>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</si>
  <si>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</si>
  <si>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</si>
  <si>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</si>
  <si>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</si>
  <si>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</si>
  <si>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</si>
  <si>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 xml:space="preserve">rect                          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</si>
  <si>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</si>
  <si>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</si>
  <si>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</si>
  <si>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</si>
  <si>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</si>
  <si>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</si>
  <si>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</si>
  <si>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</si>
  <si>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</si>
  <si>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</si>
  <si>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</si>
  <si>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</si>
  <si>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</si>
  <si>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</si>
  <si>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</si>
  <si>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</si>
  <si>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</si>
  <si>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</si>
  <si>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</si>
  <si>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</si>
  <si>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</si>
  <si>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</si>
  <si>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</si>
  <si>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</si>
  <si>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</si>
  <si>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</si>
  <si>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</si>
  <si>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</si>
  <si>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</si>
  <si>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</si>
  <si>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</si>
  <si>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</si>
  <si>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</si>
  <si>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</si>
  <si>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</si>
  <si>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</si>
  <si>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</si>
  <si>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</si>
  <si>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</si>
  <si>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</si>
  <si>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</si>
  <si>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</si>
  <si>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</si>
  <si>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</si>
  <si>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</si>
  <si>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</si>
  <si>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</si>
  <si>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</si>
  <si>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</si>
  <si>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foliumzuur</t>
  </si>
  <si>
    <t>paracetamol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</si>
  <si>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</si>
  <si>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</si>
  <si>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</si>
  <si>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</si>
  <si>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</si>
  <si>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</si>
  <si>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</si>
  <si>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</si>
  <si>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</si>
  <si>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</si>
  <si>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AanvullendNeoBool_FototherapieStop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</si>
  <si>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</si>
  <si>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</si>
  <si>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</si>
  <si>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</si>
  <si>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</si>
  <si>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AanvullendNeoData_AantalLampen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</si>
  <si>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</si>
  <si>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</si>
  <si>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</si>
  <si>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</si>
  <si>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</si>
  <si>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</si>
  <si>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</si>
  <si>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</si>
  <si>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</si>
  <si>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</si>
  <si>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</si>
  <si>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</si>
  <si>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</si>
  <si>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</si>
  <si>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</si>
  <si>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</si>
  <si>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</si>
  <si>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</si>
  <si>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</si>
  <si>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</si>
  <si>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</si>
  <si>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</si>
  <si>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</si>
  <si>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</si>
  <si>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</si>
  <si>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</si>
  <si>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</si>
  <si>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</si>
  <si>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</si>
  <si>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</si>
  <si>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</si>
  <si>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LabNeoOpn_32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</si>
  <si>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</si>
  <si>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</si>
  <si>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</si>
  <si>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</si>
  <si>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</si>
  <si>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</si>
  <si>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</si>
  <si>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</si>
  <si>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</si>
  <si>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</si>
  <si>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</si>
  <si>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</si>
  <si>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</si>
  <si>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</si>
  <si>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</si>
  <si>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</si>
  <si>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</si>
  <si>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</si>
  <si>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</si>
  <si>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</si>
  <si>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</si>
  <si>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</si>
  <si>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</si>
  <si>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</si>
  <si>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</si>
  <si>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</si>
  <si>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</si>
  <si>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</si>
  <si>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</si>
  <si>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</si>
  <si>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</si>
  <si>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</si>
  <si>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</si>
  <si>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</si>
  <si>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</si>
  <si>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</si>
  <si>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</si>
  <si>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</si>
  <si>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</si>
  <si>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</si>
  <si>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</si>
  <si>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</si>
  <si>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</si>
  <si>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</si>
  <si>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</si>
  <si>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</si>
  <si>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</si>
  <si>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</si>
  <si>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</si>
  <si>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</si>
  <si>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</si>
  <si>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</si>
  <si>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</si>
  <si>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</si>
  <si>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</si>
  <si>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</si>
  <si>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</si>
  <si>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</si>
  <si>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</si>
  <si>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</si>
  <si>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</si>
  <si>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</si>
  <si>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</si>
  <si>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</si>
  <si>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</si>
  <si>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</si>
  <si>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</si>
  <si>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</si>
  <si>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</si>
  <si>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</si>
  <si>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</si>
  <si>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</si>
  <si>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</si>
  <si>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</si>
  <si>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</si>
  <si>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</si>
  <si>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</si>
  <si>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</si>
  <si>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</si>
  <si>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</si>
  <si>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</si>
  <si>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</si>
  <si>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</si>
  <si>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</si>
  <si>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</si>
  <si>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</si>
  <si>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</si>
  <si>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</si>
  <si>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</si>
  <si>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</si>
  <si>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</si>
  <si>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</si>
  <si>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</si>
  <si>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</si>
  <si>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</si>
  <si>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</si>
  <si>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</si>
  <si>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</si>
  <si>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</si>
  <si>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</si>
  <si>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</si>
  <si>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</si>
  <si>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</si>
  <si>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</si>
  <si>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</si>
  <si>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</si>
  <si>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</si>
  <si>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</si>
  <si>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</si>
  <si>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</si>
  <si>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</si>
  <si>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</si>
  <si>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</si>
  <si>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</si>
  <si>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</si>
  <si>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</si>
  <si>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</si>
  <si>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</si>
  <si>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</si>
  <si>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</si>
  <si>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</si>
  <si>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</si>
  <si>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</si>
  <si>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</si>
  <si>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</si>
  <si>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</si>
  <si>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</si>
  <si>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</si>
  <si>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</si>
  <si>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</si>
  <si>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</si>
  <si>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</si>
  <si>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</si>
  <si>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</si>
  <si>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</si>
  <si>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</si>
  <si>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</si>
  <si>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</si>
  <si>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</si>
  <si>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</si>
  <si>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</si>
  <si>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</si>
  <si>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</si>
  <si>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</si>
  <si>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</si>
  <si>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</si>
  <si>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</si>
  <si>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</si>
  <si>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</si>
  <si>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</si>
  <si>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</si>
  <si>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</si>
  <si>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</si>
  <si>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</si>
  <si>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</si>
  <si>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</si>
  <si>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</si>
  <si>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</si>
  <si>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</si>
  <si>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</si>
  <si>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</si>
  <si>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</si>
  <si>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</si>
  <si>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</si>
  <si>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</si>
  <si>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</si>
  <si>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</si>
  <si>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</si>
  <si>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</si>
  <si>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</si>
  <si>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</si>
  <si>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</si>
  <si>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</si>
  <si>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</si>
  <si>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</si>
  <si>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</si>
  <si>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</si>
  <si>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</si>
  <si>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</si>
  <si>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</si>
  <si>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</si>
  <si>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</si>
  <si>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</si>
  <si>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</si>
  <si>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</si>
  <si>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</si>
  <si>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</si>
  <si>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</si>
  <si>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</si>
  <si>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</si>
  <si>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</si>
  <si>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</si>
  <si>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</si>
  <si>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</si>
  <si>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</si>
  <si>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</si>
  <si>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</si>
  <si>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</si>
  <si>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</si>
  <si>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</si>
  <si>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</si>
  <si>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</si>
  <si>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</si>
  <si>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</si>
  <si>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</si>
  <si>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</si>
  <si>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</si>
  <si>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</si>
  <si>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</si>
  <si>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</si>
  <si>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</si>
  <si>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</si>
  <si>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</si>
  <si>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</si>
  <si>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</si>
  <si>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</si>
  <si>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</si>
  <si>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</si>
  <si>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</si>
  <si>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</si>
  <si>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</si>
  <si>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</si>
  <si>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</si>
  <si>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</si>
  <si>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</si>
  <si>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</si>
  <si>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</si>
  <si>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</si>
  <si>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</si>
  <si>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</si>
  <si>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</si>
  <si>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</si>
  <si>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</si>
  <si>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</si>
  <si>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</si>
  <si>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</si>
  <si>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</si>
  <si>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</si>
  <si>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</si>
  <si>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</si>
  <si>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</si>
  <si>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</si>
  <si>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</si>
  <si>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</si>
  <si>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</si>
  <si>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</si>
  <si>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</si>
  <si>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</si>
  <si>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</si>
  <si>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</si>
  <si>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</si>
  <si>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</si>
  <si>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</si>
  <si>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</si>
  <si>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</si>
  <si>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</si>
  <si>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</si>
  <si>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</si>
  <si>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</si>
  <si>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</si>
  <si>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</si>
  <si>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</si>
  <si>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</si>
  <si>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</si>
  <si>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</si>
  <si>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</si>
  <si>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</si>
  <si>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</si>
  <si>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</si>
  <si>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</si>
  <si>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</si>
  <si>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</si>
  <si>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</si>
  <si>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</si>
  <si>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</si>
  <si>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</si>
  <si>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</si>
  <si>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</si>
  <si>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</si>
  <si>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</si>
  <si>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</si>
  <si>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</si>
  <si>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</si>
  <si>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</si>
  <si>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</si>
  <si>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</si>
  <si>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</si>
  <si>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</si>
  <si>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</si>
  <si>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</si>
  <si>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</si>
  <si>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</si>
  <si>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</si>
  <si>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</si>
  <si>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</si>
  <si>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</si>
  <si>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</si>
  <si>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</si>
  <si>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</si>
  <si>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</si>
  <si>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</si>
  <si>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</si>
  <si>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</si>
  <si>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</si>
  <si>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</si>
  <si>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</si>
  <si>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</si>
  <si>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</si>
  <si>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SelectedIntralipidSmof</t>
  </si>
  <si>
    <t>SelectedIntralipidSmof1700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</si>
  <si>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</si>
  <si>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</si>
  <si>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</si>
  <si>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</si>
  <si>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</si>
  <si>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</si>
  <si>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</si>
  <si>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</si>
  <si>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</si>
  <si>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</si>
  <si>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</si>
  <si>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</si>
  <si>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</si>
  <si>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</si>
  <si>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</si>
  <si>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</si>
  <si>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</si>
  <si>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</si>
  <si>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</si>
  <si>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</si>
  <si>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</si>
  <si>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</si>
  <si>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</si>
  <si>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</si>
  <si>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</si>
  <si>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</si>
  <si>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</si>
  <si>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</si>
  <si>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</si>
  <si>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</si>
  <si>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</si>
  <si>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</si>
  <si>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</si>
  <si>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</si>
  <si>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</si>
  <si>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</si>
  <si>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</si>
  <si>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</si>
  <si>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</si>
  <si>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</si>
  <si>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</si>
  <si>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</si>
  <si>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</si>
  <si>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</si>
  <si>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</si>
  <si>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</si>
  <si>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</si>
  <si>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</si>
  <si>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</si>
  <si>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</si>
  <si>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</si>
  <si>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</si>
  <si>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</si>
  <si>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</si>
  <si>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</si>
  <si>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</si>
  <si>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</si>
  <si>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</si>
  <si>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</si>
  <si>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</si>
  <si>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</si>
  <si>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</si>
  <si>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</si>
  <si>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</si>
  <si>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</si>
  <si>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</si>
  <si>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</si>
  <si>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</si>
  <si>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</si>
  <si>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</si>
  <si>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</si>
  <si>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</si>
  <si>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</si>
  <si>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</si>
  <si>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</si>
  <si>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</si>
  <si>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</si>
  <si>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</si>
  <si>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</si>
  <si>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</si>
  <si>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</si>
  <si>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</si>
  <si>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</si>
  <si>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</si>
  <si>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</si>
  <si>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</si>
  <si>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</si>
  <si>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</si>
  <si>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</si>
  <si>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</si>
  <si>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</si>
  <si>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</si>
  <si>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</si>
  <si>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</si>
  <si>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</si>
  <si>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</si>
  <si>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</si>
  <si>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</si>
  <si>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</si>
  <si>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</si>
  <si>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</si>
  <si>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</si>
  <si>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</si>
  <si>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</si>
  <si>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</si>
  <si>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</si>
  <si>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</si>
  <si>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</si>
  <si>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</si>
  <si>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</si>
  <si>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</si>
  <si>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</si>
  <si>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</si>
  <si>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</si>
  <si>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</si>
  <si>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</si>
  <si>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</si>
  <si>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</si>
  <si>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</si>
  <si>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</si>
  <si>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</si>
  <si>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</si>
  <si>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</si>
  <si>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</si>
  <si>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</si>
  <si>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</si>
  <si>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</si>
  <si>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</si>
  <si>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</si>
  <si>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</si>
  <si>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</si>
  <si>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</si>
  <si>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</si>
  <si>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</si>
  <si>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</si>
  <si>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</si>
  <si>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</si>
  <si>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</si>
  <si>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</si>
  <si>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</si>
  <si>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</si>
  <si>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</si>
  <si>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</si>
  <si>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</si>
  <si>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</si>
  <si>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</si>
  <si>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</si>
  <si>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</si>
  <si>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</si>
  <si>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</si>
  <si>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</si>
  <si>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</si>
  <si>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</si>
  <si>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</si>
  <si>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</si>
  <si>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</si>
  <si>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</si>
  <si>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</si>
  <si>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</si>
  <si>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</si>
  <si>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</si>
  <si>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</si>
  <si>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</si>
  <si>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</si>
  <si>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</si>
  <si>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</si>
  <si>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</si>
  <si>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</si>
  <si>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</si>
  <si>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</si>
  <si>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</si>
  <si>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</si>
  <si>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</si>
  <si>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</si>
  <si>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</si>
  <si>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</si>
  <si>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</si>
  <si>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</si>
  <si>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</si>
  <si>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</si>
  <si>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</si>
  <si>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</si>
  <si>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</si>
  <si>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</si>
  <si>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</si>
  <si>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</si>
  <si>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</si>
  <si>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</si>
  <si>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</si>
  <si>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</si>
  <si>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</si>
  <si>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</si>
  <si>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</si>
  <si>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</si>
  <si>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</si>
  <si>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</si>
  <si>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</si>
  <si>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</si>
  <si>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</si>
  <si>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</si>
  <si>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</si>
  <si>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</si>
  <si>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</si>
  <si>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</si>
  <si>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</si>
  <si>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</si>
  <si>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</si>
  <si>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</si>
  <si>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</si>
  <si>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</si>
  <si>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</si>
  <si>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</si>
  <si>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</si>
  <si>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</si>
  <si>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</si>
  <si>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</si>
  <si>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</si>
  <si>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</si>
  <si>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</si>
  <si>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</si>
  <si>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</si>
  <si>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</si>
  <si>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</si>
  <si>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</si>
  <si>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</si>
  <si>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</si>
  <si>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</si>
  <si>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</si>
  <si>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</si>
  <si>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</si>
  <si>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</si>
  <si>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</si>
  <si>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</si>
  <si>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</si>
  <si>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</si>
  <si>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</si>
  <si>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</si>
  <si>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</si>
  <si>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</si>
  <si>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</si>
  <si>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</si>
  <si>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</si>
  <si>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</si>
  <si>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</si>
  <si>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</si>
  <si>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</si>
  <si>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</si>
  <si>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</si>
  <si>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</si>
  <si>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</si>
  <si>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</si>
  <si>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</si>
  <si>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</si>
  <si>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</si>
  <si>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</si>
  <si>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</si>
  <si>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</si>
  <si>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</si>
  <si>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</si>
  <si>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</si>
  <si>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</si>
  <si>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</si>
  <si>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</si>
  <si>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</si>
  <si>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</si>
  <si>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</si>
  <si>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</si>
  <si>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</si>
  <si>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</si>
  <si>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</si>
  <si>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</si>
  <si>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</si>
  <si>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</si>
  <si>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</si>
  <si>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</si>
  <si>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</si>
  <si>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</si>
  <si>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</si>
  <si>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</si>
  <si>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</si>
  <si>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</si>
  <si>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</si>
  <si>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</si>
  <si>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</si>
  <si>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</si>
  <si>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</si>
  <si>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</si>
  <si>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</si>
  <si>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</si>
  <si>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</si>
  <si>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</si>
  <si>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</si>
  <si>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</si>
  <si>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</si>
  <si>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</si>
  <si>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</si>
  <si>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</si>
  <si>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</si>
  <si>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</si>
  <si>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</si>
  <si>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</si>
  <si>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</si>
  <si>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</si>
  <si>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</si>
  <si>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</si>
  <si>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</si>
  <si>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</si>
  <si>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</si>
  <si>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</si>
  <si>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</si>
  <si>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</si>
  <si>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</si>
  <si>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</si>
  <si>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</si>
  <si>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</si>
  <si>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</si>
  <si>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</si>
  <si>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</si>
  <si>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</si>
  <si>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</si>
  <si>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</si>
  <si>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</si>
  <si>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</si>
  <si>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</si>
  <si>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</si>
  <si>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</si>
  <si>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</si>
  <si>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</si>
  <si>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</si>
  <si>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</si>
  <si>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</si>
  <si>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</si>
  <si>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</si>
  <si>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</si>
  <si>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</si>
  <si>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</si>
  <si>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</si>
  <si>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</si>
  <si>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</si>
  <si>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</si>
  <si>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</si>
  <si>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</si>
  <si>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</si>
  <si>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</si>
  <si>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</si>
  <si>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</si>
  <si>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</si>
  <si>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</si>
  <si>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</si>
  <si>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</si>
  <si>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</si>
  <si>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</si>
  <si>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</si>
  <si>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</si>
  <si>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</si>
  <si>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</si>
  <si>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</si>
  <si>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</si>
  <si>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</si>
  <si>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</si>
  <si>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</si>
  <si>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</si>
  <si>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</si>
  <si>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</si>
  <si>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</si>
  <si>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</si>
  <si>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</si>
  <si>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</si>
  <si>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</si>
  <si>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</si>
  <si>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</si>
  <si>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</si>
  <si>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</si>
  <si>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</si>
  <si>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</si>
  <si>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</si>
  <si>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</si>
  <si>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</si>
  <si>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</si>
  <si>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</si>
  <si>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</si>
  <si>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</si>
  <si>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</si>
  <si>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</si>
  <si>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</si>
  <si>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</si>
  <si>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</si>
  <si>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</si>
  <si>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</si>
  <si>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</si>
  <si>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</si>
  <si>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</si>
  <si>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</si>
  <si>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</si>
  <si>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</si>
  <si>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</si>
  <si>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</si>
  <si>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</si>
  <si>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</si>
  <si>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</si>
  <si>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</si>
  <si>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</si>
  <si>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</si>
  <si>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</si>
  <si>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</si>
  <si>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</si>
  <si>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</si>
  <si>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</si>
  <si>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</si>
  <si>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</si>
  <si>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</si>
  <si>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</si>
  <si>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</si>
  <si>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</si>
  <si>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</si>
  <si>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</si>
  <si>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</si>
  <si>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</si>
  <si>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</si>
  <si>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</si>
  <si>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</si>
  <si>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</si>
  <si>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</si>
  <si>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</si>
  <si>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</si>
  <si>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</si>
  <si>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</si>
  <si>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</si>
  <si>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</si>
  <si>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</si>
  <si>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</si>
  <si>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</si>
  <si>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</si>
  <si>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</si>
  <si>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</si>
  <si>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</si>
  <si>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</si>
  <si>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</si>
  <si>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</si>
  <si>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</si>
  <si>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</si>
  <si>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</si>
  <si>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</si>
  <si>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</si>
  <si>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</si>
  <si>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</si>
  <si>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</si>
  <si>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</si>
  <si>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</si>
  <si>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</si>
  <si>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</si>
  <si>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</si>
  <si>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</si>
  <si>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</si>
  <si>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</si>
  <si>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</si>
  <si>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</si>
  <si>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</si>
  <si>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</si>
  <si>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</si>
  <si>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</si>
  <si>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</si>
  <si>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</si>
  <si>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</si>
  <si>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</si>
  <si>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</si>
  <si>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</si>
  <si>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</si>
  <si>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</si>
  <si>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</si>
  <si>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</si>
  <si>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</si>
  <si>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</si>
  <si>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</si>
  <si>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</si>
  <si>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</si>
  <si>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</si>
  <si>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</si>
  <si>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</si>
  <si>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</si>
  <si>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</si>
  <si>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</si>
  <si>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</si>
  <si>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</si>
  <si>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</si>
  <si>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</si>
  <si>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</si>
  <si>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</si>
  <si>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</si>
  <si>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</si>
  <si>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</si>
  <si>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</si>
  <si>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</si>
  <si>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</si>
  <si>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</si>
  <si>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</si>
  <si>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</si>
  <si>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</si>
  <si>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</si>
  <si>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</si>
  <si>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</si>
  <si>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</si>
  <si>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</si>
  <si>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</si>
  <si>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</si>
  <si>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</si>
  <si>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</si>
  <si>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</si>
  <si>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</si>
  <si>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</si>
  <si>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</si>
  <si>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</si>
  <si>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</si>
  <si>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</si>
  <si>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</si>
  <si>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</si>
  <si>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</si>
  <si>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</si>
  <si>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</si>
  <si>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</si>
  <si>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</si>
  <si>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</si>
  <si>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</si>
  <si>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</si>
  <si>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</si>
  <si>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</si>
  <si>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</si>
  <si>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</si>
  <si>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</si>
  <si>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</si>
  <si>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</si>
  <si>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</si>
  <si>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</si>
  <si>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</si>
  <si>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</si>
  <si>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</si>
  <si>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</si>
  <si>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</si>
  <si>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</si>
  <si>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</si>
  <si>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</si>
  <si>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</si>
  <si>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</si>
  <si>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</si>
  <si>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</si>
  <si>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</si>
  <si>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</si>
  <si>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</si>
  <si>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</si>
  <si>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</si>
  <si>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</si>
  <si>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</si>
  <si>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</si>
  <si>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</si>
  <si>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</si>
  <si>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</si>
  <si>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</si>
  <si>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</si>
  <si>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</si>
  <si>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</si>
  <si>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</si>
  <si>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</si>
  <si>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</si>
  <si>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</si>
  <si>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</si>
  <si>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</si>
  <si>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</si>
  <si>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</si>
  <si>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</si>
  <si>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</si>
  <si>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</si>
  <si>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</si>
  <si>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</si>
  <si>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</si>
  <si>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</si>
  <si>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</si>
  <si>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</si>
  <si>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</si>
  <si>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</si>
  <si>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</si>
  <si>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</si>
  <si>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</si>
  <si>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</si>
  <si>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</si>
  <si>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</si>
  <si>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</si>
  <si>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</si>
  <si>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</si>
  <si>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</si>
  <si>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</si>
  <si>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</si>
  <si>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</si>
  <si>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</si>
  <si>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</si>
  <si>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</si>
  <si>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</si>
  <si>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</si>
  <si>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</si>
  <si>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</si>
  <si>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</si>
  <si>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</si>
  <si>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</si>
  <si>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</si>
  <si>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</si>
  <si>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_Neo_InfB_Bed</t>
  </si>
  <si>
    <t>_Neo_InfB_DagKeuze</t>
  </si>
  <si>
    <t>_Neo_1700_Bed</t>
  </si>
  <si>
    <t>_Neo_1700_CaCl2</t>
  </si>
  <si>
    <t>_Neo_1700_Dagen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</si>
  <si>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</si>
  <si>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</si>
  <si>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</si>
  <si>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</si>
  <si>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</si>
  <si>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</si>
  <si>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</si>
  <si>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_Neo_InfB_GeboorteDatum</t>
  </si>
  <si>
    <t>_Neo_InfB_Gewicht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</si>
  <si>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</si>
  <si>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</si>
  <si>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</si>
  <si>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</si>
  <si>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</si>
  <si>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</si>
  <si>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</si>
  <si>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</si>
  <si>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</si>
  <si>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</si>
  <si>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</si>
  <si>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</si>
  <si>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</si>
  <si>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</si>
  <si>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</si>
  <si>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</si>
  <si>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</si>
  <si>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</si>
  <si>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</si>
  <si>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</si>
  <si>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</si>
  <si>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</si>
  <si>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</si>
  <si>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</si>
  <si>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</si>
  <si>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</si>
  <si>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</si>
  <si>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</si>
  <si>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</si>
  <si>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</si>
  <si>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</si>
  <si>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</si>
  <si>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</si>
  <si>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</si>
  <si>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</si>
  <si>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</si>
  <si>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</si>
  <si>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</si>
  <si>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</si>
  <si>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</si>
  <si>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</si>
  <si>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</si>
  <si>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</si>
  <si>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</si>
  <si>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</si>
  <si>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</si>
  <si>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</si>
  <si>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</si>
  <si>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</si>
  <si>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</si>
  <si>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</si>
  <si>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</si>
  <si>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</si>
  <si>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</si>
  <si>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</si>
  <si>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</si>
  <si>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</si>
  <si>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</si>
  <si>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</si>
  <si>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</si>
  <si>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</si>
  <si>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</si>
  <si>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</si>
  <si>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</si>
  <si>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</si>
  <si>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</si>
  <si>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</si>
  <si>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</si>
  <si>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</si>
  <si>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</si>
  <si>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</si>
  <si>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</si>
  <si>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</si>
  <si>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</si>
  <si>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</si>
  <si>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</si>
  <si>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</si>
  <si>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</si>
  <si>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</si>
  <si>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</si>
  <si>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</si>
  <si>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</si>
  <si>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</si>
  <si>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</si>
  <si>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</si>
  <si>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</si>
  <si>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</si>
  <si>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</si>
  <si>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</si>
  <si>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</si>
  <si>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</si>
  <si>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</si>
  <si>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</si>
  <si>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</si>
  <si>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</si>
  <si>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</si>
  <si>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</si>
  <si>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</si>
  <si>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</si>
  <si>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</si>
  <si>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</si>
  <si>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_Neo_InfB_PatNum</t>
  </si>
  <si>
    <t>_Neo_1700_PatNum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</si>
  <si>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</si>
  <si>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</si>
  <si>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</si>
  <si>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</si>
  <si>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</si>
  <si>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</si>
  <si>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</si>
  <si>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</si>
  <si>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</si>
  <si>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</si>
  <si>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</si>
  <si>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</si>
  <si>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</si>
  <si>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</si>
  <si>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</si>
  <si>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</si>
  <si>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</si>
  <si>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</si>
  <si>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</si>
  <si>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</si>
  <si>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</si>
  <si>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</si>
  <si>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</si>
  <si>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</si>
  <si>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</si>
  <si>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</si>
  <si>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</si>
  <si>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</si>
  <si>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</si>
  <si>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</si>
  <si>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</si>
  <si>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</si>
  <si>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</si>
  <si>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</si>
  <si>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</si>
  <si>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</si>
  <si>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</si>
  <si>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</si>
  <si>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</si>
  <si>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</si>
  <si>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</si>
  <si>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</si>
  <si>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</si>
  <si>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</si>
  <si>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</si>
  <si>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</si>
  <si>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</si>
  <si>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</si>
  <si>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</si>
  <si>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</si>
  <si>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</si>
  <si>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</si>
  <si>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</si>
  <si>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</si>
  <si>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</si>
  <si>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</si>
  <si>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</si>
  <si>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</si>
  <si>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</si>
  <si>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</si>
  <si>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</si>
  <si>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</si>
  <si>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</si>
  <si>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</si>
  <si>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</si>
  <si>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</si>
  <si>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</si>
  <si>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</si>
  <si>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</si>
  <si>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</si>
  <si>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</si>
  <si>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</si>
  <si>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</si>
  <si>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</si>
  <si>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</si>
  <si>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</si>
  <si>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</si>
  <si>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</si>
  <si>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</si>
  <si>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</si>
  <si>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</si>
  <si>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</si>
  <si>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</si>
  <si>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_Neo_InfB_Voornaam</t>
  </si>
  <si>
    <t>_Neo_1700_Weken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</si>
  <si>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</si>
  <si>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</si>
  <si>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</si>
  <si>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</si>
  <si>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</si>
  <si>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</si>
  <si>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</si>
  <si>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</si>
  <si>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</si>
  <si>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</si>
  <si>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</si>
  <si>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</si>
  <si>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</si>
  <si>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</si>
  <si>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</si>
  <si>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</si>
  <si>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</si>
  <si>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</si>
  <si>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</si>
  <si>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</si>
  <si>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</si>
  <si>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</si>
  <si>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</si>
  <si>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</si>
  <si>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</si>
  <si>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</si>
  <si>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</si>
  <si>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</si>
  <si>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</si>
  <si>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</si>
  <si>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</si>
  <si>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</si>
  <si>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</si>
  <si>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</si>
  <si>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</si>
  <si>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</si>
  <si>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</si>
  <si>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</si>
  <si>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</si>
  <si>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</si>
  <si>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</si>
  <si>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</si>
  <si>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</si>
  <si>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</si>
  <si>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</si>
  <si>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</si>
  <si>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</si>
  <si>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</si>
  <si>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</si>
  <si>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</si>
  <si>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</si>
  <si>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</si>
  <si>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</si>
  <si>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</si>
  <si>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</si>
  <si>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</si>
  <si>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</si>
  <si>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</si>
  <si>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</si>
  <si>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</si>
  <si>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</si>
  <si>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</si>
  <si>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</si>
  <si>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</si>
  <si>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</si>
  <si>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</si>
  <si>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</si>
  <si>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</si>
  <si>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</si>
  <si>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</si>
  <si>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</si>
  <si>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</si>
  <si>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</si>
  <si>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</si>
  <si>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</si>
  <si>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</si>
  <si>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</si>
  <si>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</si>
  <si>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</si>
  <si>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</si>
  <si>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</si>
  <si>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</si>
  <si>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</si>
  <si>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</si>
  <si>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</si>
  <si>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</si>
  <si>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</si>
  <si>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</si>
  <si>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</si>
  <si>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</si>
  <si>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</si>
  <si>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</si>
  <si>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</si>
  <si>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</si>
  <si>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</si>
  <si>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</si>
  <si>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</si>
  <si>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</si>
  <si>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</si>
  <si>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</si>
  <si>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</si>
  <si>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</si>
  <si>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</si>
  <si>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</si>
  <si>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</si>
  <si>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</si>
  <si>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</si>
  <si>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</si>
  <si>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</si>
  <si>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</si>
  <si>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</si>
  <si>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</si>
  <si>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</si>
  <si>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</si>
  <si>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</si>
  <si>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</si>
  <si>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</si>
  <si>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</si>
  <si>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</si>
  <si>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</si>
  <si>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</si>
  <si>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</si>
  <si>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</si>
  <si>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</si>
  <si>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</si>
  <si>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</si>
  <si>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</si>
  <si>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</si>
  <si>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</si>
  <si>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</si>
  <si>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</si>
  <si>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</si>
  <si>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</si>
  <si>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</si>
  <si>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</si>
  <si>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</si>
  <si>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</si>
  <si>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</si>
  <si>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</si>
  <si>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</si>
  <si>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</si>
  <si>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</si>
  <si>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</si>
  <si>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</si>
  <si>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</si>
  <si>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</si>
  <si>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</si>
  <si>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</si>
  <si>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</si>
  <si>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</si>
  <si>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</si>
  <si>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</si>
  <si>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</si>
  <si>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</si>
  <si>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</si>
  <si>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</si>
  <si>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</si>
  <si>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</si>
  <si>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</si>
  <si>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</si>
  <si>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</si>
  <si>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</si>
  <si>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</si>
  <si>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</si>
  <si>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</si>
  <si>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</si>
  <si>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</si>
  <si>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</si>
  <si>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</si>
  <si>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</si>
  <si>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</si>
  <si>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</si>
  <si>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</si>
  <si>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</si>
  <si>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</si>
  <si>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</si>
  <si>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</si>
  <si>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</si>
  <si>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</si>
  <si>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</si>
  <si>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</si>
  <si>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</si>
  <si>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</si>
  <si>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</si>
  <si>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</si>
  <si>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</si>
  <si>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</si>
  <si>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</si>
  <si>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</si>
  <si>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</si>
  <si>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</si>
  <si>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</si>
  <si>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</si>
  <si>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</si>
  <si>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</si>
  <si>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</si>
  <si>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</si>
  <si>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</si>
  <si>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</si>
  <si>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</si>
  <si>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</si>
  <si>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</si>
  <si>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</si>
  <si>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</si>
  <si>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</si>
  <si>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</si>
  <si>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</si>
  <si>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</si>
  <si>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</si>
  <si>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</si>
  <si>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</si>
  <si>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</si>
  <si>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</si>
  <si>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</si>
  <si>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</si>
  <si>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</si>
  <si>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</si>
  <si>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</si>
  <si>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</si>
  <si>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</si>
  <si>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</si>
  <si>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</si>
  <si>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</si>
  <si>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</si>
  <si>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</si>
  <si>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</si>
  <si>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</si>
  <si>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</si>
  <si>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</si>
  <si>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</si>
  <si>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</si>
  <si>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</si>
  <si>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</si>
  <si>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</si>
  <si>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</si>
  <si>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</si>
  <si>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</si>
  <si>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</si>
  <si>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</si>
  <si>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</si>
  <si>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</si>
  <si>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</si>
  <si>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</si>
  <si>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</si>
  <si>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</si>
  <si>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</si>
  <si>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</si>
  <si>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</si>
  <si>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</si>
  <si>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</si>
  <si>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</si>
  <si>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</si>
  <si>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</si>
  <si>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</si>
  <si>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</si>
  <si>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</si>
  <si>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</si>
  <si>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</si>
  <si>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</si>
  <si>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</si>
  <si>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</si>
  <si>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</si>
  <si>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</si>
  <si>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</si>
  <si>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</si>
  <si>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</si>
  <si>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</si>
  <si>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</si>
  <si>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</si>
  <si>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</si>
  <si>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</si>
  <si>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</si>
  <si>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</si>
  <si>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</si>
  <si>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</si>
  <si>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</si>
  <si>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</si>
  <si>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</si>
  <si>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</si>
  <si>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</si>
  <si>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</si>
  <si>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</si>
  <si>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</si>
  <si>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</si>
  <si>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</si>
  <si>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</si>
  <si>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</si>
  <si>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</si>
  <si>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</si>
  <si>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</si>
  <si>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</si>
  <si>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</si>
  <si>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</si>
  <si>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</si>
  <si>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</si>
  <si>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</si>
  <si>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</si>
  <si>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</si>
  <si>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</si>
  <si>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</si>
  <si>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</si>
  <si>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</si>
  <si>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</si>
  <si>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</si>
  <si>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</si>
  <si>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</si>
  <si>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</si>
  <si>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</si>
  <si>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</si>
  <si>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</si>
  <si>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</si>
  <si>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</si>
  <si>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</si>
  <si>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</si>
  <si>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</si>
  <si>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</si>
  <si>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</si>
  <si>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</si>
  <si>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</si>
  <si>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</si>
  <si>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</si>
  <si>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</si>
  <si>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</si>
  <si>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</si>
  <si>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</si>
  <si>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</si>
  <si>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</si>
  <si>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</si>
  <si>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</si>
  <si>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</si>
  <si>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</si>
  <si>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</si>
  <si>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</si>
  <si>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</si>
  <si>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</si>
  <si>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</si>
  <si>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</si>
  <si>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</si>
  <si>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</si>
  <si>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</si>
  <si>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</si>
  <si>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</si>
  <si>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</si>
  <si>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</si>
  <si>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</si>
  <si>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</si>
  <si>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</si>
  <si>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</si>
  <si>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</si>
  <si>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</si>
  <si>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</si>
  <si>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</si>
  <si>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</si>
  <si>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</si>
  <si>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</si>
  <si>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</si>
  <si>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</si>
  <si>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</si>
  <si>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</si>
  <si>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</si>
  <si>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</si>
  <si>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</si>
  <si>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</si>
  <si>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</si>
  <si>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</si>
  <si>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</si>
  <si>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</si>
  <si>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</si>
  <si>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</si>
  <si>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</si>
  <si>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</si>
  <si>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</si>
  <si>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</si>
  <si>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</si>
  <si>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</si>
  <si>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</si>
  <si>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</si>
  <si>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</si>
  <si>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</si>
  <si>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</si>
  <si>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</si>
  <si>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</si>
  <si>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</si>
  <si>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</si>
  <si>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</si>
  <si>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</si>
  <si>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</si>
  <si>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</si>
  <si>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</si>
  <si>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</si>
  <si>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</si>
  <si>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</si>
  <si>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</si>
  <si>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</si>
  <si>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</si>
  <si>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</si>
  <si>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</si>
  <si>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</si>
  <si>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</si>
  <si>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</si>
  <si>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</si>
  <si>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</si>
  <si>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</si>
  <si>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</si>
  <si>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</si>
  <si>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</si>
  <si>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</si>
  <si>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</si>
  <si>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</si>
  <si>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</si>
  <si>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</si>
  <si>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</si>
  <si>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</si>
  <si>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</si>
  <si>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</si>
  <si>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</si>
  <si>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</si>
  <si>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</si>
  <si>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</si>
  <si>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</si>
  <si>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</si>
  <si>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</si>
  <si>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</si>
  <si>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</si>
  <si>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</si>
  <si>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</si>
  <si>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</si>
  <si>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</si>
  <si>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</si>
  <si>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</si>
  <si>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</si>
  <si>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</si>
  <si>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</si>
  <si>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</si>
  <si>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</si>
  <si>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</si>
  <si>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</si>
  <si>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</si>
  <si>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</si>
  <si>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</si>
  <si>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</si>
  <si>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</si>
  <si>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</si>
  <si>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</si>
  <si>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</si>
  <si>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</si>
  <si>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</si>
  <si>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</si>
  <si>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</si>
  <si>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</si>
  <si>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</si>
  <si>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</si>
  <si>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</si>
  <si>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</si>
  <si>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</si>
  <si>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</si>
  <si>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</si>
  <si>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</si>
  <si>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</si>
  <si>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</si>
  <si>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</si>
  <si>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</si>
  <si>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</si>
  <si>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</si>
  <si>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</si>
  <si>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</si>
  <si>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</si>
  <si>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</si>
  <si>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</si>
  <si>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</si>
  <si>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</si>
  <si>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</si>
  <si>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</si>
  <si>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</si>
  <si>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</si>
  <si>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</si>
  <si>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</si>
  <si>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</si>
  <si>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</si>
  <si>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</si>
  <si>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</si>
  <si>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</si>
  <si>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</si>
  <si>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</si>
  <si>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</si>
  <si>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</si>
  <si>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</si>
  <si>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</si>
  <si>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</si>
  <si>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</si>
  <si>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</si>
  <si>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</si>
  <si>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</si>
  <si>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</si>
  <si>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</si>
  <si>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</si>
  <si>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</si>
  <si>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</si>
  <si>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</si>
  <si>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</si>
  <si>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</si>
  <si>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</si>
  <si>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</si>
  <si>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</si>
  <si>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</si>
  <si>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</si>
  <si>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</si>
  <si>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</si>
  <si>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</si>
  <si>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</si>
  <si>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</si>
  <si>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</si>
  <si>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</si>
  <si>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</si>
  <si>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</si>
  <si>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</si>
  <si>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</si>
  <si>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</si>
  <si>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</si>
  <si>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</si>
  <si>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</si>
  <si>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</si>
  <si>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</si>
  <si>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</si>
  <si>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</si>
  <si>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</si>
  <si>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</si>
  <si>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</si>
  <si>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</si>
  <si>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</si>
  <si>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</si>
  <si>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</si>
  <si>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</si>
  <si>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</si>
  <si>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</si>
  <si>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</si>
  <si>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</si>
  <si>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</si>
  <si>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</si>
  <si>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</si>
  <si>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</si>
  <si>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</si>
  <si>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</si>
  <si>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</si>
  <si>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</si>
  <si>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</si>
  <si>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</si>
  <si>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</si>
  <si>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</si>
  <si>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</si>
  <si>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</si>
  <si>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</si>
  <si>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</si>
  <si>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</si>
  <si>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</si>
  <si>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</si>
  <si>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</si>
  <si>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</si>
  <si>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</si>
  <si>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</si>
  <si>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</si>
  <si>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</si>
  <si>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</si>
  <si>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</si>
  <si>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</si>
  <si>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</si>
  <si>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</si>
  <si>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</si>
  <si>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</si>
  <si>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</si>
  <si>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</si>
  <si>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</si>
  <si>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</si>
  <si>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</si>
  <si>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</si>
  <si>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</si>
  <si>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</si>
  <si>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</si>
  <si>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</si>
  <si>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</si>
  <si>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F:=IF(NeoBerIV!B20&gt;1;INDEX(tbl_Neo_MedIV;NeoBerIV!B20;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</si>
  <si>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F:=IF(NeoBer1700!B20&gt;1;INDEX(tbl_Neo_MedIV;NeoBer1700!B20;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</si>
  <si>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F:=IF(NeoBer1700!B21&gt;1;INDEX(tbl_Neo_MedIV;NeoBer1700!B21;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</si>
  <si>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F:=IF(NeoBer1700!B22&gt;1;INDEX(tbl_Neo_MedIV;NeoBer1700!B22;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</si>
  <si>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F:=IF(NeoBer1700!B23&gt;1;INDEX(tbl_Neo_MedIV;NeoBer1700!B23;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</si>
  <si>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F:=IF(NeoBer1700!B24&gt;1;INDEX(tbl_Neo_MedIV;NeoBer1700!B24;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</si>
  <si>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F:=IF(NeoBer1700!B25&gt;1;INDEX(tbl_Neo_MedIV;NeoBer1700!B25;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</si>
  <si>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F:=IF(NeoBer1700!B26&gt;1;INDEX(tbl_Neo_MedIV;NeoBer1700!B26;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</si>
  <si>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F:=IF(NeoBer1700!B27&gt;1;INDEX(tbl_Neo_MedIV;NeoBer1700!B27;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</si>
  <si>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F:=IF(NeoBer1700!B28&gt;1;INDEX(tbl_Neo_MedIV;NeoBer1700!B28;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</si>
  <si>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F:=IF(NeoBerIV!B21&gt;1;INDEX(tbl_Neo_MedIV;NeoBerIV!B21;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</si>
  <si>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F:=IF(NeoBerIV!B22&gt;1;INDEX(tbl_Neo_MedIV;NeoBerIV!B22;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</si>
  <si>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F:=IF(NeoBerIV!B23&gt;1;INDEX(tbl_Neo_MedIV;NeoBerIV!B23;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</si>
  <si>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F:=IF(NeoBerIV!B24&gt;1;INDEX(tbl_Neo_MedIV;NeoBerIV!B24;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</si>
  <si>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F:=IF(NeoBerIV!B25&gt;1;INDEX(tbl_Neo_MedIV;NeoBerIV!B25;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</si>
  <si>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F:=IF(NeoBerIV!B26&gt;1;INDEX(tbl_Neo_MedIV;NeoBerIV!B26;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</si>
  <si>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F:=IF(NeoBerIV!B27&gt;1;INDEX(tbl_Neo_MedIV;NeoBerIV!B27;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</si>
  <si>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F:=IF(NeoBerIV!B28&gt;1;INDEX(tbl_Neo_MedIV;NeoBerIV!B28;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</si>
  <si>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F:=IF(AND(INDEX(tbl_Neo_LijstVoeding;_Neo_InfB_Voeding;14)="KV";_Neo_InfB_Toevoeging_5 &gt; 1;Var_Neo_Percentage_5 &gt; 0); CONCATENATE("Toev KV: ";INDEX(tbl_Neo_NutrKunstToev;_Neo_InfB_Toevoeging_5;1);" ";Var_Neo_Percentage_5;" %");"")</t>
  </si>
  <si>
    <t>F:=IF(AND(INDEX(tbl_Neo_LijstVoeding;_Neo_InfB_Voeding;14)="KV";_Neo_InfB_Toevoeging_6 &gt; 1;Var_Neo_Percentage_6 &gt; 0); CONCATENATE("Toev KV: ";INDEX(tbl_Neo_NutrKunstToev;_Neo_InfB_Toevoeging_6;1);" ";Var_Neo_Percentage_6;" %");"")</t>
  </si>
  <si>
    <t>F:=IF(AND(INDEX(tbl_Neo_LijstVoeding;_Neo_InfB_Voeding;14)="KV";_Neo_InfB_Toevoeging_7 &gt; 1;Var_Neo_Percentage_7 &gt; 0); CONCATENATE("Toev KV: ";INDEX(tbl_Neo_NutrKunstToev;_Neo_InfB_Toevoeging_7;1);" ";Var_Neo_Percentage_7;" %");"")</t>
  </si>
  <si>
    <t>F:=IF(AND(INDEX(tbl_Neo_LijstVoeding;_Neo_InfB_Voeding;14)="KV";_Neo_InfB_Toevoeging_8 &gt; 1;Var_Neo_Percentage_8 &gt; 0); CONCATENATE("Toev KV: ";INDEX(tbl_Neo_NutrKunstToev;_Neo_InfB_Toevoeging_8;1);" ";Var_Neo_Percentage_8;" %");"")</t>
  </si>
  <si>
    <t>F:=IF(AND(INDEX(tbl_Neo_LijstVoeding;_Neo_1700_Voeding;14)="KV";_Neo_1700_Toevoeging_5 &gt; 1;Var_Neo_Percentage1700_5 &gt; 0); CONCATENATE("Toev KV: ";INDEX(tbl_Neo_NutrKunstToev;_Neo_1700_Toevoeging_5;1);" ";Var_Neo_Percentage1700_5;" %");"")</t>
  </si>
  <si>
    <t>F:=IF(AND(INDEX(tbl_Neo_LijstVoeding;_Neo_1700_Voeding;14)="KV";_Neo_1700_Toevoeging_6 &gt; 1;Var_Neo_Percentage1700_6 &gt; 0); CONCATENATE("Toev KV: ";INDEX(tbl_Neo_NutrKunstToev;_Neo_1700_Toevoeging_6;1);" ";Var_Neo_Percentage1700_6;" %");"")</t>
  </si>
  <si>
    <t>F:=IF(AND(INDEX(tbl_Neo_LijstVoeding;_Neo_1700_Voeding;14)="KV";_Neo_1700_Toevoeging_7 &gt; 1;Var_Neo_Percentage1700_7 &gt; 0); CONCATENATE("Toev KV: ";INDEX(tbl_Neo_NutrKunstToev;_Neo_1700_Toevoeging_7;1);" ";Var_Neo_Percentage1700_7;" %");"")</t>
  </si>
  <si>
    <t>F:=IF(AND(INDEX(tbl_Neo_LijstVoeding;_Neo_1700_Voeding;14)="KV";_Neo_1700_Toevoeging_8 &gt; 1;Var_Neo_Percentage1700_8 &gt; 0); CONCATENATE("Toev KV: ";INDEX(tbl_Neo_NutrKunstToev;_Neo_1700_Toevoeging_8;1);" ";Var_Neo_Percentage1700_8;" %");"")</t>
  </si>
  <si>
    <t>F:=IF(AND(INDEX(tbl_Neo_LijstVoeding;_Neo_1700_Voeding;14)="MM";Var_Neo_Percentage1700_0 &gt; 0); CONCATENATE("Toev MM: BMF ";Var_Neo_Percentage1700_0;" %");"")</t>
  </si>
  <si>
    <t>F:=IF(AND(INDEX(tbl_Neo_LijstVoeding;_Neo_1700_Voeding;14)="MM";_Neo_1700_Toevoeging_1 &gt; 1;Var_Neo_Percentage1700_1 &gt; 0); CONCATENATE("Toev MM: ";INDEX(tbl_Neo_NutrMMToev;_Neo_1700_Toevoeging_1;1);" ";Var_Neo_Percentage1700_1;" %");"")</t>
  </si>
  <si>
    <t>F:=IF(AND(INDEX(tbl_Neo_LijstVoeding;_Neo_1700_Voeding;14)="MM";_Neo_1700_Toevoeging_2 &gt; 1;Var_Neo_Percentage1700_2 &gt; 0); CONCATENATE("Toev MM: ";INDEX(tbl_Neo_NutrMMToev;_Neo_1700_Toevoeging_2;1);" ";Var_Neo_Percentage1700_2;" %");"")</t>
  </si>
  <si>
    <t>F:=IF(AND(INDEX(tbl_Neo_LijstVoeding;_Neo_1700_Voeding;14)="MM";_Neo_1700_Toevoeging_3 &gt; 1;Var_Neo_Percentage1700_3 &gt; 0); CONCATENATE("Toev MM: ";INDEX(tbl_Neo_NutrMMToev;_Neo_1700_Toevoeging_3;1);" ";Var_Neo_Percentage1700_3;" %");"")</t>
  </si>
  <si>
    <t>F:=IF(AND(INDEX(tbl_Neo_LijstVoeding;_Neo_1700_Voeding;14)="MM";_Neo_1700_Toevoeging_4 &gt; 1;Var_Neo_Percentage1700_4 &gt; 0); CONCATENATE("Toev MM: ";INDEX(tbl_Neo_NutrMMToev;_Neo_1700_Toevoeging_4;1);" ";Var_Neo_Percentage1700_4;" %");"")</t>
  </si>
  <si>
    <t>F:=IF(AND(INDEX(tbl_Neo_LijstVoeding;_Neo_InfB_Voeding;14)="MM";Var_Neo_Percentage_0 &gt; 0); CONCATENATE("Toev MM: BMF ";Var_Neo_Percentage_0;" %");"")</t>
  </si>
  <si>
    <t>F:=IF(AND(INDEX(tbl_Neo_LijstVoeding;_Neo_InfB_Voeding;14)="MM";_Neo_InfB_Toevoeging_1 &gt; 1;Var_Neo_Percentage_1 &gt; 0); CONCATENATE("Toev MM: ";INDEX(tbl_Neo_NutrMMToev;_Neo_InfB_Toevoeging_1;1);" ";Var_Neo_Percentage_1;" %");"")</t>
  </si>
  <si>
    <t>F:=IF(AND(INDEX(tbl_Neo_LijstVoeding;_Neo_InfB_Voeding;14)="MM";_Neo_InfB_Toevoeging_2 &gt; 1;Var_Neo_Percentage_2 &gt; 0); CONCATENATE("Toev MM: ";INDEX(tbl_Neo_NutrMMToev;_Neo_InfB_Toevoeging_2;1);" ";Var_Neo_Percentage_2;" %");"")</t>
  </si>
  <si>
    <t>F:=IF(AND(INDEX(tbl_Neo_LijstVoeding;_Neo_InfB_Voeding;14)="MM";_Neo_InfB_Toevoeging_3 &gt; 1;Var_Neo_Percentage_3 &gt; 0); CONCATENATE("Toev MM: ";INDEX(tbl_Neo_NutrMMToev;_Neo_InfB_Toevoeging_3;1);" ";Var_Neo_Percentage_3;" %");"")</t>
  </si>
  <si>
    <t>F:=IF(AND(INDEX(tbl_Neo_LijstVoeding;_Neo_InfB_Voeding;14)="MM";_Neo_InfB_Toevoeging_4 &gt; 1;Var_Neo_Percentage_4 &gt; 0); CONCATENATE("Toev MM: ";INDEX(tbl_Neo_NutrMMToev;_Neo_InfB_Toevoeging_4;1);" ";Var_Neo_Percentage_4;" %");"")</t>
  </si>
  <si>
    <t>F:=IF(NeoBerIV!$K$39&gt;0;IF(_Neo_1700_DagKeuze=1;NeoBerIV!$C$39-M10;0);"")</t>
  </si>
  <si>
    <t>F:=IF(NeoBerIV!$K$38&gt;0;IF(_Neo_1700_DagKeuze&lt;&gt;2;(NeoBerIV!$C$38-M9)*100;0);"")</t>
  </si>
  <si>
    <t>F:=IF(NeoBerIV!$K$38&gt;0;IF(_Neo_1700_DagKeuze&lt;&gt;2;TRUNC(NeoBerIV!$C$38);0);"")</t>
  </si>
  <si>
    <t>F:=IF(NeoBerIV!$K$40&gt;0;IF(_Neo_1700_DagKeuze=1;(NeoBerIV!$C$40-M11)*100;0);"")</t>
  </si>
  <si>
    <t>F:=IF(NeoBerIV!$K$37&gt;0;IF(_Neo_1700_DagKeuze&lt;&gt;2;(NeoBerIV!$C$37-M8)*100;0);"")</t>
  </si>
  <si>
    <t>F:=IF(NeoBerIV!$K$37&gt;0;IF(_Neo_InfB_DagKeuze&lt;&gt;2;TRUNC(NeoBerIV!$C$37);0);"")</t>
  </si>
  <si>
    <t>F:=IF(_Neo_InfB_DagKeuze=2;(NeoBerIV!$C$43-M14)*100;"")</t>
  </si>
  <si>
    <t>F:=IF(_Neo_InfB_DagKeuze=2;TRUNC(NeoBerIV!$C$43);"")</t>
  </si>
  <si>
    <t>F:=IF(NeoBerIV!$K$42&gt;0;IF(_Neo_1700_DagKeuze&lt;&gt;1;(NeoBerIV!$C$42-M13)*100;0);"")</t>
  </si>
  <si>
    <t>F:=IF(_Neo_InfB_DagKeuze=3;(NeoBerIV!$C$44-M15)*100;"")</t>
  </si>
  <si>
    <t>F:=IF(_Neo_InfB_DagKeuze=3;TRUNC(NeoBerIV!$C$44);"")</t>
  </si>
  <si>
    <t>F:=IF(NeoBerIV!$K$41&gt;0;IF(_Neo_1700_DagKeuze=1;(NeoBerIV!$C$41-M12)*100;0);"")</t>
  </si>
  <si>
    <t>F:=IF(NeoBer1700!$K$39&gt;0;IF(_Neo_1700_DagKeuze=1;NeoBer1700!$C$39-M10;0);"")</t>
  </si>
  <si>
    <t>F:=IF(NeoBer1700!$K$38&gt;0;IF(_Neo_1700_DagKeuze&lt;&gt;2;(NeoBer1700!$C$38-M9)*100;0);"")</t>
  </si>
  <si>
    <t>F:=IF(NeoBer1700!$K$38&gt;0;IF(_Neo_1700_DagKeuze&lt;&gt;2;TRUNC(NeoBer1700!$C$38);0);"")</t>
  </si>
  <si>
    <t>F:=IF(NeoBer1700!$K$40&gt;0;IF(_Neo_1700_DagKeuze=1;(NeoBer1700!$C$40-M11)*100;0);"")</t>
  </si>
  <si>
    <t>F:=IF(NeoBer1700!$K$37&gt;0;IF(_Neo_1700_DagKeuze&lt;&gt;2;(NeoBer1700!$C$37-M8)*100;0);"")</t>
  </si>
  <si>
    <t>F:=IF(NeoBer1700!$K$37&gt;0;IF(_Neo_InfB_DagKeuze&lt;&gt;2;TRUNC(NeoBer1700!$C$37);0);"")</t>
  </si>
  <si>
    <t>F:=IF(_Neo_InfB_DagKeuze=2;(NeoBer1700!$C$43-M14)*100;"")</t>
  </si>
  <si>
    <t>F:=IF(_Neo_InfB_DagKeuze=2;TRUNC(NeoBer1700!$C$43);"")</t>
  </si>
  <si>
    <t>F:=IF(NeoBer1700!$K$42&gt;0;IF(_Neo_1700_DagKeuze&lt;&gt;1;(NeoBer1700!$C$42-M13)*100;0);"")</t>
  </si>
  <si>
    <t>F:=IF(_Neo_InfB_DagKeuze=3;(NeoBer1700!$C$44-M15)*100;"")</t>
  </si>
  <si>
    <t>F:=IF(_Neo_InfB_DagKeuze=3;TRUNC(NeoBer1700!$C$44);"")</t>
  </si>
  <si>
    <t>F:=IF(NeoBer1700!$K$41&gt;0;IF(_Neo_1700_DagKeuze=1;(NeoBer1700!$C$41-M12)*100;0);"")</t>
  </si>
  <si>
    <t>PatData!$A$1:$P$576</t>
  </si>
  <si>
    <t>PatData!$A$1:$B$712</t>
  </si>
  <si>
    <t>_Pat_OpnDatum</t>
  </si>
  <si>
    <t>_Pat_Dagen</t>
  </si>
  <si>
    <t>_Pat_Weken</t>
  </si>
  <si>
    <t xml:space="preserve">Patient: , </t>
  </si>
  <si>
    <t xml:space="preserve">Naam: , </t>
  </si>
  <si>
    <t>_Pat_Gewicht</t>
  </si>
  <si>
    <t>_Pat_Lengte</t>
  </si>
  <si>
    <t>F:=_Pat_Gewicht/10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</si>
</sst>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6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2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1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1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1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1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0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1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1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1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1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1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1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1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1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1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1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8" sqref="B8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1216</v>
      </c>
      <c r="B1" s="518" t="s">
        <v>1217</v>
      </c>
    </row>
    <row r="2" spans="1:2" x14ac:dyDescent="0.35">
      <c r="A2" s="518" t="s">
        <v>1202</v>
      </c>
      <c r="B2" t="b">
        <v>1</v>
      </c>
    </row>
    <row r="3" spans="1:2" x14ac:dyDescent="0.35">
      <c r="A3" s="518" t="s">
        <v>1203</v>
      </c>
      <c r="B3" t="b">
        <v>1</v>
      </c>
    </row>
    <row r="4" spans="1:2" x14ac:dyDescent="0.35">
      <c r="A4" s="518" t="s">
        <v>1204</v>
      </c>
      <c r="B4" s="518" t="s">
        <v>1206</v>
      </c>
    </row>
    <row r="5" spans="1:2" x14ac:dyDescent="0.35">
      <c r="A5" s="518" t="s">
        <v>1205</v>
      </c>
      <c r="B5" s="518" t="s">
        <v>1207</v>
      </c>
    </row>
    <row r="6" spans="1:2" x14ac:dyDescent="0.35">
      <c r="A6" s="518" t="s">
        <v>1208</v>
      </c>
      <c r="B6" s="518" t="s">
        <v>1209</v>
      </c>
    </row>
    <row r="7" spans="1:2" x14ac:dyDescent="0.35">
      <c r="A7" s="518" t="s">
        <v>1210</v>
      </c>
      <c r="B7" t="s">
        <v>1211</v>
      </c>
    </row>
    <row r="8" spans="1:2" x14ac:dyDescent="0.35">
      <c r="A8" s="518" t="s">
        <v>1212</v>
      </c>
      <c r="B8" s="518" t="s">
        <v>1213</v>
      </c>
    </row>
    <row r="9" spans="1:2" x14ac:dyDescent="0.35">
      <c r="A9" s="518" t="s">
        <v>1214</v>
      </c>
      <c r="B9" t="s">
        <v>1215</v>
      </c>
    </row>
    <row r="10" spans="1:2" x14ac:dyDescent="0.35">
      <c r="A10" s="518" t="s">
        <v>1218</v>
      </c>
      <c r="B10" s="518" t="s">
        <v>1219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3"/>
  <sheetViews>
    <sheetView workbookViewId="0">
      <pane ySplit="1" topLeftCell="A1207" activePane="bottomLeft" state="frozen"/>
      <selection pane="bottomLeft" activeCell="B1593" sqref="B159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3498</v>
      </c>
      <c r="E1" t="s">
        <v>1217</v>
      </c>
      <c r="F1" t="s">
        <v>3283</v>
      </c>
      <c r="G1" t="s">
        <v>3495</v>
      </c>
      <c r="H1" t="s">
        <v>3496</v>
      </c>
      <c r="I1" t="s">
        <v>3497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3603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E8" t="s">
        <v>3606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6422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5038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5039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5040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5041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5042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5043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5044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5045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5046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5047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5048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5049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5050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5051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5052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5053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5054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5055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5056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5057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5058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5059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5060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5061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5062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5063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5064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5065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5066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5067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5068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5069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5070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5071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5072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5073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5074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5075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5076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5077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5078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5079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5080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5081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5082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5083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5084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5085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5086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5087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5088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5089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5090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5091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5092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5093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5094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5095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5096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5097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5098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5099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5100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5101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5102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5103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5104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5105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5106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5107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5108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5109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5110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5111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5112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5113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5114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5115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5116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5117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5118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5119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5120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5121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5122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5123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5124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5125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5126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5127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5128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5129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5130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5131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5132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5133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5134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5135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5136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5137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5138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5139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5140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5141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5142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5143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5144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5145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5146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5147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5148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5149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5150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5151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5152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5153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5154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5155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5156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5157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5158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5159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5160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5161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5162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5163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5164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5165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5166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5167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5168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5169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5170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5171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5172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5173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5174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5175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5176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5177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5178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5179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5180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5181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5182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5183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5184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5185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5186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5187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5188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5189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5190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5191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5192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5193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5194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5195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5196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5197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5198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5199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5200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5201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5202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5203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5204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5205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5206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5207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5208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5209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5210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5211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5212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5213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5214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5215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5216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5217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5218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5219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5220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5221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5222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5223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5224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5225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5226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5227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5228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5229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5230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5231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5232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5233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5234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5235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5236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5237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5238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5239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5240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5241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5242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5243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5244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5245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5246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5247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5248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5249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5250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5251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5252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5253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5254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5255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5256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5257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5258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5259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5260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5261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5262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5263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5264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5265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5266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5267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5268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5269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5270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5271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5272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5273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5274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5275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5276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5277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5278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5279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5280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5281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5282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5283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5284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5285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5286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5287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5288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5289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5290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5291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5292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5293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5294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5295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5296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5297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5298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5299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5300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5301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5302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5303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5304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5305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5306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5307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5308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5309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5310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5311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5312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5313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5314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5315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5316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5317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5318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5319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5320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5321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5322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5323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5324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5325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5326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5327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5328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5329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5330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5331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5332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5333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5334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5335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5336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5337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5338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5339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5340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5341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5342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5343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5344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5345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5346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5347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5348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5349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5350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5351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5352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5353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5354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5355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5356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5357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5358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5359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5360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5361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5362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5363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5364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5365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5366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5367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5368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5369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5370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5371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5372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5373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5374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5375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5376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5377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5378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5379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5380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5381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5382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5383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5384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5385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5386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5387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5388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5389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5390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5391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5392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5393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5394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5395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5396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5397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5398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5399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5400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5401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5402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5403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5404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5405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5406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5407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5408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5409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5410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5411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5412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5413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5414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5415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5416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5417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5418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5419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5420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5421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5422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5423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5424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5425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5426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5427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5428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5429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5430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5431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5432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5433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5434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5435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5436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5437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5438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5439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5440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5441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5442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5443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5444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5445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5446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5447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5448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5449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5450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5451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5452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5453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5454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5455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5456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5457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5458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5459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5460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5461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5462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5463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5464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5465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5466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5467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5468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5469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5470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5471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5472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5473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5474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5475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5476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5477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5478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5479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5480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5481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5482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5483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5484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5485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5486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5487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5488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5489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5490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5491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5492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5493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5494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5495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5496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5497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5498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5499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5500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5501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5502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5503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5504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5505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5506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5507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5508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5509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5510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5511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5512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5513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5514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5515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5516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5517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5518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5519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5520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5521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5522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5523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5524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5525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5526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5527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5528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5529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5530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5531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5532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5533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5534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5535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5536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5537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5538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5539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5540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5541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5542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5543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5544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5545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5546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5547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5577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5579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5583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5585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5587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5590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5591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5595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5598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5599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5601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5603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5718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5605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5615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5616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5617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5618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5619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5620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5621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5622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5623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5633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5634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5635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5636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5637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5638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5639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5640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5641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5644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5645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5647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5648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5650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5660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5661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5662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5663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5664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5665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5666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5667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5668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5684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5685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5686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5687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5688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5689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5690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5691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5692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5681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5682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5683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5694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5706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5707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5708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5709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5710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5711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5712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5713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5714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5716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5720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5722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5738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5739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5740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5741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5742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5743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5744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5745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5746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5735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5736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5737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5757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5767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5768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5769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5770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5771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5772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5773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5774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5775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5562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5563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5568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5569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5570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5571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5572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5573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5574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5575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5564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5565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5566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5567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5779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5576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5578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5581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5586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5588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5589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5594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5596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5597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5600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5602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5717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5604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5606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5607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5608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5609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5610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5611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5612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5613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5614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5624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5625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5626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5627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5628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5629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5630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5631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5632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5642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5643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5646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5649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5651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5652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5653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5654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5655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5656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5657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5658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5659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5672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5673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5674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5675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5676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5677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5678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5679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5680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5669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5670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5671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5693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5697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5698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5699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5700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5701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5702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5703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5704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5705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5715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5719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5721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5726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5727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5728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5729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5730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5731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5732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5733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5734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5723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5724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5725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5747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5748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5749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5750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5751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5752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5753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5754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5755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5756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5758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5759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5760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5761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5762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5763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5764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5765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5766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5776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5777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5548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5549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5554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5555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5556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5557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5558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5559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5560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5561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5550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5551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5552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5553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5778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5782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5783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5784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5785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5786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5787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5788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5789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5790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5791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5792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5793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5794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5795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5796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5797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5798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5799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5800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5801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5802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5803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5804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5805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5806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5807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5808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5809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5810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5811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5812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5813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5814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5815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5816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5817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5818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5819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5820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5821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5822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5823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5824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5825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5826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5827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5828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5829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5830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5831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5832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5833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5834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5835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5836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5837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5838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5839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5840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5841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5842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5843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5844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5845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5846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5847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5848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5849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5850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5851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5852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5853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5854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5855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5856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5857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5858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5859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5860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5861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5862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5863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5864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5865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5866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5867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5868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5869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5870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5871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5872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5873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5874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5875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5876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5877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5878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5879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5880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5881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5882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5883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5884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5885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5886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5887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5888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5889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5890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5891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5892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5893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5894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5895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5896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5897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5898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5899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5900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5901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5902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5903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5904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5905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5906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5907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5908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5909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5910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5911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5912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5913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5914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5915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5916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5917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5918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5919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5920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5921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5922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5923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5924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5925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5926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5927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5928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5929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5930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5931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5932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5933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5934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5935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5936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5937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5938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5939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5940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5941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5942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5943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5944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5945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5946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5947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5948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5949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5950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5951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5952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5953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5954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5955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5956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5957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5958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5959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5960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5961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5962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5963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5964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5965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5966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5967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5968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5969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5970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5971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5972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5973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5974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5975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5976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5977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5978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5979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5980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5981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5982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5983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5984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5985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5986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5987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5988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5989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5990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5991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5992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5993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5994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5995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5996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5997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5998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5999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6000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6001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6002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6003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6004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6005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6006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6007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6008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6009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6010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6011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6012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6013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6014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6015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6016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6017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6018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6019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6020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6021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6022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6023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6024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6025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6026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6027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6028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6029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6030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6031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6032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6033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6034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6035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6036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6037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6038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6039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6040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6041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6042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6043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6044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6045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6046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6047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6048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6049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6050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6051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6052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6053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6054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6055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6056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6057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6058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6059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6060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6061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6062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6425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6429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6430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6424</v>
      </c>
      <c r="D1144" t="b">
        <f>IFERROR(VLOOKUP(B1144,PatData!$A$2:$A$2000,1,),"")&lt;&gt;""</f>
        <v>1</v>
      </c>
      <c r="E1144">
        <v>42370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6426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6063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6064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6065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6066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6067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6068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6069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6070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6071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6072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6073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6074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6075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6076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6077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6078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6079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6080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6081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6082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6083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6084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6085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6086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6087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6088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6089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6090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6091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6092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6093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6094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6095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6096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6097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6098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6099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6100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6101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6102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6103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6104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6105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6106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6107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6108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6109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6110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6111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6112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6113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6114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6115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6116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6117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6118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6119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6120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6121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6122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6123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6124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6125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6126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6127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6128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6129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6130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6131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6132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6133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6134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6135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6136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6137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6138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6139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6140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6141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6142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6143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6144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6145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6146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6147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6148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6149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6150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6151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6152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6153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6154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6155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6156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6157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6158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6159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6160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6161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6162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6163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6164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6165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6166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6167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6168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6169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6170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6171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6172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6173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6174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6175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6176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6177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6178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6179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6180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6181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6182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6183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6184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6185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6186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6187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6188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6189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6190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6191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6192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6193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6194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6195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6196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6197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6198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6199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6200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6201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6202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6203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6204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6205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6206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6207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6208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6209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6210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6211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6212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6213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6214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6215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6216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6217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6218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6219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6220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6221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6222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6223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6224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6225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6226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6227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6228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6229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6230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6231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6232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6233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6234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6235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6236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6237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6238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6239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6240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6241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6242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6243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6244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6245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6246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6247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6248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6249</v>
      </c>
      <c r="D1404" t="b">
        <f>IFERROR(VLOOKUP(B1404,PatData!$A$2:$A$2000,1,),"")&lt;&gt;""</f>
        <v>1</v>
      </c>
      <c r="E1404"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6250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6251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6252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6253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6254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6255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6256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6257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6258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6259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6260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6261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6262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6263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6264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6265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6266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6267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6268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6269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6270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6271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6272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6273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6274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6275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6276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6277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6278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6279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6280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6281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6282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6283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6284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6285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6286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6287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6288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6289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6290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6291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6292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6293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6294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6295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6296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6297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6298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6299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6300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6301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6302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6303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6304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6305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6306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6307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6308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6309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6310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6311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6312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6313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6314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6315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6316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6317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6318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6319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6320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6321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6322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6323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6324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6325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6326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6327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6328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6329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6330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6331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6332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6333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6334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6335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6336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6337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6338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6339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6340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6341</v>
      </c>
      <c r="D1496" t="b">
        <f>IFERROR(VLOOKUP(B1496,PatData!$A$2:$A$2000,1,),"")&lt;&gt;""</f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6342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6343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6344</v>
      </c>
      <c r="D1499" t="b">
        <f>IFERROR(VLOOKUP(B1499,PatData!$A$2:$A$2000,1,),"")&lt;&gt;""</f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6345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6346</v>
      </c>
      <c r="D1501" t="b">
        <f>IFERROR(VLOOKUP(B1501,PatData!$A$2:$A$2000,1,),"")&lt;&gt;""</f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6347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6348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6349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6350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6351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6352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6353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6354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6355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6356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6357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6358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6359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6360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6427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6428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6427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6428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1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6423</v>
      </c>
      <c r="B1544" t="s">
        <v>3290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2608</v>
      </c>
      <c r="B1545" t="s">
        <v>3291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2609</v>
      </c>
      <c r="B1546" t="s">
        <v>3292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2905</v>
      </c>
      <c r="B1547" t="s">
        <v>3415</v>
      </c>
      <c r="D1547" t="b">
        <f>IFERROR(VLOOKUP(B1547,PatData!$A$2:$A$2000,1,),"")&lt;&gt;""</f>
        <v>0</v>
      </c>
      <c r="E1547" t="s">
        <v>618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2899</v>
      </c>
      <c r="B1548" t="s">
        <v>3409</v>
      </c>
      <c r="D1548" t="b">
        <f>IFERROR(VLOOKUP(B1548,PatData!$A$2:$A$2000,1,),"")&lt;&gt;""</f>
        <v>0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2900</v>
      </c>
      <c r="B1549" t="s">
        <v>3410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2901</v>
      </c>
      <c r="B1550" t="s">
        <v>3411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2909</v>
      </c>
      <c r="B1551" t="s">
        <v>6361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2337</v>
      </c>
      <c r="B1552" t="s">
        <v>3277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2336</v>
      </c>
      <c r="B1553" t="s">
        <v>3278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2338</v>
      </c>
      <c r="B1554" t="s">
        <v>3275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2339</v>
      </c>
      <c r="B1555" t="s">
        <v>3276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2340</v>
      </c>
      <c r="B1556" t="s">
        <v>3279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2916</v>
      </c>
      <c r="B1557" t="s">
        <v>3293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2902</v>
      </c>
      <c r="B1558" t="s">
        <v>3412</v>
      </c>
      <c r="D1558" t="b">
        <f>IFERROR(VLOOKUP(B1558,PatData!$A$2:$A$2000,1,),"")&lt;&gt;""</f>
        <v>0</v>
      </c>
      <c r="E1558" t="s">
        <v>968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2903</v>
      </c>
      <c r="B1559" t="s">
        <v>3413</v>
      </c>
      <c r="D1559" t="b">
        <f>IFERROR(VLOOKUP(B1559,PatData!$A$2:$A$2000,1,),"")&lt;&gt;""</f>
        <v>0</v>
      </c>
      <c r="E1559" t="s">
        <v>967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2904</v>
      </c>
      <c r="B1560" t="s">
        <v>3414</v>
      </c>
      <c r="D1560" t="b">
        <f>IFERROR(VLOOKUP(B1560,PatData!$A$2:$A$2000,1,),"")&lt;&gt;""</f>
        <v>0</v>
      </c>
      <c r="E1560" t="s">
        <v>307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2956</v>
      </c>
      <c r="B1561" t="s">
        <v>3296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2906</v>
      </c>
      <c r="B1562" t="s">
        <v>3416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2907</v>
      </c>
      <c r="B1563" t="s">
        <v>3417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3032</v>
      </c>
      <c r="B1564" t="s">
        <v>3422</v>
      </c>
      <c r="D1564" t="b">
        <f>IFERROR(VLOOKUP(B1564,PatData!$A$2:$A$2000,1,),"")&lt;&gt;""</f>
        <v>0</v>
      </c>
      <c r="E1564" t="s">
        <v>357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2993</v>
      </c>
      <c r="B1565" t="s">
        <v>3298</v>
      </c>
      <c r="D1565" t="b">
        <f>IFERROR(VLOOKUP(B1565,PatData!$A$2:$A$2000,1,),"")&lt;&gt;""</f>
        <v>0</v>
      </c>
      <c r="E1565"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2410</v>
      </c>
      <c r="B1566" t="s">
        <v>3086</v>
      </c>
      <c r="D1566" t="b">
        <f>IFERROR(VLOOKUP(B1566,PatData!$A$2:$A$2000,1,),"")&lt;&gt;""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2416</v>
      </c>
      <c r="B1567" t="s">
        <v>3092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2417</v>
      </c>
      <c r="B1568" t="s">
        <v>3093</v>
      </c>
      <c r="D1568" t="b">
        <f>IFERROR(VLOOKUP(B1568,PatData!$A$2:$A$2000,1,),"")&lt;&gt;""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2415</v>
      </c>
      <c r="B1569" t="s">
        <v>3091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2420</v>
      </c>
      <c r="B1570" t="s">
        <v>3095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2411</v>
      </c>
      <c r="B1571" t="s">
        <v>3088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2412</v>
      </c>
      <c r="B1572" t="s">
        <v>3087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2414</v>
      </c>
      <c r="B1573" t="s">
        <v>3090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2954</v>
      </c>
      <c r="B1574" t="s">
        <v>3294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2955</v>
      </c>
      <c r="B1575" t="s">
        <v>3295</v>
      </c>
      <c r="D1575" t="b">
        <f>IFERROR(VLOOKUP(B1575,PatData!$A$2:$A$2000,1,),"")&lt;&gt;""</f>
        <v>0</v>
      </c>
      <c r="E1575">
        <v>70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3028</v>
      </c>
      <c r="B1576" t="s">
        <v>3418</v>
      </c>
      <c r="D1576" t="b">
        <f>IFERROR(VLOOKUP(B1576,PatData!$A$2:$A$2000,1,),"")&lt;&gt;""</f>
        <v>0</v>
      </c>
      <c r="E1576" t="s">
        <v>357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3029</v>
      </c>
      <c r="B1577" t="s">
        <v>3419</v>
      </c>
      <c r="D1577" t="b">
        <f>IFERROR(VLOOKUP(B1577,PatData!$A$2:$A$2000,1,),"")&lt;&gt;""</f>
        <v>0</v>
      </c>
      <c r="E1577" t="s">
        <v>358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3030</v>
      </c>
      <c r="B1578" t="s">
        <v>3420</v>
      </c>
      <c r="D1578" t="b">
        <f>IFERROR(VLOOKUP(B1578,PatData!$A$2:$A$2000,1,),"")&lt;&gt;""</f>
        <v>0</v>
      </c>
      <c r="E1578" t="s">
        <v>42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3031</v>
      </c>
      <c r="B1579" t="s">
        <v>3421</v>
      </c>
      <c r="D1579" t="b">
        <f>IFERROR(VLOOKUP(B1579,PatData!$A$2:$A$2000,1,),"")&lt;&gt;""</f>
        <v>0</v>
      </c>
      <c r="E1579" t="s">
        <v>43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3033</v>
      </c>
      <c r="B1580" t="s">
        <v>3423</v>
      </c>
      <c r="D1580" t="b">
        <f>IFERROR(VLOOKUP(B1580,PatData!$A$2:$A$2000,1,),"")&lt;&gt;""</f>
        <v>0</v>
      </c>
      <c r="E1580" t="s">
        <v>84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3034</v>
      </c>
      <c r="B1581" t="s">
        <v>3424</v>
      </c>
      <c r="D1581" t="b">
        <f>IFERROR(VLOOKUP(B1581,PatData!$A$2:$A$2000,1,),"")&lt;&gt;""</f>
        <v>0</v>
      </c>
      <c r="E1581" t="s">
        <v>358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2419</v>
      </c>
      <c r="B1582" t="s">
        <v>3094</v>
      </c>
      <c r="D1582" t="b">
        <f>IFERROR(VLOOKUP(B1582,PatData!$A$2:$A$2000,1,),"")&lt;&gt;""</f>
        <v>0</v>
      </c>
      <c r="E1582">
        <v>1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3604</v>
      </c>
      <c r="B1583" t="s">
        <v>3297</v>
      </c>
      <c r="D1583" t="b">
        <f>IFERROR(VLOOKUP(B1583,PatData!$A$2:$A$2000,1,),"")&lt;&gt;""</f>
        <v>0</v>
      </c>
      <c r="E1583">
        <v>1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2994</v>
      </c>
      <c r="B1584" t="s">
        <v>1264</v>
      </c>
      <c r="D1584" t="b">
        <f>IFERROR(VLOOKUP(B1584,PatData!$A$2:$A$2000,1,),"")&lt;&gt;""</f>
        <v>0</v>
      </c>
      <c r="E1584"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2995</v>
      </c>
      <c r="B1585" t="s">
        <v>1088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2996</v>
      </c>
      <c r="B1586" t="s">
        <v>1265</v>
      </c>
      <c r="D1586" t="b">
        <f>IFERROR(VLOOKUP(B1586,PatData!$A$2:$A$2000,1,),"")&lt;&gt;""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2997</v>
      </c>
      <c r="B1587" t="s">
        <v>1087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2998</v>
      </c>
      <c r="B1588" t="s">
        <v>1084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2999</v>
      </c>
      <c r="B1589" t="s">
        <v>1086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3000</v>
      </c>
      <c r="B1590" t="s">
        <v>1085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3001</v>
      </c>
      <c r="B1591" t="s">
        <v>1266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3002</v>
      </c>
      <c r="B1592" t="s">
        <v>1083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3003</v>
      </c>
      <c r="B1593" t="s">
        <v>1267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3004</v>
      </c>
      <c r="B1594" t="s">
        <v>1268</v>
      </c>
      <c r="D1594" t="b">
        <f>IFERROR(VLOOKUP(B1594,PatData!$A$2:$A$2000,1,),"")&lt;&gt;""</f>
        <v>0</v>
      </c>
      <c r="E1594">
        <v>2.4899999999999999E-2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3005</v>
      </c>
      <c r="B1595" t="s">
        <v>1269</v>
      </c>
      <c r="D1595" t="b">
        <f>IFERROR(VLOOKUP(B1595,PatData!$A$2:$A$2000,1,),"")&lt;&gt;""</f>
        <v>0</v>
      </c>
      <c r="E1595">
        <v>2.8205999999999998E-2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3006</v>
      </c>
      <c r="B1596" t="s">
        <v>1270</v>
      </c>
      <c r="D1596" t="b">
        <f>IFERROR(VLOOKUP(B1596,PatData!$A$2:$A$2000,1,),"")&lt;&gt;""</f>
        <v>0</v>
      </c>
      <c r="E1596">
        <v>1.7899999999999999E-2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3007</v>
      </c>
      <c r="B1597" t="s">
        <v>1271</v>
      </c>
      <c r="D1597" t="b">
        <f>IFERROR(VLOOKUP(B1597,PatData!$A$2:$A$2000,1,),"")&lt;&gt;""</f>
        <v>0</v>
      </c>
      <c r="E1597">
        <v>2.5641000000000001E-2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3008</v>
      </c>
      <c r="B1598" t="s">
        <v>1272</v>
      </c>
      <c r="D1598" t="b">
        <f>IFERROR(VLOOKUP(B1598,PatData!$A$2:$A$2000,1,),"")&lt;&gt;""</f>
        <v>0</v>
      </c>
      <c r="E1598">
        <v>4.1140999999999997E-2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3009</v>
      </c>
      <c r="B1599" t="s">
        <v>1273</v>
      </c>
      <c r="D1599" t="b">
        <f>IFERROR(VLOOKUP(B1599,PatData!$A$2:$A$2000,1,),"")&lt;&gt;""</f>
        <v>0</v>
      </c>
      <c r="E1599">
        <v>4.3478000000000003E-2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3010</v>
      </c>
      <c r="B1600" t="s">
        <v>1274</v>
      </c>
      <c r="D1600" t="b">
        <f>IFERROR(VLOOKUP(B1600,PatData!$A$2:$A$2000,1,),"")&lt;&gt;""</f>
        <v>0</v>
      </c>
      <c r="E1600">
        <v>3.2288999999999998E-2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3011</v>
      </c>
      <c r="B1601" t="s">
        <v>1275</v>
      </c>
      <c r="D1601" t="b">
        <f>IFERROR(VLOOKUP(B1601,PatData!$A$2:$A$2000,1,),"")&lt;&gt;""</f>
        <v>0</v>
      </c>
      <c r="E1601">
        <v>40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3012</v>
      </c>
      <c r="B1602" t="s">
        <v>1276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3013</v>
      </c>
      <c r="B1603" t="s">
        <v>1277</v>
      </c>
      <c r="D1603" t="b">
        <f>IFERROR(VLOOKUP(B1603,PatData!$A$2:$A$2000,1,),"")&lt;&gt;""</f>
        <v>0</v>
      </c>
      <c r="E1603">
        <v>1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3014</v>
      </c>
      <c r="B1604" t="s">
        <v>1278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3015</v>
      </c>
      <c r="B1605" t="s">
        <v>1279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3016</v>
      </c>
      <c r="B1606" t="s">
        <v>1280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3017</v>
      </c>
      <c r="B1607" t="s">
        <v>1281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3018</v>
      </c>
      <c r="B1608" t="s">
        <v>1282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3019</v>
      </c>
      <c r="B1609" t="s">
        <v>1283</v>
      </c>
      <c r="D1609" t="b">
        <f>IFERROR(VLOOKUP(B1609,PatData!$A$2:$A$2000,1,),"")&lt;&gt;""</f>
        <v>0</v>
      </c>
      <c r="E1609" t="s">
        <v>543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3020</v>
      </c>
      <c r="B1610" t="s">
        <v>1284</v>
      </c>
      <c r="D1610" t="b">
        <f>IFERROR(VLOOKUP(B1610,PatData!$A$2:$A$2000,1,),"")&lt;&gt;""</f>
        <v>0</v>
      </c>
      <c r="E1610" t="s">
        <v>326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3021</v>
      </c>
      <c r="B1611" t="s">
        <v>1285</v>
      </c>
      <c r="D1611" t="b">
        <f>IFERROR(VLOOKUP(B1611,PatData!$A$2:$A$2000,1,),"")&lt;&gt;""</f>
        <v>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3022</v>
      </c>
      <c r="B1612" t="s">
        <v>1286</v>
      </c>
      <c r="D1612" t="b">
        <f>IFERROR(VLOOKUP(B1612,PatData!$A$2:$A$2000,1,),"")&lt;&gt;""</f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3023</v>
      </c>
      <c r="B1613" t="s">
        <v>1287</v>
      </c>
      <c r="D1613" t="b">
        <f>IFERROR(VLOOKUP(B1613,PatData!$A$2:$A$2000,1,),"")&lt;&gt;""</f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3024</v>
      </c>
      <c r="B1614" t="s">
        <v>1288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3025</v>
      </c>
      <c r="B1615" t="s">
        <v>1289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2596</v>
      </c>
      <c r="B1616" t="s">
        <v>3493</v>
      </c>
      <c r="D1616" t="b">
        <f>IFERROR(VLOOKUP(B1616,PatData!$A$2:$A$2000,1,),"")&lt;&gt;""</f>
        <v>0</v>
      </c>
      <c r="E1616" t="s">
        <v>3499</v>
      </c>
      <c r="F1616" t="b">
        <v>1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2597</v>
      </c>
      <c r="B1617" t="s">
        <v>3289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2598</v>
      </c>
      <c r="B1618" t="s">
        <v>3402</v>
      </c>
      <c r="D1618" t="b">
        <f>IFERROR(VLOOKUP(B1618,PatData!$A$2:$A$2000,1,),"")&lt;&gt;""</f>
        <v>0</v>
      </c>
      <c r="E1618" t="s">
        <v>3500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2599</v>
      </c>
      <c r="B1619" t="s">
        <v>3403</v>
      </c>
      <c r="D1619" t="b">
        <f>IFERROR(VLOOKUP(B1619,PatData!$A$2:$A$2000,1,),"")&lt;&gt;""</f>
        <v>0</v>
      </c>
      <c r="E1619" t="s">
        <v>3501</v>
      </c>
      <c r="F1619" t="b">
        <v>1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2600</v>
      </c>
      <c r="B1620" t="s">
        <v>3404</v>
      </c>
      <c r="D1620" t="b">
        <f>IFERROR(VLOOKUP(B1620,PatData!$A$2:$A$2000,1,),"")&lt;&gt;""</f>
        <v>0</v>
      </c>
      <c r="E1620" t="s">
        <v>3502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1308</v>
      </c>
      <c r="B1621" t="s">
        <v>3284</v>
      </c>
      <c r="D1621" t="b">
        <f>IFERROR(VLOOKUP(B1621,PatData!$A$2:$A$2000,1,),"")&lt;&gt;""</f>
        <v>0</v>
      </c>
      <c r="E1621" t="s">
        <v>3503</v>
      </c>
      <c r="F1621" t="b">
        <v>1</v>
      </c>
      <c r="G1621" t="b">
        <v>0</v>
      </c>
      <c r="H1621" t="b">
        <v>0</v>
      </c>
      <c r="I1621" t="b">
        <v>0</v>
      </c>
    </row>
    <row r="1622" spans="1:9" ht="333.25" x14ac:dyDescent="0.35">
      <c r="A1622" t="s">
        <v>1309</v>
      </c>
      <c r="B1622" t="s">
        <v>3285</v>
      </c>
      <c r="D1622" t="b">
        <f>IFERROR(VLOOKUP(B1622,PatData!$A$2:$A$2000,1,),"")&lt;&gt;""</f>
        <v>0</v>
      </c>
      <c r="E1622" s="25" t="s">
        <v>3504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2607</v>
      </c>
      <c r="B1623" t="s">
        <v>3288</v>
      </c>
      <c r="D1623" t="b">
        <f>IFERROR(VLOOKUP(B1623,PatData!$A$2:$A$2000,1,),"")&lt;&gt;""</f>
        <v>0</v>
      </c>
      <c r="E1623" t="s">
        <v>3505</v>
      </c>
      <c r="F1623" t="b">
        <v>1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1316</v>
      </c>
      <c r="B1624" t="s">
        <v>3494</v>
      </c>
      <c r="D1624" t="b">
        <f>IFERROR(VLOOKUP(B1624,PatData!$A$2:$A$2000,1,),"")&lt;&gt;""</f>
        <v>0</v>
      </c>
      <c r="E1624" t="s">
        <v>3505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1327</v>
      </c>
      <c r="B1625" t="s">
        <v>3286</v>
      </c>
      <c r="D1625" t="b">
        <f>IFERROR(VLOOKUP(B1625,PatData!$A$2:$A$2000,1,),"")&lt;&gt;""</f>
        <v>0</v>
      </c>
      <c r="E1625" t="s">
        <v>3506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1328</v>
      </c>
      <c r="B1626" t="s">
        <v>3287</v>
      </c>
      <c r="D1626" t="b">
        <f>IFERROR(VLOOKUP(B1626,PatData!$A$2:$A$2000,1,),"")&lt;&gt;""</f>
        <v>0</v>
      </c>
      <c r="E1626" t="s">
        <v>6431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1865</v>
      </c>
      <c r="B1627" t="s">
        <v>3318</v>
      </c>
      <c r="D1627" t="b">
        <f>IFERROR(VLOOKUP(B1627,PatData!$A$2:$A$2000,1,),"")&lt;&gt;""</f>
        <v>0</v>
      </c>
      <c r="E1627" t="s">
        <v>6362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1866</v>
      </c>
      <c r="B1628" t="s">
        <v>3319</v>
      </c>
      <c r="D1628" t="b">
        <f>IFERROR(VLOOKUP(B1628,PatData!$A$2:$A$2000,1,),"")&lt;&gt;""</f>
        <v>0</v>
      </c>
      <c r="E1628" t="s">
        <v>3507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1867</v>
      </c>
      <c r="B1629" t="s">
        <v>3320</v>
      </c>
      <c r="D1629" t="b">
        <f>IFERROR(VLOOKUP(B1629,PatData!$A$2:$A$2000,1,),"")&lt;&gt;""</f>
        <v>0</v>
      </c>
      <c r="E1629" t="s">
        <v>3508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1868</v>
      </c>
      <c r="B1630" t="s">
        <v>3321</v>
      </c>
      <c r="D1630" t="b">
        <f>IFERROR(VLOOKUP(B1630,PatData!$A$2:$A$2000,1,),"")&lt;&gt;""</f>
        <v>0</v>
      </c>
      <c r="E1630" t="s">
        <v>3509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1869</v>
      </c>
      <c r="B1631" t="s">
        <v>3322</v>
      </c>
      <c r="D1631" t="b">
        <f>IFERROR(VLOOKUP(B1631,PatData!$A$2:$A$2000,1,),"")&lt;&gt;""</f>
        <v>0</v>
      </c>
      <c r="E1631" t="s">
        <v>3510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1870</v>
      </c>
      <c r="B1632" t="s">
        <v>3323</v>
      </c>
      <c r="D1632" t="b">
        <f>IFERROR(VLOOKUP(B1632,PatData!$A$2:$A$2000,1,),"")&lt;&gt;""</f>
        <v>0</v>
      </c>
      <c r="E1632" t="s">
        <v>3511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1871</v>
      </c>
      <c r="B1633" t="s">
        <v>3324</v>
      </c>
      <c r="D1633" t="b">
        <f>IFERROR(VLOOKUP(B1633,PatData!$A$2:$A$2000,1,),"")&lt;&gt;""</f>
        <v>0</v>
      </c>
      <c r="E1633" t="s">
        <v>3512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1872</v>
      </c>
      <c r="B1634" t="s">
        <v>3325</v>
      </c>
      <c r="D1634" t="b">
        <f>IFERROR(VLOOKUP(B1634,PatData!$A$2:$A$2000,1,),"")&lt;&gt;""</f>
        <v>0</v>
      </c>
      <c r="E1634" t="s">
        <v>3513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1873</v>
      </c>
      <c r="B1635" t="s">
        <v>3326</v>
      </c>
      <c r="D1635" t="b">
        <f>IFERROR(VLOOKUP(B1635,PatData!$A$2:$A$2000,1,),"")&lt;&gt;""</f>
        <v>0</v>
      </c>
      <c r="E1635" t="s">
        <v>3514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1874</v>
      </c>
      <c r="B1636" t="s">
        <v>3327</v>
      </c>
      <c r="D1636" t="b">
        <f>IFERROR(VLOOKUP(B1636,PatData!$A$2:$A$2000,1,),"")&lt;&gt;""</f>
        <v>0</v>
      </c>
      <c r="E1636" t="s">
        <v>6363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1875</v>
      </c>
      <c r="B1637" t="s">
        <v>3328</v>
      </c>
      <c r="D1637" t="b">
        <f>IFERROR(VLOOKUP(B1637,PatData!$A$2:$A$2000,1,),"")&lt;&gt;""</f>
        <v>0</v>
      </c>
      <c r="E1637" t="s">
        <v>3515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1876</v>
      </c>
      <c r="B1638" t="s">
        <v>3329</v>
      </c>
      <c r="D1638" t="b">
        <f>IFERROR(VLOOKUP(B1638,PatData!$A$2:$A$2000,1,),"")&lt;&gt;""</f>
        <v>0</v>
      </c>
      <c r="E1638" t="s">
        <v>3516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1877</v>
      </c>
      <c r="B1639" t="s">
        <v>3330</v>
      </c>
      <c r="D1639" t="b">
        <f>IFERROR(VLOOKUP(B1639,PatData!$A$2:$A$2000,1,),"")&lt;&gt;""</f>
        <v>0</v>
      </c>
      <c r="E1639" t="s">
        <v>3517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1878</v>
      </c>
      <c r="B1640" t="s">
        <v>3331</v>
      </c>
      <c r="D1640" t="b">
        <f>IFERROR(VLOOKUP(B1640,PatData!$A$2:$A$2000,1,),"")&lt;&gt;""</f>
        <v>0</v>
      </c>
      <c r="E1640" t="s">
        <v>3518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1879</v>
      </c>
      <c r="B1641" t="s">
        <v>3332</v>
      </c>
      <c r="D1641" t="b">
        <f>IFERROR(VLOOKUP(B1641,PatData!$A$2:$A$2000,1,),"")&lt;&gt;""</f>
        <v>0</v>
      </c>
      <c r="E1641" t="s">
        <v>3519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1880</v>
      </c>
      <c r="B1642" t="s">
        <v>3333</v>
      </c>
      <c r="D1642" t="b">
        <f>IFERROR(VLOOKUP(B1642,PatData!$A$2:$A$2000,1,),"")&lt;&gt;""</f>
        <v>0</v>
      </c>
      <c r="E1642" t="s">
        <v>3520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1881</v>
      </c>
      <c r="B1643" t="s">
        <v>3334</v>
      </c>
      <c r="D1643" t="b">
        <f>IFERROR(VLOOKUP(B1643,PatData!$A$2:$A$2000,1,),"")&lt;&gt;""</f>
        <v>0</v>
      </c>
      <c r="E1643" t="s">
        <v>3521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1882</v>
      </c>
      <c r="B1644" t="s">
        <v>3335</v>
      </c>
      <c r="D1644" t="b">
        <f>IFERROR(VLOOKUP(B1644,PatData!$A$2:$A$2000,1,),"")&lt;&gt;""</f>
        <v>0</v>
      </c>
      <c r="E1644" t="s">
        <v>3522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1883</v>
      </c>
      <c r="B1645" t="s">
        <v>3336</v>
      </c>
      <c r="D1645" t="b">
        <f>IFERROR(VLOOKUP(B1645,PatData!$A$2:$A$2000,1,),"")&lt;&gt;""</f>
        <v>0</v>
      </c>
      <c r="E1645" t="s">
        <v>3523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1884</v>
      </c>
      <c r="B1646" t="s">
        <v>3337</v>
      </c>
      <c r="D1646" t="b">
        <f>IFERROR(VLOOKUP(B1646,PatData!$A$2:$A$2000,1,),"")&lt;&gt;""</f>
        <v>0</v>
      </c>
      <c r="E1646" t="s">
        <v>3524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1885</v>
      </c>
      <c r="B1647" t="s">
        <v>3338</v>
      </c>
      <c r="D1647" t="b">
        <f>IFERROR(VLOOKUP(B1647,PatData!$A$2:$A$2000,1,),"")&lt;&gt;""</f>
        <v>0</v>
      </c>
      <c r="E1647" t="s">
        <v>6364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1886</v>
      </c>
      <c r="B1648" t="s">
        <v>3339</v>
      </c>
      <c r="D1648" t="b">
        <f>IFERROR(VLOOKUP(B1648,PatData!$A$2:$A$2000,1,),"")&lt;&gt;""</f>
        <v>0</v>
      </c>
      <c r="E1648" t="s">
        <v>3525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1887</v>
      </c>
      <c r="B1649" t="s">
        <v>3340</v>
      </c>
      <c r="D1649" t="b">
        <f>IFERROR(VLOOKUP(B1649,PatData!$A$2:$A$2000,1,),"")&lt;&gt;""</f>
        <v>0</v>
      </c>
      <c r="E1649" t="s">
        <v>3526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1888</v>
      </c>
      <c r="B1650" t="s">
        <v>3341</v>
      </c>
      <c r="D1650" t="b">
        <f>IFERROR(VLOOKUP(B1650,PatData!$A$2:$A$2000,1,),"")&lt;&gt;""</f>
        <v>0</v>
      </c>
      <c r="E1650" t="s">
        <v>3527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1889</v>
      </c>
      <c r="B1651" t="s">
        <v>3342</v>
      </c>
      <c r="D1651" t="b">
        <f>IFERROR(VLOOKUP(B1651,PatData!$A$2:$A$2000,1,),"")&lt;&gt;""</f>
        <v>0</v>
      </c>
      <c r="E1651" t="s">
        <v>3528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1890</v>
      </c>
      <c r="B1652" t="s">
        <v>3343</v>
      </c>
      <c r="D1652" t="b">
        <f>IFERROR(VLOOKUP(B1652,PatData!$A$2:$A$2000,1,),"")&lt;&gt;""</f>
        <v>0</v>
      </c>
      <c r="E1652" t="s">
        <v>3529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1891</v>
      </c>
      <c r="B1653" t="s">
        <v>3344</v>
      </c>
      <c r="D1653" t="b">
        <f>IFERROR(VLOOKUP(B1653,PatData!$A$2:$A$2000,1,),"")&lt;&gt;""</f>
        <v>0</v>
      </c>
      <c r="E1653" t="s">
        <v>3530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1892</v>
      </c>
      <c r="B1654" t="s">
        <v>3345</v>
      </c>
      <c r="D1654" t="b">
        <f>IFERROR(VLOOKUP(B1654,PatData!$A$2:$A$2000,1,),"")&lt;&gt;""</f>
        <v>0</v>
      </c>
      <c r="E1654" t="s">
        <v>3531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1893</v>
      </c>
      <c r="B1655" t="s">
        <v>3346</v>
      </c>
      <c r="D1655" t="b">
        <f>IFERROR(VLOOKUP(B1655,PatData!$A$2:$A$2000,1,),"")&lt;&gt;""</f>
        <v>0</v>
      </c>
      <c r="E1655" t="s">
        <v>3532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1894</v>
      </c>
      <c r="B1656" t="s">
        <v>3347</v>
      </c>
      <c r="D1656" t="b">
        <f>IFERROR(VLOOKUP(B1656,PatData!$A$2:$A$2000,1,),"")&lt;&gt;""</f>
        <v>0</v>
      </c>
      <c r="E1656" t="s">
        <v>6365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1895</v>
      </c>
      <c r="B1657" t="s">
        <v>3348</v>
      </c>
      <c r="D1657" t="b">
        <f>IFERROR(VLOOKUP(B1657,PatData!$A$2:$A$2000,1,),"")&lt;&gt;""</f>
        <v>0</v>
      </c>
      <c r="E1657" t="s">
        <v>6366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1896</v>
      </c>
      <c r="B1658" t="s">
        <v>3349</v>
      </c>
      <c r="D1658" t="b">
        <f>IFERROR(VLOOKUP(B1658,PatData!$A$2:$A$2000,1,),"")&lt;&gt;""</f>
        <v>0</v>
      </c>
      <c r="E1658" t="s">
        <v>6367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1897</v>
      </c>
      <c r="B1659" t="s">
        <v>3350</v>
      </c>
      <c r="D1659" t="b">
        <f>IFERROR(VLOOKUP(B1659,PatData!$A$2:$A$2000,1,),"")&lt;&gt;""</f>
        <v>0</v>
      </c>
      <c r="E1659" t="s">
        <v>6368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1898</v>
      </c>
      <c r="B1660" t="s">
        <v>3351</v>
      </c>
      <c r="D1660" t="b">
        <f>IFERROR(VLOOKUP(B1660,PatData!$A$2:$A$2000,1,),"")&lt;&gt;""</f>
        <v>0</v>
      </c>
      <c r="E1660" t="s">
        <v>6369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1899</v>
      </c>
      <c r="B1661" t="s">
        <v>3352</v>
      </c>
      <c r="D1661" t="b">
        <f>IFERROR(VLOOKUP(B1661,PatData!$A$2:$A$2000,1,),"")&lt;&gt;""</f>
        <v>0</v>
      </c>
      <c r="E1661" t="s">
        <v>6370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1900</v>
      </c>
      <c r="B1662" t="s">
        <v>3353</v>
      </c>
      <c r="D1662" t="b">
        <f>IFERROR(VLOOKUP(B1662,PatData!$A$2:$A$2000,1,),"")&lt;&gt;""</f>
        <v>0</v>
      </c>
      <c r="E1662" t="s">
        <v>6371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1901</v>
      </c>
      <c r="B1663" t="s">
        <v>3354</v>
      </c>
      <c r="D1663" t="b">
        <f>IFERROR(VLOOKUP(B1663,PatData!$A$2:$A$2000,1,),"")&lt;&gt;""</f>
        <v>0</v>
      </c>
      <c r="E1663" t="s">
        <v>3533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1902</v>
      </c>
      <c r="B1664" t="s">
        <v>3355</v>
      </c>
      <c r="D1664" t="b">
        <f>IFERROR(VLOOKUP(B1664,PatData!$A$2:$A$2000,1,),"")&lt;&gt;""</f>
        <v>0</v>
      </c>
      <c r="E1664" t="s">
        <v>3534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1903</v>
      </c>
      <c r="B1665" t="s">
        <v>3356</v>
      </c>
      <c r="D1665" t="b">
        <f>IFERROR(VLOOKUP(B1665,PatData!$A$2:$A$2000,1,),"")&lt;&gt;""</f>
        <v>0</v>
      </c>
      <c r="E1665" t="s">
        <v>6372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1904</v>
      </c>
      <c r="B1666" t="s">
        <v>3357</v>
      </c>
      <c r="D1666" t="b">
        <f>IFERROR(VLOOKUP(B1666,PatData!$A$2:$A$2000,1,),"")&lt;&gt;""</f>
        <v>0</v>
      </c>
      <c r="E1666" t="s">
        <v>3535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1905</v>
      </c>
      <c r="B1667" t="s">
        <v>3358</v>
      </c>
      <c r="D1667" t="b">
        <f>IFERROR(VLOOKUP(B1667,PatData!$A$2:$A$2000,1,),"")&lt;&gt;""</f>
        <v>0</v>
      </c>
      <c r="E1667" t="s">
        <v>3536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1906</v>
      </c>
      <c r="B1668" t="s">
        <v>3359</v>
      </c>
      <c r="D1668" t="b">
        <f>IFERROR(VLOOKUP(B1668,PatData!$A$2:$A$2000,1,),"")&lt;&gt;""</f>
        <v>0</v>
      </c>
      <c r="E1668" t="s">
        <v>3537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1907</v>
      </c>
      <c r="B1669" t="s">
        <v>3360</v>
      </c>
      <c r="D1669" t="b">
        <f>IFERROR(VLOOKUP(B1669,PatData!$A$2:$A$2000,1,),"")&lt;&gt;""</f>
        <v>0</v>
      </c>
      <c r="E1669" t="s">
        <v>3538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1908</v>
      </c>
      <c r="B1670" t="s">
        <v>3361</v>
      </c>
      <c r="D1670" t="b">
        <f>IFERROR(VLOOKUP(B1670,PatData!$A$2:$A$2000,1,),"")&lt;&gt;""</f>
        <v>0</v>
      </c>
      <c r="E1670" t="s">
        <v>3539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1909</v>
      </c>
      <c r="B1671" t="s">
        <v>3362</v>
      </c>
      <c r="D1671" t="b">
        <f>IFERROR(VLOOKUP(B1671,PatData!$A$2:$A$2000,1,),"")&lt;&gt;""</f>
        <v>0</v>
      </c>
      <c r="E1671" t="s">
        <v>3540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1910</v>
      </c>
      <c r="B1672" t="s">
        <v>3363</v>
      </c>
      <c r="D1672" t="b">
        <f>IFERROR(VLOOKUP(B1672,PatData!$A$2:$A$2000,1,),"")&lt;&gt;""</f>
        <v>0</v>
      </c>
      <c r="E1672" t="s">
        <v>3541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1911</v>
      </c>
      <c r="B1673" t="s">
        <v>3364</v>
      </c>
      <c r="D1673" t="b">
        <f>IFERROR(VLOOKUP(B1673,PatData!$A$2:$A$2000,1,),"")&lt;&gt;""</f>
        <v>0</v>
      </c>
      <c r="E1673" t="s">
        <v>3532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1912</v>
      </c>
      <c r="B1674" t="s">
        <v>3365</v>
      </c>
      <c r="D1674" t="b">
        <f>IFERROR(VLOOKUP(B1674,PatData!$A$2:$A$2000,1,),"")&lt;&gt;""</f>
        <v>0</v>
      </c>
      <c r="E1674" t="s">
        <v>6373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1913</v>
      </c>
      <c r="B1675" t="s">
        <v>3366</v>
      </c>
      <c r="D1675" t="b">
        <f>IFERROR(VLOOKUP(B1675,PatData!$A$2:$A$2000,1,),"")&lt;&gt;""</f>
        <v>0</v>
      </c>
      <c r="E1675" t="s">
        <v>6374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1914</v>
      </c>
      <c r="B1676" t="s">
        <v>3367</v>
      </c>
      <c r="D1676" t="b">
        <f>IFERROR(VLOOKUP(B1676,PatData!$A$2:$A$2000,1,),"")&lt;&gt;""</f>
        <v>0</v>
      </c>
      <c r="E1676" t="s">
        <v>6375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1915</v>
      </c>
      <c r="B1677" t="s">
        <v>3368</v>
      </c>
      <c r="D1677" t="b">
        <f>IFERROR(VLOOKUP(B1677,PatData!$A$2:$A$2000,1,),"")&lt;&gt;""</f>
        <v>0</v>
      </c>
      <c r="E1677" t="s">
        <v>6376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1916</v>
      </c>
      <c r="B1678" t="s">
        <v>3369</v>
      </c>
      <c r="D1678" t="b">
        <f>IFERROR(VLOOKUP(B1678,PatData!$A$2:$A$2000,1,),"")&lt;&gt;""</f>
        <v>0</v>
      </c>
      <c r="E1678" t="s">
        <v>6377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1917</v>
      </c>
      <c r="B1679" t="s">
        <v>3370</v>
      </c>
      <c r="D1679" t="b">
        <f>IFERROR(VLOOKUP(B1679,PatData!$A$2:$A$2000,1,),"")&lt;&gt;""</f>
        <v>0</v>
      </c>
      <c r="E1679" t="s">
        <v>6378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1918</v>
      </c>
      <c r="B1680" t="s">
        <v>3371</v>
      </c>
      <c r="D1680" t="b">
        <f>IFERROR(VLOOKUP(B1680,PatData!$A$2:$A$2000,1,),"")&lt;&gt;""</f>
        <v>0</v>
      </c>
      <c r="E1680" t="s">
        <v>6379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2266</v>
      </c>
      <c r="B1681" t="s">
        <v>3300</v>
      </c>
      <c r="D1681" t="b">
        <f>IFERROR(VLOOKUP(B1681,PatData!$A$2:$A$2000,1,),"")&lt;&gt;""</f>
        <v>0</v>
      </c>
      <c r="E1681" t="s">
        <v>3542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2267</v>
      </c>
      <c r="B1682" t="s">
        <v>3301</v>
      </c>
      <c r="D1682" t="b">
        <f>IFERROR(VLOOKUP(B1682,PatData!$A$2:$A$2000,1,),"")&lt;&gt;""</f>
        <v>0</v>
      </c>
      <c r="E1682" t="s">
        <v>3543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2268</v>
      </c>
      <c r="B1683" t="s">
        <v>3302</v>
      </c>
      <c r="D1683" t="b">
        <f>IFERROR(VLOOKUP(B1683,PatData!$A$2:$A$2000,1,),"")&lt;&gt;""</f>
        <v>0</v>
      </c>
      <c r="E1683" t="s">
        <v>3544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2269</v>
      </c>
      <c r="B1684" t="s">
        <v>3303</v>
      </c>
      <c r="D1684" t="b">
        <f>IFERROR(VLOOKUP(B1684,PatData!$A$2:$A$2000,1,),"")&lt;&gt;""</f>
        <v>0</v>
      </c>
      <c r="E1684" t="s">
        <v>3545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2270</v>
      </c>
      <c r="B1685" t="s">
        <v>3304</v>
      </c>
      <c r="D1685" t="b">
        <f>IFERROR(VLOOKUP(B1685,PatData!$A$2:$A$2000,1,),"")&lt;&gt;""</f>
        <v>0</v>
      </c>
      <c r="E1685" t="s">
        <v>3546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2271</v>
      </c>
      <c r="B1686" t="s">
        <v>3305</v>
      </c>
      <c r="D1686" t="b">
        <f>IFERROR(VLOOKUP(B1686,PatData!$A$2:$A$2000,1,),"")&lt;&gt;""</f>
        <v>0</v>
      </c>
      <c r="E1686" t="s">
        <v>3547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2272</v>
      </c>
      <c r="B1687" t="s">
        <v>3306</v>
      </c>
      <c r="D1687" t="b">
        <f>IFERROR(VLOOKUP(B1687,PatData!$A$2:$A$2000,1,),"")&lt;&gt;""</f>
        <v>0</v>
      </c>
      <c r="E1687" t="s">
        <v>3548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2273</v>
      </c>
      <c r="B1688" t="s">
        <v>3307</v>
      </c>
      <c r="D1688" t="b">
        <f>IFERROR(VLOOKUP(B1688,PatData!$A$2:$A$2000,1,),"")&lt;&gt;""</f>
        <v>0</v>
      </c>
      <c r="E1688" t="s">
        <v>3549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2274</v>
      </c>
      <c r="B1689" t="s">
        <v>3308</v>
      </c>
      <c r="D1689" t="b">
        <f>IFERROR(VLOOKUP(B1689,PatData!$A$2:$A$2000,1,),"")&lt;&gt;""</f>
        <v>0</v>
      </c>
      <c r="E1689" t="s">
        <v>3550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2275</v>
      </c>
      <c r="B1690" t="s">
        <v>3309</v>
      </c>
      <c r="D1690" t="b">
        <f>IFERROR(VLOOKUP(B1690,PatData!$A$2:$A$2000,1,),"")&lt;&gt;""</f>
        <v>0</v>
      </c>
      <c r="E1690" t="s">
        <v>3551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2276</v>
      </c>
      <c r="B1691" t="s">
        <v>3310</v>
      </c>
      <c r="D1691" t="b">
        <f>IFERROR(VLOOKUP(B1691,PatData!$A$2:$A$2000,1,),"")&lt;&gt;""</f>
        <v>0</v>
      </c>
      <c r="E1691" t="s">
        <v>3552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2277</v>
      </c>
      <c r="B1692" t="s">
        <v>3311</v>
      </c>
      <c r="D1692" t="b">
        <f>IFERROR(VLOOKUP(B1692,PatData!$A$2:$A$2000,1,),"")&lt;&gt;""</f>
        <v>0</v>
      </c>
      <c r="E1692" t="s">
        <v>3553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2278</v>
      </c>
      <c r="B1693" t="s">
        <v>3312</v>
      </c>
      <c r="D1693" t="b">
        <f>IFERROR(VLOOKUP(B1693,PatData!$A$2:$A$2000,1,),"")&lt;&gt;""</f>
        <v>0</v>
      </c>
      <c r="E1693" t="s">
        <v>3554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2279</v>
      </c>
      <c r="B1694" t="s">
        <v>3313</v>
      </c>
      <c r="D1694" t="b">
        <f>IFERROR(VLOOKUP(B1694,PatData!$A$2:$A$2000,1,),"")&lt;&gt;""</f>
        <v>0</v>
      </c>
      <c r="E1694" t="s">
        <v>3555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2280</v>
      </c>
      <c r="B1695" t="s">
        <v>3314</v>
      </c>
      <c r="D1695" t="b">
        <f>IFERROR(VLOOKUP(B1695,PatData!$A$2:$A$2000,1,),"")&lt;&gt;""</f>
        <v>0</v>
      </c>
      <c r="E1695" t="s">
        <v>3556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2281</v>
      </c>
      <c r="B1696" t="s">
        <v>3315</v>
      </c>
      <c r="D1696" t="b">
        <f>IFERROR(VLOOKUP(B1696,PatData!$A$2:$A$2000,1,),"")&lt;&gt;""</f>
        <v>0</v>
      </c>
      <c r="E1696" t="s">
        <v>3557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2282</v>
      </c>
      <c r="B1697" t="s">
        <v>3316</v>
      </c>
      <c r="D1697" t="b">
        <f>IFERROR(VLOOKUP(B1697,PatData!$A$2:$A$2000,1,),"")&lt;&gt;""</f>
        <v>0</v>
      </c>
      <c r="E1697" t="s">
        <v>3558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2283</v>
      </c>
      <c r="B1698" t="s">
        <v>3317</v>
      </c>
      <c r="D1698" t="b">
        <f>IFERROR(VLOOKUP(B1698,PatData!$A$2:$A$2000,1,),"")&lt;&gt;""</f>
        <v>0</v>
      </c>
      <c r="E1698" t="s">
        <v>3559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1919</v>
      </c>
      <c r="B1699" t="s">
        <v>3372</v>
      </c>
      <c r="D1699" t="b">
        <f>IFERROR(VLOOKUP(B1699,PatData!$A$2:$A$2000,1,),"")&lt;&gt;""</f>
        <v>0</v>
      </c>
      <c r="E1699" t="s">
        <v>3560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1920</v>
      </c>
      <c r="B1700" t="s">
        <v>3373</v>
      </c>
      <c r="D1700" t="b">
        <f>IFERROR(VLOOKUP(B1700,PatData!$A$2:$A$2000,1,),"")&lt;&gt;""</f>
        <v>0</v>
      </c>
      <c r="E1700" t="s">
        <v>6380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1921</v>
      </c>
      <c r="B1701" t="s">
        <v>3374</v>
      </c>
      <c r="D1701" t="b">
        <f>IFERROR(VLOOKUP(B1701,PatData!$A$2:$A$2000,1,),"")&lt;&gt;""</f>
        <v>0</v>
      </c>
      <c r="E1701" t="s">
        <v>6381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1922</v>
      </c>
      <c r="B1702" t="s">
        <v>3375</v>
      </c>
      <c r="D1702" t="b">
        <f>IFERROR(VLOOKUP(B1702,PatData!$A$2:$A$2000,1,),"")&lt;&gt;""</f>
        <v>0</v>
      </c>
      <c r="E1702" t="s">
        <v>6382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1923</v>
      </c>
      <c r="B1703" t="s">
        <v>3376</v>
      </c>
      <c r="D1703" t="b">
        <f>IFERROR(VLOOKUP(B1703,PatData!$A$2:$A$2000,1,),"")&lt;&gt;""</f>
        <v>0</v>
      </c>
      <c r="E1703" t="s">
        <v>6383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1924</v>
      </c>
      <c r="B1704" t="s">
        <v>3377</v>
      </c>
      <c r="D1704" t="b">
        <f>IFERROR(VLOOKUP(B1704,PatData!$A$2:$A$2000,1,),"")&lt;&gt;""</f>
        <v>0</v>
      </c>
      <c r="E1704" t="s">
        <v>3561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1925</v>
      </c>
      <c r="B1705" t="s">
        <v>3378</v>
      </c>
      <c r="D1705" t="b">
        <f>IFERROR(VLOOKUP(B1705,PatData!$A$2:$A$2000,1,),"")&lt;&gt;""</f>
        <v>0</v>
      </c>
      <c r="E1705" t="s">
        <v>3562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1926</v>
      </c>
      <c r="B1706" t="s">
        <v>3379</v>
      </c>
      <c r="D1706" t="b">
        <f>IFERROR(VLOOKUP(B1706,PatData!$A$2:$A$2000,1,),"")&lt;&gt;""</f>
        <v>0</v>
      </c>
      <c r="E1706" t="s">
        <v>3563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1927</v>
      </c>
      <c r="B1707" t="s">
        <v>3380</v>
      </c>
      <c r="D1707" t="b">
        <f>IFERROR(VLOOKUP(B1707,PatData!$A$2:$A$2000,1,),"")&lt;&gt;""</f>
        <v>0</v>
      </c>
      <c r="E1707" t="s">
        <v>6384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1928</v>
      </c>
      <c r="B1708" t="s">
        <v>3381</v>
      </c>
      <c r="D1708" t="b">
        <f>IFERROR(VLOOKUP(B1708,PatData!$A$2:$A$2000,1,),"")&lt;&gt;""</f>
        <v>0</v>
      </c>
      <c r="E1708" t="s">
        <v>6385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1929</v>
      </c>
      <c r="B1709" t="s">
        <v>3382</v>
      </c>
      <c r="D1709" t="b">
        <f>IFERROR(VLOOKUP(B1709,PatData!$A$2:$A$2000,1,),"")&lt;&gt;""</f>
        <v>0</v>
      </c>
      <c r="E1709" t="s">
        <v>6386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1930</v>
      </c>
      <c r="B1710" t="s">
        <v>3383</v>
      </c>
      <c r="D1710" t="b">
        <f>IFERROR(VLOOKUP(B1710,PatData!$A$2:$A$2000,1,),"")&lt;&gt;""</f>
        <v>0</v>
      </c>
      <c r="E1710" t="s">
        <v>6387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1931</v>
      </c>
      <c r="B1711" t="s">
        <v>3384</v>
      </c>
      <c r="D1711" t="b">
        <f>IFERROR(VLOOKUP(B1711,PatData!$A$2:$A$2000,1,),"")&lt;&gt;""</f>
        <v>0</v>
      </c>
      <c r="E1711" t="s">
        <v>3564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1932</v>
      </c>
      <c r="B1712" t="s">
        <v>3385</v>
      </c>
      <c r="D1712" t="b">
        <f>IFERROR(VLOOKUP(B1712,PatData!$A$2:$A$2000,1,),"")&lt;&gt;""</f>
        <v>0</v>
      </c>
      <c r="E1712" t="s">
        <v>3565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1933</v>
      </c>
      <c r="B1713" t="s">
        <v>3386</v>
      </c>
      <c r="D1713" t="b">
        <f>IFERROR(VLOOKUP(B1713,PatData!$A$2:$A$2000,1,),"")&lt;&gt;""</f>
        <v>0</v>
      </c>
      <c r="E1713" t="s">
        <v>3566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1934</v>
      </c>
      <c r="B1714" t="s">
        <v>3387</v>
      </c>
      <c r="D1714" t="b">
        <f>IFERROR(VLOOKUP(B1714,PatData!$A$2:$A$2000,1,),"")&lt;&gt;""</f>
        <v>0</v>
      </c>
      <c r="E1714" t="s">
        <v>3567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1935</v>
      </c>
      <c r="B1715" t="s">
        <v>3388</v>
      </c>
      <c r="D1715" t="b">
        <f>IFERROR(VLOOKUP(B1715,PatData!$A$2:$A$2000,1,),"")&lt;&gt;""</f>
        <v>0</v>
      </c>
      <c r="E1715" t="s">
        <v>3568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1936</v>
      </c>
      <c r="B1716" t="s">
        <v>3389</v>
      </c>
      <c r="D1716" t="b">
        <f>IFERROR(VLOOKUP(B1716,PatData!$A$2:$A$2000,1,),"")&lt;&gt;""</f>
        <v>0</v>
      </c>
      <c r="E1716" t="s">
        <v>6388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1937</v>
      </c>
      <c r="B1717" t="s">
        <v>3390</v>
      </c>
      <c r="D1717" t="b">
        <f>IFERROR(VLOOKUP(B1717,PatData!$A$2:$A$2000,1,),"")&lt;&gt;""</f>
        <v>0</v>
      </c>
      <c r="E1717" t="s">
        <v>6389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1938</v>
      </c>
      <c r="B1718" t="s">
        <v>3391</v>
      </c>
      <c r="D1718" t="b">
        <f>IFERROR(VLOOKUP(B1718,PatData!$A$2:$A$2000,1,),"")&lt;&gt;""</f>
        <v>0</v>
      </c>
      <c r="E1718" t="s">
        <v>6390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1939</v>
      </c>
      <c r="B1719" t="s">
        <v>3392</v>
      </c>
      <c r="D1719" t="b">
        <f>IFERROR(VLOOKUP(B1719,PatData!$A$2:$A$2000,1,),"")&lt;&gt;""</f>
        <v>0</v>
      </c>
      <c r="E1719" t="s">
        <v>6391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1940</v>
      </c>
      <c r="B1720" t="s">
        <v>3393</v>
      </c>
      <c r="D1720" t="b">
        <f>IFERROR(VLOOKUP(B1720,PatData!$A$2:$A$2000,1,),"")&lt;&gt;""</f>
        <v>0</v>
      </c>
      <c r="E1720" t="s">
        <v>6392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1941</v>
      </c>
      <c r="B1721" t="s">
        <v>3394</v>
      </c>
      <c r="D1721" t="b">
        <f>IFERROR(VLOOKUP(B1721,PatData!$A$2:$A$2000,1,),"")&lt;&gt;""</f>
        <v>0</v>
      </c>
      <c r="E1721" t="s">
        <v>3569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1942</v>
      </c>
      <c r="B1722" t="s">
        <v>3395</v>
      </c>
      <c r="D1722" t="b">
        <f>IFERROR(VLOOKUP(B1722,PatData!$A$2:$A$2000,1,),"")&lt;&gt;""</f>
        <v>0</v>
      </c>
      <c r="E1722" t="s">
        <v>3570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1943</v>
      </c>
      <c r="B1723" t="s">
        <v>3396</v>
      </c>
      <c r="D1723" t="b">
        <f>IFERROR(VLOOKUP(B1723,PatData!$A$2:$A$2000,1,),"")&lt;&gt;""</f>
        <v>0</v>
      </c>
      <c r="E1723" t="s">
        <v>3571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1944</v>
      </c>
      <c r="B1724" t="s">
        <v>3397</v>
      </c>
      <c r="D1724" t="b">
        <f>IFERROR(VLOOKUP(B1724,PatData!$A$2:$A$2000,1,),"")&lt;&gt;""</f>
        <v>0</v>
      </c>
      <c r="E1724" t="s">
        <v>6393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1945</v>
      </c>
      <c r="B1725" t="s">
        <v>3398</v>
      </c>
      <c r="D1725" t="b">
        <f>IFERROR(VLOOKUP(B1725,PatData!$A$2:$A$2000,1,),"")&lt;&gt;""</f>
        <v>0</v>
      </c>
      <c r="E1725" t="s">
        <v>6394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1946</v>
      </c>
      <c r="B1726" t="s">
        <v>3399</v>
      </c>
      <c r="D1726" t="b">
        <f>IFERROR(VLOOKUP(B1726,PatData!$A$2:$A$2000,1,),"")&lt;&gt;""</f>
        <v>0</v>
      </c>
      <c r="E1726" t="s">
        <v>6395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1947</v>
      </c>
      <c r="B1727" t="s">
        <v>3400</v>
      </c>
      <c r="D1727" t="b">
        <f>IFERROR(VLOOKUP(B1727,PatData!$A$2:$A$2000,1,),"")&lt;&gt;""</f>
        <v>0</v>
      </c>
      <c r="E1727" t="s">
        <v>6396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1948</v>
      </c>
      <c r="B1728" t="s">
        <v>3401</v>
      </c>
      <c r="D1728" t="b">
        <f>IFERROR(VLOOKUP(B1728,PatData!$A$2:$A$2000,1,),"")&lt;&gt;""</f>
        <v>0</v>
      </c>
      <c r="E1728" t="s">
        <v>6397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2342</v>
      </c>
      <c r="B1729" t="s">
        <v>3425</v>
      </c>
      <c r="D1729" t="b">
        <f>IFERROR(VLOOKUP(B1729,PatData!$A$2:$A$2000,1,),"")&lt;&gt;""</f>
        <v>0</v>
      </c>
      <c r="E1729" t="s">
        <v>3572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2343</v>
      </c>
      <c r="B1730" t="s">
        <v>3426</v>
      </c>
      <c r="D1730" t="b">
        <f>IFERROR(VLOOKUP(B1730,PatData!$A$2:$A$2000,1,),"")&lt;&gt;""</f>
        <v>0</v>
      </c>
      <c r="E1730" t="s">
        <v>3573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2344</v>
      </c>
      <c r="B1731" t="s">
        <v>3427</v>
      </c>
      <c r="D1731" t="b">
        <f>IFERROR(VLOOKUP(B1731,PatData!$A$2:$A$2000,1,),"")&lt;&gt;""</f>
        <v>0</v>
      </c>
      <c r="E1731" t="s">
        <v>3574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2345</v>
      </c>
      <c r="B1732" t="s">
        <v>3428</v>
      </c>
      <c r="D1732" t="b">
        <f>IFERROR(VLOOKUP(B1732,PatData!$A$2:$A$2000,1,),"")&lt;&gt;""</f>
        <v>0</v>
      </c>
      <c r="E1732" t="s">
        <v>3575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2346</v>
      </c>
      <c r="B1733" t="s">
        <v>3429</v>
      </c>
      <c r="D1733" t="b">
        <f>IFERROR(VLOOKUP(B1733,PatData!$A$2:$A$2000,1,),"")&lt;&gt;""</f>
        <v>0</v>
      </c>
      <c r="E1733" t="s">
        <v>6398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2347</v>
      </c>
      <c r="B1734" t="s">
        <v>3430</v>
      </c>
      <c r="D1734" t="b">
        <f>IFERROR(VLOOKUP(B1734,PatData!$A$2:$A$2000,1,),"")&lt;&gt;""</f>
        <v>0</v>
      </c>
      <c r="E1734" t="s">
        <v>3576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2348</v>
      </c>
      <c r="B1735" t="s">
        <v>3431</v>
      </c>
      <c r="D1735" t="b">
        <f>IFERROR(VLOOKUP(B1735,PatData!$A$2:$A$2000,1,),"")&lt;&gt;""</f>
        <v>0</v>
      </c>
      <c r="E1735" t="s">
        <v>453</v>
      </c>
      <c r="F1735" t="b">
        <v>0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2349</v>
      </c>
      <c r="B1736" t="s">
        <v>3432</v>
      </c>
      <c r="D1736" t="b">
        <f>IFERROR(VLOOKUP(B1736,PatData!$A$2:$A$2000,1,),"")&lt;&gt;""</f>
        <v>0</v>
      </c>
      <c r="E1736" t="s">
        <v>3577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2350</v>
      </c>
      <c r="B1737" t="s">
        <v>3433</v>
      </c>
      <c r="D1737" t="b">
        <f>IFERROR(VLOOKUP(B1737,PatData!$A$2:$A$2000,1,),"")&lt;&gt;""</f>
        <v>0</v>
      </c>
      <c r="E1737" t="s">
        <v>3578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2351</v>
      </c>
      <c r="B1738" t="s">
        <v>3434</v>
      </c>
      <c r="D1738" t="b">
        <f>IFERROR(VLOOKUP(B1738,PatData!$A$2:$A$2000,1,),"")&lt;&gt;""</f>
        <v>0</v>
      </c>
      <c r="E1738" t="s">
        <v>3579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2352</v>
      </c>
      <c r="B1739" t="s">
        <v>3435</v>
      </c>
      <c r="D1739" t="b">
        <f>IFERROR(VLOOKUP(B1739,PatData!$A$2:$A$2000,1,),"")&lt;&gt;""</f>
        <v>0</v>
      </c>
      <c r="E1739" t="s">
        <v>6399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2353</v>
      </c>
      <c r="B1740" t="s">
        <v>3436</v>
      </c>
      <c r="D1740" t="b">
        <f>IFERROR(VLOOKUP(B1740,PatData!$A$2:$A$2000,1,),"")&lt;&gt;""</f>
        <v>0</v>
      </c>
      <c r="E1740" t="s">
        <v>6400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2354</v>
      </c>
      <c r="B1741" t="s">
        <v>3437</v>
      </c>
      <c r="D1741" t="b">
        <f>IFERROR(VLOOKUP(B1741,PatData!$A$2:$A$2000,1,),"")&lt;&gt;""</f>
        <v>0</v>
      </c>
      <c r="E1741" t="s">
        <v>576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2355</v>
      </c>
      <c r="B1742" t="s">
        <v>3438</v>
      </c>
      <c r="D1742" t="b">
        <f>IFERROR(VLOOKUP(B1742,PatData!$A$2:$A$2000,1,),"")&lt;&gt;""</f>
        <v>0</v>
      </c>
      <c r="E1742" t="s">
        <v>6401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2356</v>
      </c>
      <c r="B1743" t="s">
        <v>3439</v>
      </c>
      <c r="D1743" t="b">
        <f>IFERROR(VLOOKUP(B1743,PatData!$A$2:$A$2000,1,),"")&lt;&gt;""</f>
        <v>0</v>
      </c>
      <c r="E1743" t="s">
        <v>3580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2357</v>
      </c>
      <c r="B1744" t="s">
        <v>3440</v>
      </c>
      <c r="D1744" t="b">
        <f>IFERROR(VLOOKUP(B1744,PatData!$A$2:$A$2000,1,),"")&lt;&gt;""</f>
        <v>0</v>
      </c>
      <c r="E1744" t="s">
        <v>454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2358</v>
      </c>
      <c r="B1745" t="s">
        <v>3441</v>
      </c>
      <c r="D1745" t="b">
        <f>IFERROR(VLOOKUP(B1745,PatData!$A$2:$A$2000,1,),"")&lt;&gt;""</f>
        <v>0</v>
      </c>
      <c r="E1745" t="s">
        <v>6402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2359</v>
      </c>
      <c r="B1746" t="s">
        <v>3442</v>
      </c>
      <c r="D1746" t="b">
        <f>IFERROR(VLOOKUP(B1746,PatData!$A$2:$A$2000,1,),"")&lt;&gt;""</f>
        <v>0</v>
      </c>
      <c r="E1746" t="s">
        <v>6403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2360</v>
      </c>
      <c r="B1747" t="s">
        <v>3443</v>
      </c>
      <c r="D1747" t="b">
        <f>IFERROR(VLOOKUP(B1747,PatData!$A$2:$A$2000,1,),"")&lt;&gt;""</f>
        <v>0</v>
      </c>
      <c r="E1747" t="s">
        <v>34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2361</v>
      </c>
      <c r="B1748" t="s">
        <v>3444</v>
      </c>
      <c r="D1748" t="b">
        <f>IFERROR(VLOOKUP(B1748,PatData!$A$2:$A$2000,1,),"")&lt;&gt;""</f>
        <v>0</v>
      </c>
      <c r="E1748" t="s">
        <v>6404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2362</v>
      </c>
      <c r="B1749" t="s">
        <v>3445</v>
      </c>
      <c r="D1749" t="b">
        <f>IFERROR(VLOOKUP(B1749,PatData!$A$2:$A$2000,1,),"")&lt;&gt;""</f>
        <v>0</v>
      </c>
      <c r="E1749" t="s">
        <v>6405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2363</v>
      </c>
      <c r="B1750" t="s">
        <v>3446</v>
      </c>
      <c r="D1750" t="b">
        <f>IFERROR(VLOOKUP(B1750,PatData!$A$2:$A$2000,1,),"")&lt;&gt;""</f>
        <v>0</v>
      </c>
      <c r="E1750" t="s">
        <v>578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2364</v>
      </c>
      <c r="B1751" t="s">
        <v>3447</v>
      </c>
      <c r="D1751" t="b">
        <f>IFERROR(VLOOKUP(B1751,PatData!$A$2:$A$2000,1,),"")&lt;&gt;""</f>
        <v>0</v>
      </c>
      <c r="E1751" t="s">
        <v>6406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2365</v>
      </c>
      <c r="B1752" t="s">
        <v>3448</v>
      </c>
      <c r="D1752" t="b">
        <f>IFERROR(VLOOKUP(B1752,PatData!$A$2:$A$2000,1,),"")&lt;&gt;""</f>
        <v>0</v>
      </c>
      <c r="E1752" t="s">
        <v>3581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2366</v>
      </c>
      <c r="B1753" t="s">
        <v>3449</v>
      </c>
      <c r="D1753" t="b">
        <f>IFERROR(VLOOKUP(B1753,PatData!$A$2:$A$2000,1,),"")&lt;&gt;""</f>
        <v>0</v>
      </c>
      <c r="E1753" t="s">
        <v>577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2367</v>
      </c>
      <c r="B1754" t="s">
        <v>3450</v>
      </c>
      <c r="D1754" t="b">
        <f>IFERROR(VLOOKUP(B1754,PatData!$A$2:$A$2000,1,),"")&lt;&gt;""</f>
        <v>0</v>
      </c>
      <c r="E1754" t="s">
        <v>6407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2368</v>
      </c>
      <c r="B1755" t="s">
        <v>3451</v>
      </c>
      <c r="D1755" t="b">
        <f>IFERROR(VLOOKUP(B1755,PatData!$A$2:$A$2000,1,),"")&lt;&gt;""</f>
        <v>0</v>
      </c>
      <c r="E1755" t="s">
        <v>6408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2369</v>
      </c>
      <c r="B1756" t="s">
        <v>3452</v>
      </c>
      <c r="D1756" t="b">
        <f>IFERROR(VLOOKUP(B1756,PatData!$A$2:$A$2000,1,),"")&lt;&gt;""</f>
        <v>0</v>
      </c>
      <c r="E1756" t="s">
        <v>357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2370</v>
      </c>
      <c r="B1757" t="s">
        <v>3453</v>
      </c>
      <c r="D1757" t="b">
        <f>IFERROR(VLOOKUP(B1757,PatData!$A$2:$A$2000,1,),"")&lt;&gt;""</f>
        <v>0</v>
      </c>
      <c r="E1757" t="s">
        <v>6409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2371</v>
      </c>
      <c r="B1758" t="s">
        <v>3454</v>
      </c>
      <c r="D1758" t="b">
        <f>IFERROR(VLOOKUP(B1758,PatData!$A$2:$A$2000,1,),"")&lt;&gt;""</f>
        <v>0</v>
      </c>
      <c r="E1758" t="s">
        <v>3582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2372</v>
      </c>
      <c r="B1759" t="s">
        <v>3455</v>
      </c>
      <c r="D1759" t="b">
        <f>IFERROR(VLOOKUP(B1759,PatData!$A$2:$A$2000,1,),"")&lt;&gt;""</f>
        <v>0</v>
      </c>
      <c r="E1759" t="s">
        <v>217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2373</v>
      </c>
      <c r="B1760" t="s">
        <v>3456</v>
      </c>
      <c r="D1760" t="b">
        <f>IFERROR(VLOOKUP(B1760,PatData!$A$2:$A$2000,1,),"")&lt;&gt;""</f>
        <v>0</v>
      </c>
      <c r="E1760" t="s">
        <v>3583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2374</v>
      </c>
      <c r="B1761" t="s">
        <v>3457</v>
      </c>
      <c r="D1761" t="b">
        <f>IFERROR(VLOOKUP(B1761,PatData!$A$2:$A$2000,1,),"")&lt;&gt;""</f>
        <v>0</v>
      </c>
      <c r="E1761" t="s">
        <v>3584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2375</v>
      </c>
      <c r="B1762" t="s">
        <v>3458</v>
      </c>
      <c r="D1762" t="b">
        <f>IFERROR(VLOOKUP(B1762,PatData!$A$2:$A$2000,1,),"")&lt;&gt;""</f>
        <v>0</v>
      </c>
      <c r="E1762" t="s">
        <v>3585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2376</v>
      </c>
      <c r="B1763" t="s">
        <v>3459</v>
      </c>
      <c r="D1763" t="b">
        <f>IFERROR(VLOOKUP(B1763,PatData!$A$2:$A$2000,1,),"")&lt;&gt;""</f>
        <v>0</v>
      </c>
      <c r="E1763" t="s">
        <v>3586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2377</v>
      </c>
      <c r="B1764" t="s">
        <v>3460</v>
      </c>
      <c r="D1764" t="b">
        <f>IFERROR(VLOOKUP(B1764,PatData!$A$2:$A$2000,1,),"")&lt;&gt;""</f>
        <v>0</v>
      </c>
      <c r="E1764" t="s">
        <v>3587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2378</v>
      </c>
      <c r="B1765" t="s">
        <v>3461</v>
      </c>
      <c r="D1765" t="b">
        <f>IFERROR(VLOOKUP(B1765,PatData!$A$2:$A$2000,1,),"")&lt;&gt;""</f>
        <v>0</v>
      </c>
      <c r="E1765" t="s">
        <v>3574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2379</v>
      </c>
      <c r="B1766" t="s">
        <v>3462</v>
      </c>
      <c r="D1766" t="b">
        <f>IFERROR(VLOOKUP(B1766,PatData!$A$2:$A$2000,1,),"")&lt;&gt;""</f>
        <v>0</v>
      </c>
      <c r="E1766" t="s">
        <v>3588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2380</v>
      </c>
      <c r="B1767" t="s">
        <v>3463</v>
      </c>
      <c r="D1767" t="b">
        <f>IFERROR(VLOOKUP(B1767,PatData!$A$2:$A$2000,1,),"")&lt;&gt;""</f>
        <v>0</v>
      </c>
      <c r="E1767" t="s">
        <v>6410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2381</v>
      </c>
      <c r="B1768" t="s">
        <v>3464</v>
      </c>
      <c r="D1768" t="b">
        <f>IFERROR(VLOOKUP(B1768,PatData!$A$2:$A$2000,1,),"")&lt;&gt;""</f>
        <v>0</v>
      </c>
      <c r="E1768" t="s">
        <v>3589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2382</v>
      </c>
      <c r="B1769" t="s">
        <v>3465</v>
      </c>
      <c r="D1769" t="b">
        <f>IFERROR(VLOOKUP(B1769,PatData!$A$2:$A$2000,1,),"")&lt;&gt;""</f>
        <v>0</v>
      </c>
      <c r="E1769" t="s">
        <v>453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2383</v>
      </c>
      <c r="B1770" t="s">
        <v>3466</v>
      </c>
      <c r="D1770" t="b">
        <f>IFERROR(VLOOKUP(B1770,PatData!$A$2:$A$2000,1,),"")&lt;&gt;""</f>
        <v>0</v>
      </c>
      <c r="E1770" t="s">
        <v>3590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2384</v>
      </c>
      <c r="B1771" t="s">
        <v>3467</v>
      </c>
      <c r="D1771" t="b">
        <f>IFERROR(VLOOKUP(B1771,PatData!$A$2:$A$2000,1,),"")&lt;&gt;""</f>
        <v>0</v>
      </c>
      <c r="E1771" t="s">
        <v>3591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2385</v>
      </c>
      <c r="B1772" t="s">
        <v>3468</v>
      </c>
      <c r="D1772" t="b">
        <f>IFERROR(VLOOKUP(B1772,PatData!$A$2:$A$2000,1,),"")&lt;&gt;""</f>
        <v>0</v>
      </c>
      <c r="E1772" t="s">
        <v>3592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2386</v>
      </c>
      <c r="B1773" t="s">
        <v>3469</v>
      </c>
      <c r="D1773" t="b">
        <f>IFERROR(VLOOKUP(B1773,PatData!$A$2:$A$2000,1,),"")&lt;&gt;""</f>
        <v>0</v>
      </c>
      <c r="E1773" t="s">
        <v>6411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2387</v>
      </c>
      <c r="B1774" t="s">
        <v>3470</v>
      </c>
      <c r="D1774" t="b">
        <f>IFERROR(VLOOKUP(B1774,PatData!$A$2:$A$2000,1,),"")&lt;&gt;""</f>
        <v>0</v>
      </c>
      <c r="E1774" t="s">
        <v>6412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2388</v>
      </c>
      <c r="B1775" t="s">
        <v>3471</v>
      </c>
      <c r="D1775" t="b">
        <f>IFERROR(VLOOKUP(B1775,PatData!$A$2:$A$2000,1,),"")&lt;&gt;""</f>
        <v>0</v>
      </c>
      <c r="E1775" t="s">
        <v>576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2389</v>
      </c>
      <c r="B1776" t="s">
        <v>3472</v>
      </c>
      <c r="D1776" t="b">
        <f>IFERROR(VLOOKUP(B1776,PatData!$A$2:$A$2000,1,),"")&lt;&gt;""</f>
        <v>0</v>
      </c>
      <c r="E1776" t="s">
        <v>6413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2390</v>
      </c>
      <c r="B1777" t="s">
        <v>3473</v>
      </c>
      <c r="D1777" t="b">
        <f>IFERROR(VLOOKUP(B1777,PatData!$A$2:$A$2000,1,),"")&lt;&gt;""</f>
        <v>0</v>
      </c>
      <c r="E1777" t="s">
        <v>3593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2391</v>
      </c>
      <c r="B1778" t="s">
        <v>3474</v>
      </c>
      <c r="D1778" t="b">
        <f>IFERROR(VLOOKUP(B1778,PatData!$A$2:$A$2000,1,),"")&lt;&gt;""</f>
        <v>0</v>
      </c>
      <c r="E1778" t="s">
        <v>454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2392</v>
      </c>
      <c r="B1779" t="s">
        <v>3475</v>
      </c>
      <c r="D1779" t="b">
        <f>IFERROR(VLOOKUP(B1779,PatData!$A$2:$A$2000,1,),"")&lt;&gt;""</f>
        <v>0</v>
      </c>
      <c r="E1779" t="s">
        <v>6414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2393</v>
      </c>
      <c r="B1780" t="s">
        <v>3476</v>
      </c>
      <c r="D1780" t="b">
        <f>IFERROR(VLOOKUP(B1780,PatData!$A$2:$A$2000,1,),"")&lt;&gt;""</f>
        <v>0</v>
      </c>
      <c r="E1780" t="s">
        <v>6415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2394</v>
      </c>
      <c r="B1781" t="s">
        <v>3477</v>
      </c>
      <c r="D1781" t="b">
        <f>IFERROR(VLOOKUP(B1781,PatData!$A$2:$A$2000,1,),"")&lt;&gt;""</f>
        <v>0</v>
      </c>
      <c r="E1781" t="s">
        <v>34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2395</v>
      </c>
      <c r="B1782" t="s">
        <v>3478</v>
      </c>
      <c r="D1782" t="b">
        <f>IFERROR(VLOOKUP(B1782,PatData!$A$2:$A$2000,1,),"")&lt;&gt;""</f>
        <v>0</v>
      </c>
      <c r="E1782" t="s">
        <v>6416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2396</v>
      </c>
      <c r="B1783" t="s">
        <v>3479</v>
      </c>
      <c r="D1783" t="b">
        <f>IFERROR(VLOOKUP(B1783,PatData!$A$2:$A$2000,1,),"")&lt;&gt;""</f>
        <v>0</v>
      </c>
      <c r="E1783" t="s">
        <v>6417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2397</v>
      </c>
      <c r="B1784" t="s">
        <v>3480</v>
      </c>
      <c r="D1784" t="b">
        <f>IFERROR(VLOOKUP(B1784,PatData!$A$2:$A$2000,1,),"")&lt;&gt;""</f>
        <v>0</v>
      </c>
      <c r="E1784" t="s">
        <v>578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2398</v>
      </c>
      <c r="B1785" t="s">
        <v>3481</v>
      </c>
      <c r="D1785" t="b">
        <f>IFERROR(VLOOKUP(B1785,PatData!$A$2:$A$2000,1,),"")&lt;&gt;""</f>
        <v>0</v>
      </c>
      <c r="E1785" t="s">
        <v>6418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2399</v>
      </c>
      <c r="B1786" t="s">
        <v>3482</v>
      </c>
      <c r="D1786" t="b">
        <f>IFERROR(VLOOKUP(B1786,PatData!$A$2:$A$2000,1,),"")&lt;&gt;""</f>
        <v>0</v>
      </c>
      <c r="E1786" t="s">
        <v>3594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2400</v>
      </c>
      <c r="B1787" t="s">
        <v>3483</v>
      </c>
      <c r="D1787" t="b">
        <f>IFERROR(VLOOKUP(B1787,PatData!$A$2:$A$2000,1,),"")&lt;&gt;""</f>
        <v>0</v>
      </c>
      <c r="E1787" t="s">
        <v>577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2401</v>
      </c>
      <c r="B1788" t="s">
        <v>3484</v>
      </c>
      <c r="D1788" t="b">
        <f>IFERROR(VLOOKUP(B1788,PatData!$A$2:$A$2000,1,),"")&lt;&gt;""</f>
        <v>0</v>
      </c>
      <c r="E1788" t="s">
        <v>6419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2402</v>
      </c>
      <c r="B1789" t="s">
        <v>3485</v>
      </c>
      <c r="D1789" t="b">
        <f>IFERROR(VLOOKUP(B1789,PatData!$A$2:$A$2000,1,),"")&lt;&gt;""</f>
        <v>0</v>
      </c>
      <c r="E1789" t="s">
        <v>6420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2403</v>
      </c>
      <c r="B1790" t="s">
        <v>3486</v>
      </c>
      <c r="D1790" t="b">
        <f>IFERROR(VLOOKUP(B1790,PatData!$A$2:$A$2000,1,),"")&lt;&gt;""</f>
        <v>0</v>
      </c>
      <c r="E1790" t="s">
        <v>357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2404</v>
      </c>
      <c r="B1791" t="s">
        <v>3487</v>
      </c>
      <c r="D1791" t="b">
        <f>IFERROR(VLOOKUP(B1791,PatData!$A$2:$A$2000,1,),"")&lt;&gt;""</f>
        <v>0</v>
      </c>
      <c r="E1791" t="s">
        <v>6421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2405</v>
      </c>
      <c r="B1792" t="s">
        <v>3488</v>
      </c>
      <c r="D1792" t="b">
        <f>IFERROR(VLOOKUP(B1792,PatData!$A$2:$A$2000,1,),"")&lt;&gt;""</f>
        <v>0</v>
      </c>
      <c r="E1792" t="s">
        <v>3595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2406</v>
      </c>
      <c r="B1793" t="s">
        <v>3489</v>
      </c>
      <c r="D1793" t="b">
        <f>IFERROR(VLOOKUP(B1793,PatData!$A$2:$A$2000,1,),"")&lt;&gt;""</f>
        <v>0</v>
      </c>
      <c r="E1793" t="s">
        <v>217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2407</v>
      </c>
      <c r="B1794" t="s">
        <v>3490</v>
      </c>
      <c r="D1794" t="b">
        <f>IFERROR(VLOOKUP(B1794,PatData!$A$2:$A$2000,1,),"")&lt;&gt;""</f>
        <v>0</v>
      </c>
      <c r="E1794" t="s">
        <v>3583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2408</v>
      </c>
      <c r="B1795" t="s">
        <v>3491</v>
      </c>
      <c r="D1795" t="b">
        <f>IFERROR(VLOOKUP(B1795,PatData!$A$2:$A$2000,1,),"")&lt;&gt;""</f>
        <v>0</v>
      </c>
      <c r="E1795" t="s">
        <v>3596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2409</v>
      </c>
      <c r="B1796" t="s">
        <v>3492</v>
      </c>
      <c r="D1796" t="b">
        <f>IFERROR(VLOOKUP(B1796,PatData!$A$2:$A$2000,1,),"")&lt;&gt;""</f>
        <v>0</v>
      </c>
      <c r="E1796" t="s">
        <v>3585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2601</v>
      </c>
      <c r="B1797" t="s">
        <v>3405</v>
      </c>
      <c r="D1797" t="b">
        <f>IFERROR(VLOOKUP(B1797,PatData!$A$2:$A$2000,1,),"")&lt;&gt;""</f>
        <v>0</v>
      </c>
      <c r="E1797" t="s">
        <v>3597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2602</v>
      </c>
      <c r="B1798" t="s">
        <v>3406</v>
      </c>
      <c r="D1798" t="b">
        <f>IFERROR(VLOOKUP(B1798,PatData!$A$2:$A$2000,1,),"")&lt;&gt;""</f>
        <v>0</v>
      </c>
      <c r="E1798" t="s">
        <v>3598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2603</v>
      </c>
      <c r="B1799" t="s">
        <v>3407</v>
      </c>
      <c r="D1799" t="b">
        <f>IFERROR(VLOOKUP(B1799,PatData!$A$2:$A$2000,1,),"")&lt;&gt;""</f>
        <v>0</v>
      </c>
      <c r="E1799" t="s">
        <v>3599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2604</v>
      </c>
      <c r="B1800" t="s">
        <v>3408</v>
      </c>
      <c r="D1800" t="b">
        <f>IFERROR(VLOOKUP(B1800,PatData!$A$2:$A$2000,1,),"")&lt;&gt;""</f>
        <v>0</v>
      </c>
      <c r="E1800" t="s">
        <v>3600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3026</v>
      </c>
      <c r="B1801" t="s">
        <v>3299</v>
      </c>
      <c r="D1801" t="b">
        <f>IFERROR(VLOOKUP(B1801,PatData!$A$2:$A$2000,1,),"")&lt;&gt;""</f>
        <v>0</v>
      </c>
      <c r="E1801" t="s">
        <v>3601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1320</v>
      </c>
      <c r="B1802" t="s">
        <v>1290</v>
      </c>
      <c r="D1802" t="b">
        <f>IFERROR(VLOOKUP(B1802,PatData!$A$2:$A$2000,1,),"")&lt;&gt;""</f>
        <v>0</v>
      </c>
      <c r="E1802" t="s">
        <v>3601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6422</v>
      </c>
      <c r="B1803" t="s">
        <v>1291</v>
      </c>
      <c r="D1803" t="b">
        <f>IFERROR(VLOOKUP(B1803,PatData!$A$2:$A$2000,1,),"")&lt;&gt;""</f>
        <v>0</v>
      </c>
      <c r="E1803" t="s">
        <v>3601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2957</v>
      </c>
      <c r="B1804" t="s">
        <v>1292</v>
      </c>
      <c r="D1804" t="b">
        <f>IFERROR(VLOOKUP(B1804,PatData!$A$2:$A$2000,1,),"")&lt;&gt;""</f>
        <v>0</v>
      </c>
      <c r="E1804" t="s">
        <v>3601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2960</v>
      </c>
      <c r="B1805" t="s">
        <v>1293</v>
      </c>
      <c r="D1805" t="b">
        <f>IFERROR(VLOOKUP(B1805,PatData!$A$2:$A$2000,1,),"")&lt;&gt;""</f>
        <v>0</v>
      </c>
      <c r="E1805" t="s">
        <v>3601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2962</v>
      </c>
      <c r="B1806" t="s">
        <v>1294</v>
      </c>
      <c r="D1806" t="b">
        <f>IFERROR(VLOOKUP(B1806,PatData!$A$2:$A$2000,1,),"")&lt;&gt;""</f>
        <v>0</v>
      </c>
      <c r="E1806" t="s">
        <v>3601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2963</v>
      </c>
      <c r="B1807" t="s">
        <v>1295</v>
      </c>
      <c r="D1807" t="b">
        <f>IFERROR(VLOOKUP(B1807,PatData!$A$2:$A$2000,1,),"")&lt;&gt;""</f>
        <v>0</v>
      </c>
      <c r="E1807" t="s">
        <v>3601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2964</v>
      </c>
      <c r="B1808" t="s">
        <v>1296</v>
      </c>
      <c r="D1808" t="b">
        <f>IFERROR(VLOOKUP(B1808,PatData!$A$2:$A$2000,1,),"")&lt;&gt;""</f>
        <v>0</v>
      </c>
      <c r="E1808" t="s">
        <v>3601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2965</v>
      </c>
      <c r="B1809" t="s">
        <v>1297</v>
      </c>
      <c r="D1809" t="b">
        <f>IFERROR(VLOOKUP(B1809,PatData!$A$2:$A$2000,1,),"")&lt;&gt;""</f>
        <v>0</v>
      </c>
      <c r="E1809" t="s">
        <v>3601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2966</v>
      </c>
      <c r="B1810" t="s">
        <v>1298</v>
      </c>
      <c r="D1810" t="b">
        <f>IFERROR(VLOOKUP(B1810,PatData!$A$2:$A$2000,1,),"")&lt;&gt;""</f>
        <v>0</v>
      </c>
      <c r="E1810" t="s">
        <v>3601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2967</v>
      </c>
      <c r="B1811" t="s">
        <v>1299</v>
      </c>
      <c r="D1811" t="b">
        <f>IFERROR(VLOOKUP(B1811,PatData!$A$2:$A$2000,1,),"")&lt;&gt;""</f>
        <v>0</v>
      </c>
      <c r="E1811" t="s">
        <v>3601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2968</v>
      </c>
      <c r="B1812" t="s">
        <v>1300</v>
      </c>
      <c r="D1812" t="b">
        <f>IFERROR(VLOOKUP(B1812,PatData!$A$2:$A$2000,1,),"")&lt;&gt;""</f>
        <v>0</v>
      </c>
      <c r="E1812" t="s">
        <v>3601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2969</v>
      </c>
      <c r="B1813" t="s">
        <v>1301</v>
      </c>
      <c r="D1813" t="b">
        <f>IFERROR(VLOOKUP(B1813,PatData!$A$2:$A$2000,1,),"")&lt;&gt;""</f>
        <v>0</v>
      </c>
      <c r="E1813" t="s">
        <v>3601</v>
      </c>
      <c r="F1813" t="b">
        <v>1</v>
      </c>
      <c r="G1813" t="b">
        <v>0</v>
      </c>
      <c r="H1813" t="b">
        <v>0</v>
      </c>
      <c r="I1813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42736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3606</v>
      </c>
      <c r="B2" t="s">
        <v>3605</v>
      </c>
    </row>
    <row r="3" spans="1:2" x14ac:dyDescent="0.35">
      <c r="A3" t="s">
        <v>3607</v>
      </c>
      <c r="B3" t="s">
        <v>3605</v>
      </c>
    </row>
    <row r="4" spans="1:2" x14ac:dyDescent="0.35">
      <c r="A4" t="s">
        <v>232</v>
      </c>
      <c r="B4">
        <v>42640</v>
      </c>
    </row>
    <row r="5" spans="1:2" x14ac:dyDescent="0.35">
      <c r="A5" t="s">
        <v>3608</v>
      </c>
      <c r="B5" t="b">
        <v>1</v>
      </c>
    </row>
    <row r="6" spans="1:2" x14ac:dyDescent="0.35">
      <c r="A6" t="s">
        <v>3609</v>
      </c>
      <c r="B6">
        <v>7</v>
      </c>
    </row>
    <row r="7" spans="1:2" x14ac:dyDescent="0.35">
      <c r="A7" t="s">
        <v>3610</v>
      </c>
      <c r="B7" t="b">
        <v>1</v>
      </c>
    </row>
    <row r="8" spans="1:2" x14ac:dyDescent="0.35">
      <c r="A8" t="s">
        <v>3611</v>
      </c>
      <c r="B8">
        <v>1</v>
      </c>
    </row>
    <row r="9" spans="1:2" x14ac:dyDescent="0.35">
      <c r="A9" t="s">
        <v>3612</v>
      </c>
    </row>
    <row r="10" spans="1:2" x14ac:dyDescent="0.35">
      <c r="A10" t="s">
        <v>3613</v>
      </c>
    </row>
    <row r="11" spans="1:2" x14ac:dyDescent="0.35">
      <c r="A11" t="s">
        <v>3614</v>
      </c>
    </row>
    <row r="12" spans="1:2" x14ac:dyDescent="0.35">
      <c r="A12" t="s">
        <v>3615</v>
      </c>
    </row>
    <row r="13" spans="1:2" x14ac:dyDescent="0.35">
      <c r="A13" t="s">
        <v>3616</v>
      </c>
    </row>
    <row r="14" spans="1:2" x14ac:dyDescent="0.35">
      <c r="A14" t="s">
        <v>3617</v>
      </c>
    </row>
    <row r="15" spans="1:2" x14ac:dyDescent="0.35">
      <c r="A15" t="s">
        <v>3618</v>
      </c>
    </row>
    <row r="16" spans="1:2" x14ac:dyDescent="0.35">
      <c r="A16" t="s">
        <v>3619</v>
      </c>
    </row>
    <row r="17" spans="1:2" x14ac:dyDescent="0.35">
      <c r="A17" t="s">
        <v>3620</v>
      </c>
    </row>
    <row r="18" spans="1:2" x14ac:dyDescent="0.35">
      <c r="A18" t="s">
        <v>3621</v>
      </c>
    </row>
    <row r="19" spans="1:2" x14ac:dyDescent="0.35">
      <c r="A19" t="s">
        <v>3622</v>
      </c>
      <c r="B19">
        <v>4</v>
      </c>
    </row>
    <row r="20" spans="1:2" x14ac:dyDescent="0.35">
      <c r="A20" t="s">
        <v>3623</v>
      </c>
    </row>
    <row r="21" spans="1:2" x14ac:dyDescent="0.35">
      <c r="A21" t="s">
        <v>4462</v>
      </c>
    </row>
    <row r="22" spans="1:2" x14ac:dyDescent="0.35">
      <c r="A22" t="s">
        <v>4463</v>
      </c>
    </row>
    <row r="23" spans="1:2" x14ac:dyDescent="0.35">
      <c r="A23" t="s">
        <v>4464</v>
      </c>
    </row>
    <row r="24" spans="1:2" x14ac:dyDescent="0.35">
      <c r="A24" t="s">
        <v>4465</v>
      </c>
    </row>
    <row r="25" spans="1:2" x14ac:dyDescent="0.35">
      <c r="A25" t="s">
        <v>4466</v>
      </c>
    </row>
    <row r="26" spans="1:2" x14ac:dyDescent="0.35">
      <c r="A26" t="s">
        <v>4467</v>
      </c>
    </row>
    <row r="27" spans="1:2" x14ac:dyDescent="0.35">
      <c r="A27" t="s">
        <v>4468</v>
      </c>
    </row>
    <row r="28" spans="1:2" x14ac:dyDescent="0.35">
      <c r="A28" t="s">
        <v>4469</v>
      </c>
    </row>
    <row r="29" spans="1:2" x14ac:dyDescent="0.35">
      <c r="A29" t="s">
        <v>4470</v>
      </c>
    </row>
    <row r="30" spans="1:2" x14ac:dyDescent="0.35">
      <c r="A30" t="s">
        <v>4471</v>
      </c>
    </row>
    <row r="31" spans="1:2" x14ac:dyDescent="0.35">
      <c r="A31" t="s">
        <v>3624</v>
      </c>
      <c r="B31">
        <v>1</v>
      </c>
    </row>
    <row r="32" spans="1:2" x14ac:dyDescent="0.35">
      <c r="A32" t="s">
        <v>3625</v>
      </c>
    </row>
    <row r="33" spans="1:2" x14ac:dyDescent="0.35">
      <c r="A33" t="s">
        <v>3626</v>
      </c>
    </row>
    <row r="34" spans="1:2" x14ac:dyDescent="0.35">
      <c r="A34" t="s">
        <v>3627</v>
      </c>
    </row>
    <row r="35" spans="1:2" x14ac:dyDescent="0.35">
      <c r="A35" t="s">
        <v>3628</v>
      </c>
    </row>
    <row r="36" spans="1:2" x14ac:dyDescent="0.35">
      <c r="A36" t="s">
        <v>3629</v>
      </c>
    </row>
    <row r="37" spans="1:2" x14ac:dyDescent="0.35">
      <c r="A37" t="s">
        <v>3630</v>
      </c>
    </row>
    <row r="38" spans="1:2" x14ac:dyDescent="0.35">
      <c r="A38" t="s">
        <v>3631</v>
      </c>
      <c r="B38" t="s">
        <v>176</v>
      </c>
    </row>
    <row r="39" spans="1:2" x14ac:dyDescent="0.35">
      <c r="A39" t="s">
        <v>3632</v>
      </c>
    </row>
    <row r="40" spans="1:2" x14ac:dyDescent="0.35">
      <c r="A40" t="s">
        <v>3633</v>
      </c>
    </row>
    <row r="41" spans="1:2" x14ac:dyDescent="0.35">
      <c r="A41" t="s">
        <v>3634</v>
      </c>
    </row>
    <row r="42" spans="1:2" x14ac:dyDescent="0.35">
      <c r="A42" t="s">
        <v>3635</v>
      </c>
    </row>
    <row r="43" spans="1:2" x14ac:dyDescent="0.35">
      <c r="A43" t="s">
        <v>3636</v>
      </c>
    </row>
    <row r="44" spans="1:2" x14ac:dyDescent="0.35">
      <c r="A44" t="s">
        <v>3637</v>
      </c>
    </row>
    <row r="45" spans="1:2" x14ac:dyDescent="0.35">
      <c r="A45" t="s">
        <v>3638</v>
      </c>
    </row>
    <row r="46" spans="1:2" x14ac:dyDescent="0.35">
      <c r="A46" t="s">
        <v>3639</v>
      </c>
    </row>
    <row r="47" spans="1:2" x14ac:dyDescent="0.35">
      <c r="A47" t="s">
        <v>3640</v>
      </c>
    </row>
    <row r="48" spans="1:2" x14ac:dyDescent="0.35">
      <c r="A48" t="s">
        <v>3641</v>
      </c>
    </row>
    <row r="49" spans="1:2" x14ac:dyDescent="0.35">
      <c r="A49" t="s">
        <v>3642</v>
      </c>
      <c r="B49" t="s">
        <v>176</v>
      </c>
    </row>
    <row r="50" spans="1:2" x14ac:dyDescent="0.35">
      <c r="A50" t="s">
        <v>3643</v>
      </c>
    </row>
    <row r="51" spans="1:2" x14ac:dyDescent="0.35">
      <c r="A51" t="s">
        <v>4472</v>
      </c>
    </row>
    <row r="52" spans="1:2" x14ac:dyDescent="0.35">
      <c r="A52" t="s">
        <v>4473</v>
      </c>
    </row>
    <row r="53" spans="1:2" x14ac:dyDescent="0.35">
      <c r="A53" t="s">
        <v>4474</v>
      </c>
    </row>
    <row r="54" spans="1:2" x14ac:dyDescent="0.35">
      <c r="A54" t="s">
        <v>4475</v>
      </c>
    </row>
    <row r="55" spans="1:2" x14ac:dyDescent="0.35">
      <c r="A55" t="s">
        <v>4476</v>
      </c>
    </row>
    <row r="56" spans="1:2" x14ac:dyDescent="0.35">
      <c r="A56" t="s">
        <v>4477</v>
      </c>
    </row>
    <row r="57" spans="1:2" x14ac:dyDescent="0.35">
      <c r="A57" t="s">
        <v>4478</v>
      </c>
    </row>
    <row r="58" spans="1:2" x14ac:dyDescent="0.35">
      <c r="A58" t="s">
        <v>4479</v>
      </c>
    </row>
    <row r="59" spans="1:2" x14ac:dyDescent="0.35">
      <c r="A59" t="s">
        <v>4480</v>
      </c>
    </row>
    <row r="60" spans="1:2" x14ac:dyDescent="0.35">
      <c r="A60" t="s">
        <v>4481</v>
      </c>
    </row>
    <row r="61" spans="1:2" x14ac:dyDescent="0.35">
      <c r="A61" t="s">
        <v>3644</v>
      </c>
      <c r="B61" t="s">
        <v>176</v>
      </c>
    </row>
    <row r="62" spans="1:2" x14ac:dyDescent="0.35">
      <c r="A62" t="s">
        <v>3645</v>
      </c>
    </row>
    <row r="63" spans="1:2" x14ac:dyDescent="0.35">
      <c r="A63" t="s">
        <v>3646</v>
      </c>
    </row>
    <row r="64" spans="1:2" x14ac:dyDescent="0.35">
      <c r="A64" t="s">
        <v>3647</v>
      </c>
    </row>
    <row r="65" spans="1:2" x14ac:dyDescent="0.35">
      <c r="A65" t="s">
        <v>3648</v>
      </c>
    </row>
    <row r="66" spans="1:2" x14ac:dyDescent="0.35">
      <c r="A66" t="s">
        <v>3649</v>
      </c>
    </row>
    <row r="67" spans="1:2" x14ac:dyDescent="0.35">
      <c r="A67" t="s">
        <v>3650</v>
      </c>
    </row>
    <row r="68" spans="1:2" x14ac:dyDescent="0.35">
      <c r="A68" t="s">
        <v>3651</v>
      </c>
      <c r="B68">
        <v>1</v>
      </c>
    </row>
    <row r="69" spans="1:2" x14ac:dyDescent="0.35">
      <c r="A69" t="s">
        <v>3652</v>
      </c>
    </row>
    <row r="70" spans="1:2" x14ac:dyDescent="0.35">
      <c r="A70" t="s">
        <v>3653</v>
      </c>
    </row>
    <row r="71" spans="1:2" x14ac:dyDescent="0.35">
      <c r="A71" t="s">
        <v>3654</v>
      </c>
    </row>
    <row r="72" spans="1:2" x14ac:dyDescent="0.35">
      <c r="A72" t="s">
        <v>297</v>
      </c>
      <c r="B72">
        <v>80</v>
      </c>
    </row>
    <row r="73" spans="1:2" x14ac:dyDescent="0.35">
      <c r="A73" t="s">
        <v>3655</v>
      </c>
      <c r="B73">
        <v>1</v>
      </c>
    </row>
    <row r="74" spans="1:2" x14ac:dyDescent="0.35">
      <c r="A74" t="s">
        <v>3656</v>
      </c>
      <c r="B74">
        <v>1</v>
      </c>
    </row>
    <row r="75" spans="1:2" x14ac:dyDescent="0.35">
      <c r="A75" t="s">
        <v>3657</v>
      </c>
      <c r="B75">
        <v>1</v>
      </c>
    </row>
    <row r="76" spans="1:2" x14ac:dyDescent="0.35">
      <c r="A76" t="s">
        <v>3658</v>
      </c>
      <c r="B76">
        <v>1</v>
      </c>
    </row>
    <row r="77" spans="1:2" x14ac:dyDescent="0.35">
      <c r="A77" t="s">
        <v>3659</v>
      </c>
      <c r="B77">
        <v>1</v>
      </c>
    </row>
    <row r="78" spans="1:2" x14ac:dyDescent="0.35">
      <c r="A78" t="s">
        <v>3660</v>
      </c>
      <c r="B78">
        <v>1</v>
      </c>
    </row>
    <row r="79" spans="1:2" x14ac:dyDescent="0.35">
      <c r="A79" t="s">
        <v>3661</v>
      </c>
      <c r="B79" t="b">
        <v>1</v>
      </c>
    </row>
    <row r="80" spans="1:2" x14ac:dyDescent="0.35">
      <c r="A80" t="s">
        <v>3662</v>
      </c>
      <c r="B80" t="b">
        <v>1</v>
      </c>
    </row>
    <row r="81" spans="1:2" x14ac:dyDescent="0.35">
      <c r="A81" t="s">
        <v>3663</v>
      </c>
      <c r="B81">
        <v>7</v>
      </c>
    </row>
    <row r="82" spans="1:2" x14ac:dyDescent="0.35">
      <c r="A82" t="s">
        <v>3664</v>
      </c>
      <c r="B82">
        <v>2</v>
      </c>
    </row>
    <row r="83" spans="1:2" x14ac:dyDescent="0.35">
      <c r="A83" t="s">
        <v>3665</v>
      </c>
      <c r="B83">
        <v>1</v>
      </c>
    </row>
    <row r="84" spans="1:2" x14ac:dyDescent="0.35">
      <c r="A84" t="s">
        <v>3666</v>
      </c>
    </row>
    <row r="85" spans="1:2" x14ac:dyDescent="0.35">
      <c r="A85" t="s">
        <v>3667</v>
      </c>
    </row>
    <row r="86" spans="1:2" x14ac:dyDescent="0.35">
      <c r="A86" t="s">
        <v>3668</v>
      </c>
    </row>
    <row r="87" spans="1:2" x14ac:dyDescent="0.35">
      <c r="A87" t="s">
        <v>339</v>
      </c>
      <c r="B87" t="b">
        <v>1</v>
      </c>
    </row>
    <row r="88" spans="1:2" x14ac:dyDescent="0.35">
      <c r="A88" t="s">
        <v>3669</v>
      </c>
      <c r="B88">
        <v>8</v>
      </c>
    </row>
    <row r="89" spans="1:2" x14ac:dyDescent="0.35">
      <c r="A89" t="s">
        <v>3670</v>
      </c>
    </row>
    <row r="90" spans="1:2" x14ac:dyDescent="0.35">
      <c r="A90" t="s">
        <v>3671</v>
      </c>
    </row>
    <row r="91" spans="1:2" x14ac:dyDescent="0.35">
      <c r="A91" t="s">
        <v>3672</v>
      </c>
    </row>
    <row r="92" spans="1:2" x14ac:dyDescent="0.35">
      <c r="A92" t="s">
        <v>3673</v>
      </c>
    </row>
    <row r="93" spans="1:2" x14ac:dyDescent="0.35">
      <c r="A93" t="s">
        <v>3674</v>
      </c>
    </row>
    <row r="94" spans="1:2" x14ac:dyDescent="0.35">
      <c r="A94" t="s">
        <v>3675</v>
      </c>
    </row>
    <row r="95" spans="1:2" x14ac:dyDescent="0.35">
      <c r="A95" t="s">
        <v>3676</v>
      </c>
    </row>
    <row r="96" spans="1:2" x14ac:dyDescent="0.35">
      <c r="A96" t="s">
        <v>3677</v>
      </c>
    </row>
    <row r="97" spans="1:2" x14ac:dyDescent="0.35">
      <c r="A97" t="s">
        <v>3678</v>
      </c>
    </row>
    <row r="98" spans="1:2" x14ac:dyDescent="0.35">
      <c r="A98" t="s">
        <v>3679</v>
      </c>
    </row>
    <row r="99" spans="1:2" x14ac:dyDescent="0.35">
      <c r="A99" t="s">
        <v>3680</v>
      </c>
    </row>
    <row r="100" spans="1:2" x14ac:dyDescent="0.35">
      <c r="A100" t="s">
        <v>3681</v>
      </c>
      <c r="B100" t="b">
        <v>1</v>
      </c>
    </row>
    <row r="101" spans="1:2" x14ac:dyDescent="0.35">
      <c r="A101" t="s">
        <v>3682</v>
      </c>
    </row>
    <row r="102" spans="1:2" x14ac:dyDescent="0.35">
      <c r="A102" t="s">
        <v>3683</v>
      </c>
    </row>
    <row r="103" spans="1:2" x14ac:dyDescent="0.35">
      <c r="A103" t="s">
        <v>3684</v>
      </c>
    </row>
    <row r="104" spans="1:2" x14ac:dyDescent="0.35">
      <c r="A104" t="s">
        <v>3685</v>
      </c>
    </row>
    <row r="105" spans="1:2" x14ac:dyDescent="0.35">
      <c r="A105" t="s">
        <v>3686</v>
      </c>
    </row>
    <row r="106" spans="1:2" x14ac:dyDescent="0.35">
      <c r="A106" t="s">
        <v>3687</v>
      </c>
    </row>
    <row r="107" spans="1:2" x14ac:dyDescent="0.35">
      <c r="A107" t="s">
        <v>3688</v>
      </c>
    </row>
    <row r="108" spans="1:2" x14ac:dyDescent="0.35">
      <c r="A108" t="s">
        <v>3689</v>
      </c>
    </row>
    <row r="109" spans="1:2" x14ac:dyDescent="0.35">
      <c r="A109" t="s">
        <v>3690</v>
      </c>
    </row>
    <row r="110" spans="1:2" x14ac:dyDescent="0.35">
      <c r="A110" t="s">
        <v>3691</v>
      </c>
    </row>
    <row r="111" spans="1:2" x14ac:dyDescent="0.35">
      <c r="A111" t="s">
        <v>3692</v>
      </c>
    </row>
    <row r="112" spans="1:2" x14ac:dyDescent="0.35">
      <c r="A112" t="s">
        <v>3693</v>
      </c>
    </row>
    <row r="113" spans="1:2" x14ac:dyDescent="0.35">
      <c r="A113" t="s">
        <v>3694</v>
      </c>
    </row>
    <row r="114" spans="1:2" x14ac:dyDescent="0.35">
      <c r="A114" t="s">
        <v>3695</v>
      </c>
    </row>
    <row r="115" spans="1:2" x14ac:dyDescent="0.35">
      <c r="A115" t="s">
        <v>3696</v>
      </c>
    </row>
    <row r="116" spans="1:2" x14ac:dyDescent="0.35">
      <c r="A116" t="s">
        <v>3697</v>
      </c>
    </row>
    <row r="117" spans="1:2" x14ac:dyDescent="0.35">
      <c r="A117" t="s">
        <v>3698</v>
      </c>
    </row>
    <row r="118" spans="1:2" x14ac:dyDescent="0.35">
      <c r="A118" t="s">
        <v>3699</v>
      </c>
    </row>
    <row r="119" spans="1:2" x14ac:dyDescent="0.35">
      <c r="A119" t="s">
        <v>3700</v>
      </c>
    </row>
    <row r="120" spans="1:2" x14ac:dyDescent="0.35">
      <c r="A120" t="s">
        <v>3701</v>
      </c>
      <c r="B120" t="b">
        <v>1</v>
      </c>
    </row>
    <row r="121" spans="1:2" x14ac:dyDescent="0.35">
      <c r="A121" t="s">
        <v>3702</v>
      </c>
    </row>
    <row r="122" spans="1:2" x14ac:dyDescent="0.35">
      <c r="A122" t="s">
        <v>3703</v>
      </c>
    </row>
    <row r="123" spans="1:2" x14ac:dyDescent="0.35">
      <c r="A123" t="s">
        <v>3704</v>
      </c>
    </row>
    <row r="124" spans="1:2" x14ac:dyDescent="0.35">
      <c r="A124" t="s">
        <v>3705</v>
      </c>
    </row>
    <row r="125" spans="1:2" x14ac:dyDescent="0.35">
      <c r="A125" t="s">
        <v>3706</v>
      </c>
    </row>
    <row r="126" spans="1:2" x14ac:dyDescent="0.35">
      <c r="A126" t="s">
        <v>3707</v>
      </c>
    </row>
    <row r="127" spans="1:2" x14ac:dyDescent="0.35">
      <c r="A127" t="s">
        <v>3708</v>
      </c>
    </row>
    <row r="128" spans="1:2" x14ac:dyDescent="0.35">
      <c r="A128" t="s">
        <v>3709</v>
      </c>
    </row>
    <row r="129" spans="1:1" x14ac:dyDescent="0.35">
      <c r="A129" t="s">
        <v>3710</v>
      </c>
    </row>
    <row r="130" spans="1:1" x14ac:dyDescent="0.35">
      <c r="A130" t="s">
        <v>3711</v>
      </c>
    </row>
    <row r="131" spans="1:1" x14ac:dyDescent="0.35">
      <c r="A131" t="s">
        <v>3712</v>
      </c>
    </row>
    <row r="132" spans="1:1" x14ac:dyDescent="0.35">
      <c r="A132" t="s">
        <v>3713</v>
      </c>
    </row>
    <row r="133" spans="1:1" x14ac:dyDescent="0.35">
      <c r="A133" t="s">
        <v>3714</v>
      </c>
    </row>
    <row r="134" spans="1:1" x14ac:dyDescent="0.35">
      <c r="A134" t="s">
        <v>3715</v>
      </c>
    </row>
    <row r="135" spans="1:1" x14ac:dyDescent="0.35">
      <c r="A135" t="s">
        <v>3716</v>
      </c>
    </row>
    <row r="136" spans="1:1" x14ac:dyDescent="0.35">
      <c r="A136" t="s">
        <v>3717</v>
      </c>
    </row>
    <row r="137" spans="1:1" x14ac:dyDescent="0.35">
      <c r="A137" t="s">
        <v>3718</v>
      </c>
    </row>
    <row r="138" spans="1:1" x14ac:dyDescent="0.35">
      <c r="A138" t="s">
        <v>3719</v>
      </c>
    </row>
    <row r="139" spans="1:1" x14ac:dyDescent="0.35">
      <c r="A139" t="s">
        <v>3720</v>
      </c>
    </row>
    <row r="140" spans="1:1" x14ac:dyDescent="0.35">
      <c r="A140" t="s">
        <v>3721</v>
      </c>
    </row>
    <row r="141" spans="1:1" x14ac:dyDescent="0.35">
      <c r="A141" t="s">
        <v>3722</v>
      </c>
    </row>
    <row r="142" spans="1:1" x14ac:dyDescent="0.35">
      <c r="A142" t="s">
        <v>3723</v>
      </c>
    </row>
    <row r="143" spans="1:1" x14ac:dyDescent="0.35">
      <c r="A143" t="s">
        <v>3724</v>
      </c>
    </row>
    <row r="144" spans="1:1" x14ac:dyDescent="0.35">
      <c r="A144" t="s">
        <v>3725</v>
      </c>
    </row>
    <row r="145" spans="1:2" x14ac:dyDescent="0.35">
      <c r="A145" t="s">
        <v>3726</v>
      </c>
    </row>
    <row r="146" spans="1:2" x14ac:dyDescent="0.35">
      <c r="A146" t="s">
        <v>3727</v>
      </c>
    </row>
    <row r="147" spans="1:2" x14ac:dyDescent="0.35">
      <c r="A147" t="s">
        <v>3728</v>
      </c>
    </row>
    <row r="148" spans="1:2" x14ac:dyDescent="0.35">
      <c r="A148" t="s">
        <v>3729</v>
      </c>
      <c r="B148" t="b">
        <v>1</v>
      </c>
    </row>
    <row r="149" spans="1:2" x14ac:dyDescent="0.35">
      <c r="A149" t="s">
        <v>3730</v>
      </c>
    </row>
    <row r="150" spans="1:2" x14ac:dyDescent="0.35">
      <c r="A150" t="s">
        <v>3731</v>
      </c>
    </row>
    <row r="151" spans="1:2" x14ac:dyDescent="0.35">
      <c r="A151" t="s">
        <v>3732</v>
      </c>
      <c r="B151" t="b">
        <v>1</v>
      </c>
    </row>
    <row r="152" spans="1:2" x14ac:dyDescent="0.35">
      <c r="A152" t="s">
        <v>3733</v>
      </c>
    </row>
    <row r="153" spans="1:2" x14ac:dyDescent="0.35">
      <c r="A153" t="s">
        <v>3734</v>
      </c>
    </row>
    <row r="154" spans="1:2" x14ac:dyDescent="0.35">
      <c r="A154" t="s">
        <v>3735</v>
      </c>
    </row>
    <row r="155" spans="1:2" x14ac:dyDescent="0.35">
      <c r="A155" t="s">
        <v>3736</v>
      </c>
    </row>
    <row r="156" spans="1:2" x14ac:dyDescent="0.35">
      <c r="A156" t="s">
        <v>3737</v>
      </c>
    </row>
    <row r="157" spans="1:2" x14ac:dyDescent="0.35">
      <c r="A157" t="s">
        <v>3738</v>
      </c>
    </row>
    <row r="158" spans="1:2" x14ac:dyDescent="0.35">
      <c r="A158" t="s">
        <v>3739</v>
      </c>
    </row>
    <row r="159" spans="1:2" x14ac:dyDescent="0.35">
      <c r="A159" t="s">
        <v>3740</v>
      </c>
    </row>
    <row r="160" spans="1:2" x14ac:dyDescent="0.35">
      <c r="A160" t="s">
        <v>3741</v>
      </c>
    </row>
    <row r="161" spans="1:1" x14ac:dyDescent="0.35">
      <c r="A161" t="s">
        <v>3742</v>
      </c>
    </row>
    <row r="162" spans="1:1" x14ac:dyDescent="0.35">
      <c r="A162" t="s">
        <v>3743</v>
      </c>
    </row>
    <row r="163" spans="1:1" x14ac:dyDescent="0.35">
      <c r="A163" t="s">
        <v>3744</v>
      </c>
    </row>
    <row r="164" spans="1:1" x14ac:dyDescent="0.35">
      <c r="A164" t="s">
        <v>3745</v>
      </c>
    </row>
    <row r="165" spans="1:1" x14ac:dyDescent="0.35">
      <c r="A165" t="s">
        <v>3746</v>
      </c>
    </row>
    <row r="166" spans="1:1" x14ac:dyDescent="0.35">
      <c r="A166" t="s">
        <v>3747</v>
      </c>
    </row>
    <row r="167" spans="1:1" x14ac:dyDescent="0.35">
      <c r="A167" t="s">
        <v>3748</v>
      </c>
    </row>
    <row r="168" spans="1:1" x14ac:dyDescent="0.35">
      <c r="A168" t="s">
        <v>3749</v>
      </c>
    </row>
    <row r="169" spans="1:1" x14ac:dyDescent="0.35">
      <c r="A169" t="s">
        <v>3750</v>
      </c>
    </row>
    <row r="170" spans="1:1" x14ac:dyDescent="0.35">
      <c r="A170" t="s">
        <v>3751</v>
      </c>
    </row>
    <row r="171" spans="1:1" x14ac:dyDescent="0.35">
      <c r="A171" t="s">
        <v>3752</v>
      </c>
    </row>
    <row r="172" spans="1:1" x14ac:dyDescent="0.35">
      <c r="A172" t="s">
        <v>3753</v>
      </c>
    </row>
    <row r="173" spans="1:1" x14ac:dyDescent="0.35">
      <c r="A173" t="s">
        <v>3754</v>
      </c>
    </row>
    <row r="174" spans="1:1" x14ac:dyDescent="0.35">
      <c r="A174" t="s">
        <v>3755</v>
      </c>
    </row>
    <row r="175" spans="1:1" x14ac:dyDescent="0.35">
      <c r="A175" t="s">
        <v>3756</v>
      </c>
    </row>
    <row r="176" spans="1:1" x14ac:dyDescent="0.35">
      <c r="A176" t="s">
        <v>3757</v>
      </c>
    </row>
    <row r="177" spans="1:2" x14ac:dyDescent="0.35">
      <c r="A177" t="s">
        <v>3758</v>
      </c>
    </row>
    <row r="178" spans="1:2" x14ac:dyDescent="0.35">
      <c r="A178" t="s">
        <v>3759</v>
      </c>
    </row>
    <row r="179" spans="1:2" x14ac:dyDescent="0.35">
      <c r="A179" t="s">
        <v>3760</v>
      </c>
    </row>
    <row r="180" spans="1:2" x14ac:dyDescent="0.35">
      <c r="A180" t="s">
        <v>3761</v>
      </c>
    </row>
    <row r="181" spans="1:2" x14ac:dyDescent="0.35">
      <c r="A181" t="s">
        <v>3762</v>
      </c>
    </row>
    <row r="182" spans="1:2" x14ac:dyDescent="0.35">
      <c r="A182" t="s">
        <v>3763</v>
      </c>
      <c r="B182" t="b">
        <v>1</v>
      </c>
    </row>
    <row r="183" spans="1:2" x14ac:dyDescent="0.35">
      <c r="A183" t="s">
        <v>3764</v>
      </c>
    </row>
    <row r="184" spans="1:2" x14ac:dyDescent="0.35">
      <c r="A184" t="s">
        <v>3765</v>
      </c>
    </row>
    <row r="185" spans="1:2" x14ac:dyDescent="0.35">
      <c r="A185" t="s">
        <v>3766</v>
      </c>
    </row>
    <row r="186" spans="1:2" x14ac:dyDescent="0.35">
      <c r="A186" t="s">
        <v>3767</v>
      </c>
    </row>
    <row r="187" spans="1:2" x14ac:dyDescent="0.35">
      <c r="A187" t="s">
        <v>3768</v>
      </c>
    </row>
    <row r="188" spans="1:2" x14ac:dyDescent="0.35">
      <c r="A188" t="s">
        <v>3769</v>
      </c>
    </row>
    <row r="189" spans="1:2" x14ac:dyDescent="0.35">
      <c r="A189" t="s">
        <v>3770</v>
      </c>
    </row>
    <row r="190" spans="1:2" x14ac:dyDescent="0.35">
      <c r="A190" t="s">
        <v>3771</v>
      </c>
    </row>
    <row r="191" spans="1:2" x14ac:dyDescent="0.35">
      <c r="A191" t="s">
        <v>3772</v>
      </c>
    </row>
    <row r="192" spans="1:2" x14ac:dyDescent="0.35">
      <c r="A192" t="s">
        <v>3773</v>
      </c>
    </row>
    <row r="193" spans="1:1" x14ac:dyDescent="0.35">
      <c r="A193" t="s">
        <v>3774</v>
      </c>
    </row>
    <row r="194" spans="1:1" x14ac:dyDescent="0.35">
      <c r="A194" t="s">
        <v>3775</v>
      </c>
    </row>
    <row r="195" spans="1:1" x14ac:dyDescent="0.35">
      <c r="A195" t="s">
        <v>3776</v>
      </c>
    </row>
    <row r="196" spans="1:1" x14ac:dyDescent="0.35">
      <c r="A196" t="s">
        <v>3777</v>
      </c>
    </row>
    <row r="197" spans="1:1" x14ac:dyDescent="0.35">
      <c r="A197" t="s">
        <v>3778</v>
      </c>
    </row>
    <row r="198" spans="1:1" x14ac:dyDescent="0.35">
      <c r="A198" t="s">
        <v>3779</v>
      </c>
    </row>
    <row r="199" spans="1:1" x14ac:dyDescent="0.35">
      <c r="A199" t="s">
        <v>3780</v>
      </c>
    </row>
    <row r="200" spans="1:1" x14ac:dyDescent="0.35">
      <c r="A200" t="s">
        <v>3781</v>
      </c>
    </row>
    <row r="201" spans="1:1" x14ac:dyDescent="0.35">
      <c r="A201" t="s">
        <v>3782</v>
      </c>
    </row>
    <row r="202" spans="1:1" x14ac:dyDescent="0.35">
      <c r="A202" t="s">
        <v>3783</v>
      </c>
    </row>
    <row r="203" spans="1:1" x14ac:dyDescent="0.35">
      <c r="A203" t="s">
        <v>3784</v>
      </c>
    </row>
    <row r="204" spans="1:1" x14ac:dyDescent="0.35">
      <c r="A204" t="s">
        <v>3785</v>
      </c>
    </row>
    <row r="205" spans="1:1" x14ac:dyDescent="0.35">
      <c r="A205" t="s">
        <v>3786</v>
      </c>
    </row>
    <row r="206" spans="1:1" x14ac:dyDescent="0.35">
      <c r="A206" t="s">
        <v>3787</v>
      </c>
    </row>
    <row r="207" spans="1:1" x14ac:dyDescent="0.35">
      <c r="A207" t="s">
        <v>3788</v>
      </c>
    </row>
    <row r="208" spans="1:1" x14ac:dyDescent="0.35">
      <c r="A208" t="s">
        <v>3789</v>
      </c>
    </row>
    <row r="209" spans="1:2" x14ac:dyDescent="0.35">
      <c r="A209" t="s">
        <v>3790</v>
      </c>
    </row>
    <row r="210" spans="1:2" x14ac:dyDescent="0.35">
      <c r="A210" t="s">
        <v>3791</v>
      </c>
    </row>
    <row r="211" spans="1:2" x14ac:dyDescent="0.35">
      <c r="A211" t="s">
        <v>3792</v>
      </c>
    </row>
    <row r="212" spans="1:2" x14ac:dyDescent="0.35">
      <c r="A212" t="s">
        <v>3793</v>
      </c>
    </row>
    <row r="213" spans="1:2" x14ac:dyDescent="0.35">
      <c r="A213" t="s">
        <v>3794</v>
      </c>
    </row>
    <row r="214" spans="1:2" x14ac:dyDescent="0.35">
      <c r="A214" t="s">
        <v>3795</v>
      </c>
    </row>
    <row r="215" spans="1:2" x14ac:dyDescent="0.35">
      <c r="A215" t="s">
        <v>3796</v>
      </c>
    </row>
    <row r="216" spans="1:2" x14ac:dyDescent="0.35">
      <c r="A216" t="s">
        <v>3797</v>
      </c>
    </row>
    <row r="217" spans="1:2" x14ac:dyDescent="0.35">
      <c r="A217" t="s">
        <v>3798</v>
      </c>
    </row>
    <row r="218" spans="1:2" x14ac:dyDescent="0.35">
      <c r="A218" t="s">
        <v>3799</v>
      </c>
    </row>
    <row r="219" spans="1:2" x14ac:dyDescent="0.35">
      <c r="A219" t="s">
        <v>3800</v>
      </c>
    </row>
    <row r="220" spans="1:2" x14ac:dyDescent="0.35">
      <c r="A220" t="s">
        <v>3801</v>
      </c>
    </row>
    <row r="221" spans="1:2" x14ac:dyDescent="0.35">
      <c r="A221" t="s">
        <v>3802</v>
      </c>
    </row>
    <row r="222" spans="1:2" x14ac:dyDescent="0.35">
      <c r="A222" t="s">
        <v>3803</v>
      </c>
    </row>
    <row r="223" spans="1:2" x14ac:dyDescent="0.35">
      <c r="A223" t="s">
        <v>3804</v>
      </c>
    </row>
    <row r="224" spans="1:2" x14ac:dyDescent="0.35">
      <c r="A224" t="s">
        <v>3805</v>
      </c>
      <c r="B224" t="b">
        <v>1</v>
      </c>
    </row>
    <row r="225" spans="1:1" x14ac:dyDescent="0.35">
      <c r="A225" t="s">
        <v>3806</v>
      </c>
    </row>
    <row r="226" spans="1:1" x14ac:dyDescent="0.35">
      <c r="A226" t="s">
        <v>3807</v>
      </c>
    </row>
    <row r="227" spans="1:1" x14ac:dyDescent="0.35">
      <c r="A227" t="s">
        <v>3808</v>
      </c>
    </row>
    <row r="228" spans="1:1" x14ac:dyDescent="0.35">
      <c r="A228" t="s">
        <v>3809</v>
      </c>
    </row>
    <row r="229" spans="1:1" x14ac:dyDescent="0.35">
      <c r="A229" t="s">
        <v>3810</v>
      </c>
    </row>
    <row r="230" spans="1:1" x14ac:dyDescent="0.35">
      <c r="A230" t="s">
        <v>3811</v>
      </c>
    </row>
    <row r="231" spans="1:1" x14ac:dyDescent="0.35">
      <c r="A231" t="s">
        <v>3812</v>
      </c>
    </row>
    <row r="232" spans="1:1" x14ac:dyDescent="0.35">
      <c r="A232" t="s">
        <v>3813</v>
      </c>
    </row>
    <row r="233" spans="1:1" x14ac:dyDescent="0.35">
      <c r="A233" t="s">
        <v>3814</v>
      </c>
    </row>
    <row r="234" spans="1:1" x14ac:dyDescent="0.35">
      <c r="A234" t="s">
        <v>3815</v>
      </c>
    </row>
    <row r="235" spans="1:1" x14ac:dyDescent="0.35">
      <c r="A235" t="s">
        <v>3816</v>
      </c>
    </row>
    <row r="236" spans="1:1" x14ac:dyDescent="0.35">
      <c r="A236" t="s">
        <v>3817</v>
      </c>
    </row>
    <row r="237" spans="1:1" x14ac:dyDescent="0.35">
      <c r="A237" t="s">
        <v>3818</v>
      </c>
    </row>
    <row r="238" spans="1:1" x14ac:dyDescent="0.35">
      <c r="A238" t="s">
        <v>3819</v>
      </c>
    </row>
    <row r="239" spans="1:1" x14ac:dyDescent="0.35">
      <c r="A239" t="s">
        <v>3820</v>
      </c>
    </row>
    <row r="240" spans="1:1" x14ac:dyDescent="0.35">
      <c r="A240" t="s">
        <v>3821</v>
      </c>
    </row>
    <row r="241" spans="1:2" x14ac:dyDescent="0.35">
      <c r="A241" t="s">
        <v>3822</v>
      </c>
    </row>
    <row r="242" spans="1:2" x14ac:dyDescent="0.35">
      <c r="A242" t="s">
        <v>3823</v>
      </c>
    </row>
    <row r="243" spans="1:2" x14ac:dyDescent="0.35">
      <c r="A243" t="s">
        <v>3824</v>
      </c>
    </row>
    <row r="244" spans="1:2" x14ac:dyDescent="0.35">
      <c r="A244" t="s">
        <v>3825</v>
      </c>
    </row>
    <row r="245" spans="1:2" x14ac:dyDescent="0.35">
      <c r="A245" t="s">
        <v>142</v>
      </c>
      <c r="B245">
        <v>100</v>
      </c>
    </row>
    <row r="246" spans="1:2" x14ac:dyDescent="0.35">
      <c r="A246" t="s">
        <v>3826</v>
      </c>
      <c r="B246">
        <v>10</v>
      </c>
    </row>
    <row r="247" spans="1:2" x14ac:dyDescent="0.35">
      <c r="A247" t="s">
        <v>3827</v>
      </c>
      <c r="B247">
        <v>1</v>
      </c>
    </row>
    <row r="248" spans="1:2" x14ac:dyDescent="0.35">
      <c r="A248" t="s">
        <v>3828</v>
      </c>
    </row>
    <row r="249" spans="1:2" x14ac:dyDescent="0.35">
      <c r="A249" t="s">
        <v>3829</v>
      </c>
    </row>
    <row r="250" spans="1:2" x14ac:dyDescent="0.35">
      <c r="A250" t="s">
        <v>3830</v>
      </c>
    </row>
    <row r="251" spans="1:2" x14ac:dyDescent="0.35">
      <c r="A251" t="s">
        <v>3831</v>
      </c>
    </row>
    <row r="252" spans="1:2" x14ac:dyDescent="0.35">
      <c r="A252" t="s">
        <v>3832</v>
      </c>
    </row>
    <row r="253" spans="1:2" x14ac:dyDescent="0.35">
      <c r="A253" t="s">
        <v>3833</v>
      </c>
    </row>
    <row r="254" spans="1:2" x14ac:dyDescent="0.35">
      <c r="A254" t="s">
        <v>3834</v>
      </c>
    </row>
    <row r="255" spans="1:2" x14ac:dyDescent="0.35">
      <c r="A255" t="s">
        <v>3835</v>
      </c>
    </row>
    <row r="256" spans="1:2" x14ac:dyDescent="0.35">
      <c r="A256" t="s">
        <v>3836</v>
      </c>
    </row>
    <row r="257" spans="1:2" x14ac:dyDescent="0.35">
      <c r="A257" t="s">
        <v>3837</v>
      </c>
    </row>
    <row r="258" spans="1:2" x14ac:dyDescent="0.35">
      <c r="A258" t="s">
        <v>3838</v>
      </c>
      <c r="B258">
        <v>4</v>
      </c>
    </row>
    <row r="259" spans="1:2" x14ac:dyDescent="0.35">
      <c r="A259" t="s">
        <v>3839</v>
      </c>
    </row>
    <row r="260" spans="1:2" x14ac:dyDescent="0.35">
      <c r="A260" t="s">
        <v>3840</v>
      </c>
      <c r="B260">
        <v>1</v>
      </c>
    </row>
    <row r="261" spans="1:2" x14ac:dyDescent="0.35">
      <c r="A261" t="s">
        <v>3841</v>
      </c>
    </row>
    <row r="262" spans="1:2" x14ac:dyDescent="0.35">
      <c r="A262" t="s">
        <v>3842</v>
      </c>
    </row>
    <row r="263" spans="1:2" x14ac:dyDescent="0.35">
      <c r="A263" t="s">
        <v>3843</v>
      </c>
    </row>
    <row r="264" spans="1:2" x14ac:dyDescent="0.35">
      <c r="A264" t="s">
        <v>3844</v>
      </c>
    </row>
    <row r="265" spans="1:2" x14ac:dyDescent="0.35">
      <c r="A265" t="s">
        <v>3845</v>
      </c>
    </row>
    <row r="266" spans="1:2" x14ac:dyDescent="0.35">
      <c r="A266" t="s">
        <v>3846</v>
      </c>
    </row>
    <row r="267" spans="1:2" x14ac:dyDescent="0.35">
      <c r="A267" t="s">
        <v>3847</v>
      </c>
    </row>
    <row r="268" spans="1:2" x14ac:dyDescent="0.35">
      <c r="A268" t="s">
        <v>3848</v>
      </c>
    </row>
    <row r="269" spans="1:2" x14ac:dyDescent="0.35">
      <c r="A269" t="s">
        <v>3849</v>
      </c>
    </row>
    <row r="270" spans="1:2" x14ac:dyDescent="0.35">
      <c r="A270" t="s">
        <v>3850</v>
      </c>
    </row>
    <row r="271" spans="1:2" x14ac:dyDescent="0.35">
      <c r="A271" t="s">
        <v>3851</v>
      </c>
    </row>
    <row r="272" spans="1:2" x14ac:dyDescent="0.35">
      <c r="A272" t="s">
        <v>3852</v>
      </c>
    </row>
    <row r="273" spans="1:1" x14ac:dyDescent="0.35">
      <c r="A273" t="s">
        <v>3853</v>
      </c>
    </row>
    <row r="274" spans="1:1" x14ac:dyDescent="0.35">
      <c r="A274" t="s">
        <v>3854</v>
      </c>
    </row>
    <row r="275" spans="1:1" x14ac:dyDescent="0.35">
      <c r="A275" t="s">
        <v>3855</v>
      </c>
    </row>
    <row r="276" spans="1:1" x14ac:dyDescent="0.35">
      <c r="A276" t="s">
        <v>3856</v>
      </c>
    </row>
    <row r="277" spans="1:1" x14ac:dyDescent="0.35">
      <c r="A277" t="s">
        <v>3857</v>
      </c>
    </row>
    <row r="278" spans="1:1" x14ac:dyDescent="0.35">
      <c r="A278" t="s">
        <v>3858</v>
      </c>
    </row>
    <row r="279" spans="1:1" x14ac:dyDescent="0.35">
      <c r="A279" t="s">
        <v>3859</v>
      </c>
    </row>
    <row r="280" spans="1:1" x14ac:dyDescent="0.35">
      <c r="A280" t="s">
        <v>4482</v>
      </c>
    </row>
    <row r="281" spans="1:1" x14ac:dyDescent="0.35">
      <c r="A281" t="s">
        <v>4483</v>
      </c>
    </row>
    <row r="282" spans="1:1" x14ac:dyDescent="0.35">
      <c r="A282" t="s">
        <v>4484</v>
      </c>
    </row>
    <row r="283" spans="1:1" x14ac:dyDescent="0.35">
      <c r="A283" t="s">
        <v>4485</v>
      </c>
    </row>
    <row r="284" spans="1:1" x14ac:dyDescent="0.35">
      <c r="A284" t="s">
        <v>4486</v>
      </c>
    </row>
    <row r="285" spans="1:1" x14ac:dyDescent="0.35">
      <c r="A285" t="s">
        <v>4487</v>
      </c>
    </row>
    <row r="286" spans="1:1" x14ac:dyDescent="0.35">
      <c r="A286" t="s">
        <v>4488</v>
      </c>
    </row>
    <row r="287" spans="1:1" x14ac:dyDescent="0.35">
      <c r="A287" t="s">
        <v>4489</v>
      </c>
    </row>
    <row r="288" spans="1:1" x14ac:dyDescent="0.35">
      <c r="A288" t="s">
        <v>4490</v>
      </c>
    </row>
    <row r="289" spans="1:2" x14ac:dyDescent="0.35">
      <c r="A289" t="s">
        <v>4491</v>
      </c>
    </row>
    <row r="290" spans="1:2" x14ac:dyDescent="0.35">
      <c r="A290" t="s">
        <v>3860</v>
      </c>
    </row>
    <row r="291" spans="1:2" x14ac:dyDescent="0.35">
      <c r="A291" t="s">
        <v>3861</v>
      </c>
    </row>
    <row r="292" spans="1:2" x14ac:dyDescent="0.35">
      <c r="A292" t="s">
        <v>3862</v>
      </c>
    </row>
    <row r="293" spans="1:2" x14ac:dyDescent="0.35">
      <c r="A293" t="s">
        <v>3863</v>
      </c>
    </row>
    <row r="294" spans="1:2" x14ac:dyDescent="0.35">
      <c r="A294" t="s">
        <v>3864</v>
      </c>
    </row>
    <row r="295" spans="1:2" x14ac:dyDescent="0.35">
      <c r="A295" t="s">
        <v>3865</v>
      </c>
    </row>
    <row r="296" spans="1:2" x14ac:dyDescent="0.35">
      <c r="A296" t="s">
        <v>3866</v>
      </c>
    </row>
    <row r="297" spans="1:2" x14ac:dyDescent="0.35">
      <c r="A297" t="s">
        <v>3867</v>
      </c>
      <c r="B297">
        <v>12</v>
      </c>
    </row>
    <row r="298" spans="1:2" x14ac:dyDescent="0.35">
      <c r="A298" t="s">
        <v>3868</v>
      </c>
      <c r="B298">
        <v>1</v>
      </c>
    </row>
    <row r="299" spans="1:2" x14ac:dyDescent="0.35">
      <c r="A299" t="s">
        <v>3869</v>
      </c>
    </row>
    <row r="300" spans="1:2" x14ac:dyDescent="0.35">
      <c r="A300" t="s">
        <v>3870</v>
      </c>
    </row>
    <row r="301" spans="1:2" x14ac:dyDescent="0.35">
      <c r="A301" t="s">
        <v>3871</v>
      </c>
    </row>
    <row r="302" spans="1:2" x14ac:dyDescent="0.35">
      <c r="A302" t="s">
        <v>3872</v>
      </c>
    </row>
    <row r="303" spans="1:2" x14ac:dyDescent="0.35">
      <c r="A303" t="s">
        <v>3873</v>
      </c>
    </row>
    <row r="304" spans="1:2" x14ac:dyDescent="0.35">
      <c r="A304" t="s">
        <v>3874</v>
      </c>
      <c r="B304">
        <v>2</v>
      </c>
    </row>
    <row r="305" spans="1:2" x14ac:dyDescent="0.35">
      <c r="A305" t="s">
        <v>3875</v>
      </c>
      <c r="B305">
        <v>22</v>
      </c>
    </row>
    <row r="306" spans="1:2" x14ac:dyDescent="0.35">
      <c r="A306" t="s">
        <v>3876</v>
      </c>
      <c r="B306">
        <v>1</v>
      </c>
    </row>
    <row r="307" spans="1:2" x14ac:dyDescent="0.35">
      <c r="A307" t="s">
        <v>3877</v>
      </c>
      <c r="B307">
        <v>1</v>
      </c>
    </row>
    <row r="308" spans="1:2" x14ac:dyDescent="0.35">
      <c r="A308" t="s">
        <v>3878</v>
      </c>
      <c r="B308">
        <v>1</v>
      </c>
    </row>
    <row r="309" spans="1:2" x14ac:dyDescent="0.35">
      <c r="A309" t="s">
        <v>3879</v>
      </c>
      <c r="B309">
        <v>1</v>
      </c>
    </row>
    <row r="310" spans="1:2" x14ac:dyDescent="0.35">
      <c r="A310" t="s">
        <v>3880</v>
      </c>
      <c r="B310">
        <v>1</v>
      </c>
    </row>
    <row r="311" spans="1:2" x14ac:dyDescent="0.35">
      <c r="A311" t="s">
        <v>3881</v>
      </c>
      <c r="B311">
        <v>1</v>
      </c>
    </row>
    <row r="312" spans="1:2" x14ac:dyDescent="0.35">
      <c r="A312" t="s">
        <v>4492</v>
      </c>
      <c r="B312">
        <v>0</v>
      </c>
    </row>
    <row r="313" spans="1:2" x14ac:dyDescent="0.35">
      <c r="A313" t="s">
        <v>4493</v>
      </c>
      <c r="B313">
        <v>0</v>
      </c>
    </row>
    <row r="314" spans="1:2" x14ac:dyDescent="0.35">
      <c r="A314" t="s">
        <v>4494</v>
      </c>
      <c r="B314">
        <v>0</v>
      </c>
    </row>
    <row r="315" spans="1:2" x14ac:dyDescent="0.35">
      <c r="A315" t="s">
        <v>4495</v>
      </c>
    </row>
    <row r="316" spans="1:2" x14ac:dyDescent="0.35">
      <c r="A316" t="s">
        <v>4496</v>
      </c>
    </row>
    <row r="317" spans="1:2" x14ac:dyDescent="0.35">
      <c r="A317" t="s">
        <v>4497</v>
      </c>
    </row>
    <row r="318" spans="1:2" x14ac:dyDescent="0.35">
      <c r="A318" t="s">
        <v>4498</v>
      </c>
    </row>
    <row r="319" spans="1:2" x14ac:dyDescent="0.35">
      <c r="A319" t="s">
        <v>4499</v>
      </c>
    </row>
    <row r="320" spans="1:2" x14ac:dyDescent="0.35">
      <c r="A320" t="s">
        <v>4500</v>
      </c>
    </row>
    <row r="321" spans="1:2" x14ac:dyDescent="0.35">
      <c r="A321" t="s">
        <v>4501</v>
      </c>
    </row>
    <row r="322" spans="1:2" x14ac:dyDescent="0.35">
      <c r="A322" t="s">
        <v>3882</v>
      </c>
    </row>
    <row r="323" spans="1:2" x14ac:dyDescent="0.35">
      <c r="A323" t="s">
        <v>3883</v>
      </c>
    </row>
    <row r="324" spans="1:2" x14ac:dyDescent="0.35">
      <c r="A324" t="s">
        <v>3884</v>
      </c>
    </row>
    <row r="325" spans="1:2" x14ac:dyDescent="0.35">
      <c r="A325" t="s">
        <v>3885</v>
      </c>
    </row>
    <row r="326" spans="1:2" x14ac:dyDescent="0.35">
      <c r="A326" t="s">
        <v>3886</v>
      </c>
    </row>
    <row r="327" spans="1:2" x14ac:dyDescent="0.35">
      <c r="A327" t="s">
        <v>3887</v>
      </c>
      <c r="B327">
        <v>2</v>
      </c>
    </row>
    <row r="328" spans="1:2" x14ac:dyDescent="0.35">
      <c r="A328" t="s">
        <v>3888</v>
      </c>
      <c r="B328">
        <v>1</v>
      </c>
    </row>
    <row r="329" spans="1:2" x14ac:dyDescent="0.35">
      <c r="A329" t="s">
        <v>3889</v>
      </c>
      <c r="B329">
        <v>1</v>
      </c>
    </row>
    <row r="330" spans="1:2" x14ac:dyDescent="0.35">
      <c r="A330" t="s">
        <v>3890</v>
      </c>
      <c r="B330">
        <v>1</v>
      </c>
    </row>
    <row r="331" spans="1:2" x14ac:dyDescent="0.35">
      <c r="A331" t="s">
        <v>3891</v>
      </c>
      <c r="B331">
        <v>1</v>
      </c>
    </row>
    <row r="332" spans="1:2" x14ac:dyDescent="0.35">
      <c r="A332" t="s">
        <v>3892</v>
      </c>
      <c r="B332">
        <v>1</v>
      </c>
    </row>
    <row r="333" spans="1:2" x14ac:dyDescent="0.35">
      <c r="A333" t="s">
        <v>3893</v>
      </c>
      <c r="B333">
        <v>1</v>
      </c>
    </row>
    <row r="334" spans="1:2" x14ac:dyDescent="0.35">
      <c r="A334" t="s">
        <v>3894</v>
      </c>
      <c r="B334">
        <v>3</v>
      </c>
    </row>
    <row r="335" spans="1:2" x14ac:dyDescent="0.35">
      <c r="A335" t="s">
        <v>3895</v>
      </c>
      <c r="B335">
        <v>3</v>
      </c>
    </row>
    <row r="336" spans="1:2" x14ac:dyDescent="0.35">
      <c r="A336" t="s">
        <v>3896</v>
      </c>
      <c r="B336">
        <v>1</v>
      </c>
    </row>
    <row r="337" spans="1:2" x14ac:dyDescent="0.35">
      <c r="A337" t="s">
        <v>3897</v>
      </c>
      <c r="B337">
        <v>1</v>
      </c>
    </row>
    <row r="338" spans="1:2" x14ac:dyDescent="0.35">
      <c r="A338" t="s">
        <v>3898</v>
      </c>
      <c r="B338">
        <v>1</v>
      </c>
    </row>
    <row r="339" spans="1:2" x14ac:dyDescent="0.35">
      <c r="A339" t="s">
        <v>3899</v>
      </c>
      <c r="B339">
        <v>1</v>
      </c>
    </row>
    <row r="340" spans="1:2" x14ac:dyDescent="0.35">
      <c r="A340" t="s">
        <v>3900</v>
      </c>
      <c r="B340">
        <v>1</v>
      </c>
    </row>
    <row r="341" spans="1:2" x14ac:dyDescent="0.35">
      <c r="A341" t="s">
        <v>3901</v>
      </c>
      <c r="B341">
        <v>1</v>
      </c>
    </row>
    <row r="342" spans="1:2" x14ac:dyDescent="0.35">
      <c r="A342" t="s">
        <v>3902</v>
      </c>
      <c r="B342">
        <v>19</v>
      </c>
    </row>
    <row r="343" spans="1:2" x14ac:dyDescent="0.35">
      <c r="A343" t="s">
        <v>3903</v>
      </c>
    </row>
    <row r="344" spans="1:2" x14ac:dyDescent="0.35">
      <c r="A344" t="s">
        <v>3904</v>
      </c>
    </row>
    <row r="345" spans="1:2" x14ac:dyDescent="0.35">
      <c r="A345" t="s">
        <v>3905</v>
      </c>
    </row>
    <row r="346" spans="1:2" x14ac:dyDescent="0.35">
      <c r="A346" t="s">
        <v>3906</v>
      </c>
    </row>
    <row r="347" spans="1:2" x14ac:dyDescent="0.35">
      <c r="A347" t="s">
        <v>3907</v>
      </c>
    </row>
    <row r="348" spans="1:2" x14ac:dyDescent="0.35">
      <c r="A348" t="s">
        <v>3908</v>
      </c>
    </row>
    <row r="349" spans="1:2" x14ac:dyDescent="0.35">
      <c r="A349" t="s">
        <v>3909</v>
      </c>
      <c r="B349">
        <v>4</v>
      </c>
    </row>
    <row r="350" spans="1:2" x14ac:dyDescent="0.35">
      <c r="A350" t="s">
        <v>3910</v>
      </c>
      <c r="B350">
        <v>15</v>
      </c>
    </row>
    <row r="351" spans="1:2" x14ac:dyDescent="0.35">
      <c r="A351" t="s">
        <v>3911</v>
      </c>
    </row>
    <row r="352" spans="1:2" x14ac:dyDescent="0.35">
      <c r="A352" t="s">
        <v>3912</v>
      </c>
    </row>
    <row r="353" spans="1:2" x14ac:dyDescent="0.35">
      <c r="A353" t="s">
        <v>3913</v>
      </c>
    </row>
    <row r="354" spans="1:2" x14ac:dyDescent="0.35">
      <c r="A354" t="s">
        <v>3914</v>
      </c>
    </row>
    <row r="355" spans="1:2" x14ac:dyDescent="0.35">
      <c r="A355" t="s">
        <v>3915</v>
      </c>
    </row>
    <row r="356" spans="1:2" x14ac:dyDescent="0.35">
      <c r="A356" t="s">
        <v>3916</v>
      </c>
    </row>
    <row r="357" spans="1:2" x14ac:dyDescent="0.35">
      <c r="A357" t="s">
        <v>4502</v>
      </c>
      <c r="B357">
        <v>0</v>
      </c>
    </row>
    <row r="358" spans="1:2" x14ac:dyDescent="0.35">
      <c r="A358" t="s">
        <v>4503</v>
      </c>
      <c r="B358">
        <v>1</v>
      </c>
    </row>
    <row r="359" spans="1:2" x14ac:dyDescent="0.35">
      <c r="A359" t="s">
        <v>4504</v>
      </c>
      <c r="B359">
        <v>0</v>
      </c>
    </row>
    <row r="360" spans="1:2" x14ac:dyDescent="0.35">
      <c r="A360" t="s">
        <v>4505</v>
      </c>
    </row>
    <row r="361" spans="1:2" x14ac:dyDescent="0.35">
      <c r="A361" t="s">
        <v>4506</v>
      </c>
    </row>
    <row r="362" spans="1:2" x14ac:dyDescent="0.35">
      <c r="A362" t="s">
        <v>4507</v>
      </c>
    </row>
    <row r="363" spans="1:2" x14ac:dyDescent="0.35">
      <c r="A363" t="s">
        <v>4508</v>
      </c>
    </row>
    <row r="364" spans="1:2" x14ac:dyDescent="0.35">
      <c r="A364" t="s">
        <v>4509</v>
      </c>
    </row>
    <row r="365" spans="1:2" x14ac:dyDescent="0.35">
      <c r="A365" t="s">
        <v>4510</v>
      </c>
    </row>
    <row r="366" spans="1:2" x14ac:dyDescent="0.35">
      <c r="A366" t="s">
        <v>4511</v>
      </c>
    </row>
    <row r="367" spans="1:2" x14ac:dyDescent="0.35">
      <c r="A367" t="s">
        <v>3917</v>
      </c>
    </row>
    <row r="368" spans="1:2" x14ac:dyDescent="0.35">
      <c r="A368" t="s">
        <v>3918</v>
      </c>
    </row>
    <row r="369" spans="1:2" x14ac:dyDescent="0.35">
      <c r="A369" t="s">
        <v>3919</v>
      </c>
    </row>
    <row r="370" spans="1:2" x14ac:dyDescent="0.35">
      <c r="A370" t="s">
        <v>3920</v>
      </c>
    </row>
    <row r="371" spans="1:2" x14ac:dyDescent="0.35">
      <c r="A371" t="s">
        <v>3921</v>
      </c>
    </row>
    <row r="372" spans="1:2" x14ac:dyDescent="0.35">
      <c r="A372" t="s">
        <v>3922</v>
      </c>
      <c r="B372" t="s">
        <v>4512</v>
      </c>
    </row>
    <row r="373" spans="1:2" x14ac:dyDescent="0.35">
      <c r="A373" t="s">
        <v>3923</v>
      </c>
    </row>
    <row r="374" spans="1:2" x14ac:dyDescent="0.35">
      <c r="A374" t="s">
        <v>3924</v>
      </c>
    </row>
    <row r="375" spans="1:2" x14ac:dyDescent="0.35">
      <c r="A375" t="s">
        <v>3925</v>
      </c>
    </row>
    <row r="376" spans="1:2" x14ac:dyDescent="0.35">
      <c r="A376" t="s">
        <v>3926</v>
      </c>
    </row>
    <row r="377" spans="1:2" x14ac:dyDescent="0.35">
      <c r="A377" t="s">
        <v>3927</v>
      </c>
    </row>
    <row r="378" spans="1:2" x14ac:dyDescent="0.35">
      <c r="A378" t="s">
        <v>3928</v>
      </c>
    </row>
    <row r="379" spans="1:2" x14ac:dyDescent="0.35">
      <c r="A379" t="s">
        <v>3929</v>
      </c>
    </row>
    <row r="380" spans="1:2" x14ac:dyDescent="0.35">
      <c r="A380" t="s">
        <v>3930</v>
      </c>
    </row>
    <row r="381" spans="1:2" x14ac:dyDescent="0.35">
      <c r="A381" t="s">
        <v>3931</v>
      </c>
    </row>
    <row r="382" spans="1:2" x14ac:dyDescent="0.35">
      <c r="A382" t="s">
        <v>3932</v>
      </c>
    </row>
    <row r="383" spans="1:2" x14ac:dyDescent="0.35">
      <c r="A383" t="s">
        <v>3933</v>
      </c>
      <c r="B383" t="s">
        <v>4513</v>
      </c>
    </row>
    <row r="384" spans="1:2" x14ac:dyDescent="0.35">
      <c r="A384" t="s">
        <v>3934</v>
      </c>
    </row>
    <row r="385" spans="1:2" x14ac:dyDescent="0.35">
      <c r="A385" t="s">
        <v>4514</v>
      </c>
    </row>
    <row r="386" spans="1:2" x14ac:dyDescent="0.35">
      <c r="A386" t="s">
        <v>4515</v>
      </c>
    </row>
    <row r="387" spans="1:2" x14ac:dyDescent="0.35">
      <c r="A387" t="s">
        <v>4516</v>
      </c>
    </row>
    <row r="388" spans="1:2" x14ac:dyDescent="0.35">
      <c r="A388" t="s">
        <v>4517</v>
      </c>
    </row>
    <row r="389" spans="1:2" x14ac:dyDescent="0.35">
      <c r="A389" t="s">
        <v>4518</v>
      </c>
    </row>
    <row r="390" spans="1:2" x14ac:dyDescent="0.35">
      <c r="A390" t="s">
        <v>4519</v>
      </c>
    </row>
    <row r="391" spans="1:2" x14ac:dyDescent="0.35">
      <c r="A391" t="s">
        <v>4520</v>
      </c>
    </row>
    <row r="392" spans="1:2" x14ac:dyDescent="0.35">
      <c r="A392" t="s">
        <v>4521</v>
      </c>
    </row>
    <row r="393" spans="1:2" x14ac:dyDescent="0.35">
      <c r="A393" t="s">
        <v>4522</v>
      </c>
    </row>
    <row r="394" spans="1:2" x14ac:dyDescent="0.35">
      <c r="A394" t="s">
        <v>4523</v>
      </c>
    </row>
    <row r="395" spans="1:2" x14ac:dyDescent="0.35">
      <c r="A395" t="s">
        <v>3935</v>
      </c>
      <c r="B395" t="s">
        <v>4524</v>
      </c>
    </row>
    <row r="396" spans="1:2" x14ac:dyDescent="0.35">
      <c r="A396" t="s">
        <v>3936</v>
      </c>
    </row>
    <row r="397" spans="1:2" x14ac:dyDescent="0.35">
      <c r="A397" t="s">
        <v>3937</v>
      </c>
    </row>
    <row r="398" spans="1:2" x14ac:dyDescent="0.35">
      <c r="A398" t="s">
        <v>3938</v>
      </c>
    </row>
    <row r="399" spans="1:2" x14ac:dyDescent="0.35">
      <c r="A399" t="s">
        <v>3939</v>
      </c>
    </row>
    <row r="400" spans="1:2" x14ac:dyDescent="0.35">
      <c r="A400" t="s">
        <v>3940</v>
      </c>
    </row>
    <row r="401" spans="1:2" x14ac:dyDescent="0.35">
      <c r="A401" t="s">
        <v>3941</v>
      </c>
    </row>
    <row r="402" spans="1:2" x14ac:dyDescent="0.35">
      <c r="A402" t="s">
        <v>3942</v>
      </c>
      <c r="B402">
        <v>4</v>
      </c>
    </row>
    <row r="403" spans="1:2" x14ac:dyDescent="0.35">
      <c r="A403" t="s">
        <v>3943</v>
      </c>
    </row>
    <row r="404" spans="1:2" x14ac:dyDescent="0.35">
      <c r="A404" t="s">
        <v>3944</v>
      </c>
    </row>
    <row r="405" spans="1:2" x14ac:dyDescent="0.35">
      <c r="A405" t="s">
        <v>3945</v>
      </c>
    </row>
    <row r="406" spans="1:2" x14ac:dyDescent="0.35">
      <c r="A406" t="s">
        <v>3946</v>
      </c>
    </row>
    <row r="407" spans="1:2" x14ac:dyDescent="0.35">
      <c r="A407" t="s">
        <v>3947</v>
      </c>
    </row>
    <row r="408" spans="1:2" x14ac:dyDescent="0.35">
      <c r="A408" t="s">
        <v>3948</v>
      </c>
    </row>
    <row r="409" spans="1:2" x14ac:dyDescent="0.35">
      <c r="A409" t="s">
        <v>3949</v>
      </c>
    </row>
    <row r="410" spans="1:2" x14ac:dyDescent="0.35">
      <c r="A410" t="s">
        <v>3950</v>
      </c>
    </row>
    <row r="411" spans="1:2" x14ac:dyDescent="0.35">
      <c r="A411" t="s">
        <v>3951</v>
      </c>
    </row>
    <row r="412" spans="1:2" x14ac:dyDescent="0.35">
      <c r="A412" t="s">
        <v>3952</v>
      </c>
    </row>
    <row r="413" spans="1:2" x14ac:dyDescent="0.35">
      <c r="A413" t="s">
        <v>3953</v>
      </c>
      <c r="B413">
        <v>3</v>
      </c>
    </row>
    <row r="414" spans="1:2" x14ac:dyDescent="0.35">
      <c r="A414" t="s">
        <v>3954</v>
      </c>
    </row>
    <row r="415" spans="1:2" x14ac:dyDescent="0.35">
      <c r="A415" t="s">
        <v>4525</v>
      </c>
    </row>
    <row r="416" spans="1:2" x14ac:dyDescent="0.35">
      <c r="A416" t="s">
        <v>4526</v>
      </c>
    </row>
    <row r="417" spans="1:2" x14ac:dyDescent="0.35">
      <c r="A417" t="s">
        <v>4527</v>
      </c>
    </row>
    <row r="418" spans="1:2" x14ac:dyDescent="0.35">
      <c r="A418" t="s">
        <v>4528</v>
      </c>
    </row>
    <row r="419" spans="1:2" x14ac:dyDescent="0.35">
      <c r="A419" t="s">
        <v>4529</v>
      </c>
    </row>
    <row r="420" spans="1:2" x14ac:dyDescent="0.35">
      <c r="A420" t="s">
        <v>4530</v>
      </c>
    </row>
    <row r="421" spans="1:2" x14ac:dyDescent="0.35">
      <c r="A421" t="s">
        <v>4531</v>
      </c>
    </row>
    <row r="422" spans="1:2" x14ac:dyDescent="0.35">
      <c r="A422" t="s">
        <v>4532</v>
      </c>
    </row>
    <row r="423" spans="1:2" x14ac:dyDescent="0.35">
      <c r="A423" t="s">
        <v>4533</v>
      </c>
    </row>
    <row r="424" spans="1:2" x14ac:dyDescent="0.35">
      <c r="A424" t="s">
        <v>4534</v>
      </c>
    </row>
    <row r="425" spans="1:2" x14ac:dyDescent="0.35">
      <c r="A425" t="s">
        <v>3955</v>
      </c>
    </row>
    <row r="426" spans="1:2" x14ac:dyDescent="0.35">
      <c r="A426" t="s">
        <v>3956</v>
      </c>
    </row>
    <row r="427" spans="1:2" x14ac:dyDescent="0.35">
      <c r="A427" t="s">
        <v>3957</v>
      </c>
    </row>
    <row r="428" spans="1:2" x14ac:dyDescent="0.35">
      <c r="A428" t="s">
        <v>3958</v>
      </c>
    </row>
    <row r="429" spans="1:2" x14ac:dyDescent="0.35">
      <c r="A429" t="s">
        <v>3959</v>
      </c>
    </row>
    <row r="430" spans="1:2" x14ac:dyDescent="0.35">
      <c r="A430" t="s">
        <v>3960</v>
      </c>
    </row>
    <row r="431" spans="1:2" x14ac:dyDescent="0.35">
      <c r="A431" t="s">
        <v>3961</v>
      </c>
    </row>
    <row r="432" spans="1:2" x14ac:dyDescent="0.35">
      <c r="A432" t="s">
        <v>3962</v>
      </c>
      <c r="B432">
        <v>50</v>
      </c>
    </row>
    <row r="433" spans="1:2" x14ac:dyDescent="0.35">
      <c r="A433" t="s">
        <v>3963</v>
      </c>
    </row>
    <row r="434" spans="1:2" x14ac:dyDescent="0.35">
      <c r="A434" t="s">
        <v>3964</v>
      </c>
    </row>
    <row r="435" spans="1:2" x14ac:dyDescent="0.35">
      <c r="A435" t="s">
        <v>3965</v>
      </c>
    </row>
    <row r="436" spans="1:2" x14ac:dyDescent="0.35">
      <c r="A436" t="s">
        <v>3966</v>
      </c>
    </row>
    <row r="437" spans="1:2" x14ac:dyDescent="0.35">
      <c r="A437" t="s">
        <v>3967</v>
      </c>
    </row>
    <row r="438" spans="1:2" x14ac:dyDescent="0.35">
      <c r="A438" t="s">
        <v>3968</v>
      </c>
    </row>
    <row r="439" spans="1:2" x14ac:dyDescent="0.35">
      <c r="A439" t="s">
        <v>3969</v>
      </c>
    </row>
    <row r="440" spans="1:2" x14ac:dyDescent="0.35">
      <c r="A440" t="s">
        <v>3970</v>
      </c>
    </row>
    <row r="441" spans="1:2" x14ac:dyDescent="0.35">
      <c r="A441" t="s">
        <v>3971</v>
      </c>
    </row>
    <row r="442" spans="1:2" x14ac:dyDescent="0.35">
      <c r="A442" t="s">
        <v>3972</v>
      </c>
    </row>
    <row r="443" spans="1:2" x14ac:dyDescent="0.35">
      <c r="A443" t="s">
        <v>3973</v>
      </c>
      <c r="B443">
        <v>5</v>
      </c>
    </row>
    <row r="444" spans="1:2" x14ac:dyDescent="0.35">
      <c r="A444" t="s">
        <v>3974</v>
      </c>
    </row>
    <row r="445" spans="1:2" x14ac:dyDescent="0.35">
      <c r="A445" t="s">
        <v>4535</v>
      </c>
    </row>
    <row r="446" spans="1:2" x14ac:dyDescent="0.35">
      <c r="A446" t="s">
        <v>4536</v>
      </c>
    </row>
    <row r="447" spans="1:2" x14ac:dyDescent="0.35">
      <c r="A447" t="s">
        <v>4537</v>
      </c>
    </row>
    <row r="448" spans="1:2" x14ac:dyDescent="0.35">
      <c r="A448" t="s">
        <v>4538</v>
      </c>
    </row>
    <row r="449" spans="1:2" x14ac:dyDescent="0.35">
      <c r="A449" t="s">
        <v>4539</v>
      </c>
    </row>
    <row r="450" spans="1:2" x14ac:dyDescent="0.35">
      <c r="A450" t="s">
        <v>4540</v>
      </c>
    </row>
    <row r="451" spans="1:2" x14ac:dyDescent="0.35">
      <c r="A451" t="s">
        <v>4541</v>
      </c>
    </row>
    <row r="452" spans="1:2" x14ac:dyDescent="0.35">
      <c r="A452" t="s">
        <v>4542</v>
      </c>
    </row>
    <row r="453" spans="1:2" x14ac:dyDescent="0.35">
      <c r="A453" t="s">
        <v>4543</v>
      </c>
    </row>
    <row r="454" spans="1:2" x14ac:dyDescent="0.35">
      <c r="A454" t="s">
        <v>4544</v>
      </c>
    </row>
    <row r="455" spans="1:2" x14ac:dyDescent="0.35">
      <c r="A455" t="s">
        <v>3975</v>
      </c>
    </row>
    <row r="456" spans="1:2" x14ac:dyDescent="0.35">
      <c r="A456" t="s">
        <v>3976</v>
      </c>
    </row>
    <row r="457" spans="1:2" x14ac:dyDescent="0.35">
      <c r="A457" t="s">
        <v>3977</v>
      </c>
    </row>
    <row r="458" spans="1:2" x14ac:dyDescent="0.35">
      <c r="A458" t="s">
        <v>3978</v>
      </c>
    </row>
    <row r="459" spans="1:2" x14ac:dyDescent="0.35">
      <c r="A459" t="s">
        <v>3979</v>
      </c>
    </row>
    <row r="460" spans="1:2" x14ac:dyDescent="0.35">
      <c r="A460" t="s">
        <v>3980</v>
      </c>
    </row>
    <row r="461" spans="1:2" x14ac:dyDescent="0.35">
      <c r="A461" t="s">
        <v>3981</v>
      </c>
    </row>
    <row r="462" spans="1:2" x14ac:dyDescent="0.35">
      <c r="A462" t="s">
        <v>3982</v>
      </c>
      <c r="B462">
        <v>5</v>
      </c>
    </row>
    <row r="463" spans="1:2" x14ac:dyDescent="0.35">
      <c r="A463" t="s">
        <v>3983</v>
      </c>
      <c r="B463">
        <v>1</v>
      </c>
    </row>
    <row r="464" spans="1:2" x14ac:dyDescent="0.35">
      <c r="A464" t="s">
        <v>3984</v>
      </c>
      <c r="B464">
        <v>1</v>
      </c>
    </row>
    <row r="465" spans="1:2" x14ac:dyDescent="0.35">
      <c r="A465" t="s">
        <v>3985</v>
      </c>
      <c r="B465">
        <v>1</v>
      </c>
    </row>
    <row r="466" spans="1:2" x14ac:dyDescent="0.35">
      <c r="A466" t="s">
        <v>3986</v>
      </c>
      <c r="B466">
        <v>1</v>
      </c>
    </row>
    <row r="467" spans="1:2" x14ac:dyDescent="0.35">
      <c r="A467" t="s">
        <v>3987</v>
      </c>
      <c r="B467">
        <v>1</v>
      </c>
    </row>
    <row r="468" spans="1:2" x14ac:dyDescent="0.35">
      <c r="A468" t="s">
        <v>3988</v>
      </c>
      <c r="B468">
        <v>1</v>
      </c>
    </row>
    <row r="469" spans="1:2" x14ac:dyDescent="0.35">
      <c r="A469" t="s">
        <v>3989</v>
      </c>
      <c r="B469">
        <v>1</v>
      </c>
    </row>
    <row r="470" spans="1:2" x14ac:dyDescent="0.35">
      <c r="A470" t="s">
        <v>3990</v>
      </c>
      <c r="B470">
        <v>1</v>
      </c>
    </row>
    <row r="471" spans="1:2" x14ac:dyDescent="0.35">
      <c r="A471" t="s">
        <v>3991</v>
      </c>
      <c r="B471">
        <v>1</v>
      </c>
    </row>
    <row r="472" spans="1:2" x14ac:dyDescent="0.35">
      <c r="A472" t="s">
        <v>3992</v>
      </c>
      <c r="B472">
        <v>1</v>
      </c>
    </row>
    <row r="473" spans="1:2" x14ac:dyDescent="0.35">
      <c r="A473" t="s">
        <v>3993</v>
      </c>
      <c r="B473">
        <v>6</v>
      </c>
    </row>
    <row r="474" spans="1:2" x14ac:dyDescent="0.35">
      <c r="A474" t="s">
        <v>3994</v>
      </c>
      <c r="B474">
        <v>1</v>
      </c>
    </row>
    <row r="475" spans="1:2" x14ac:dyDescent="0.35">
      <c r="A475" t="s">
        <v>4545</v>
      </c>
      <c r="B475">
        <v>1</v>
      </c>
    </row>
    <row r="476" spans="1:2" x14ac:dyDescent="0.35">
      <c r="A476" t="s">
        <v>4546</v>
      </c>
      <c r="B476">
        <v>1</v>
      </c>
    </row>
    <row r="477" spans="1:2" x14ac:dyDescent="0.35">
      <c r="A477" t="s">
        <v>4547</v>
      </c>
      <c r="B477">
        <v>1</v>
      </c>
    </row>
    <row r="478" spans="1:2" x14ac:dyDescent="0.35">
      <c r="A478" t="s">
        <v>4548</v>
      </c>
      <c r="B478">
        <v>1</v>
      </c>
    </row>
    <row r="479" spans="1:2" x14ac:dyDescent="0.35">
      <c r="A479" t="s">
        <v>4549</v>
      </c>
      <c r="B479">
        <v>1</v>
      </c>
    </row>
    <row r="480" spans="1:2" x14ac:dyDescent="0.35">
      <c r="A480" t="s">
        <v>4550</v>
      </c>
      <c r="B480">
        <v>1</v>
      </c>
    </row>
    <row r="481" spans="1:2" x14ac:dyDescent="0.35">
      <c r="A481" t="s">
        <v>4551</v>
      </c>
      <c r="B481">
        <v>1</v>
      </c>
    </row>
    <row r="482" spans="1:2" x14ac:dyDescent="0.35">
      <c r="A482" t="s">
        <v>4552</v>
      </c>
      <c r="B482">
        <v>1</v>
      </c>
    </row>
    <row r="483" spans="1:2" x14ac:dyDescent="0.35">
      <c r="A483" t="s">
        <v>4553</v>
      </c>
      <c r="B483">
        <v>1</v>
      </c>
    </row>
    <row r="484" spans="1:2" x14ac:dyDescent="0.35">
      <c r="A484" t="s">
        <v>4554</v>
      </c>
      <c r="B484">
        <v>1</v>
      </c>
    </row>
    <row r="485" spans="1:2" x14ac:dyDescent="0.35">
      <c r="A485" t="s">
        <v>3995</v>
      </c>
      <c r="B485">
        <v>11</v>
      </c>
    </row>
    <row r="486" spans="1:2" x14ac:dyDescent="0.35">
      <c r="A486" t="s">
        <v>3996</v>
      </c>
      <c r="B486">
        <v>1</v>
      </c>
    </row>
    <row r="487" spans="1:2" x14ac:dyDescent="0.35">
      <c r="A487" t="s">
        <v>3997</v>
      </c>
      <c r="B487">
        <v>1</v>
      </c>
    </row>
    <row r="488" spans="1:2" x14ac:dyDescent="0.35">
      <c r="A488" t="s">
        <v>3998</v>
      </c>
      <c r="B488">
        <v>1</v>
      </c>
    </row>
    <row r="489" spans="1:2" x14ac:dyDescent="0.35">
      <c r="A489" t="s">
        <v>3999</v>
      </c>
      <c r="B489">
        <v>1</v>
      </c>
    </row>
    <row r="490" spans="1:2" x14ac:dyDescent="0.35">
      <c r="A490" t="s">
        <v>4000</v>
      </c>
      <c r="B490">
        <v>1</v>
      </c>
    </row>
    <row r="491" spans="1:2" x14ac:dyDescent="0.35">
      <c r="A491" t="s">
        <v>4001</v>
      </c>
      <c r="B491">
        <v>1</v>
      </c>
    </row>
    <row r="492" spans="1:2" x14ac:dyDescent="0.35">
      <c r="A492" t="s">
        <v>4002</v>
      </c>
      <c r="B492" t="s">
        <v>4014</v>
      </c>
    </row>
    <row r="493" spans="1:2" x14ac:dyDescent="0.35">
      <c r="A493" t="s">
        <v>4003</v>
      </c>
    </row>
    <row r="494" spans="1:2" x14ac:dyDescent="0.35">
      <c r="A494" t="s">
        <v>4004</v>
      </c>
    </row>
    <row r="495" spans="1:2" x14ac:dyDescent="0.35">
      <c r="A495" t="s">
        <v>4005</v>
      </c>
    </row>
    <row r="496" spans="1:2" x14ac:dyDescent="0.35">
      <c r="A496" t="s">
        <v>4006</v>
      </c>
    </row>
    <row r="497" spans="1:2" x14ac:dyDescent="0.35">
      <c r="A497" t="s">
        <v>4007</v>
      </c>
    </row>
    <row r="498" spans="1:2" x14ac:dyDescent="0.35">
      <c r="A498" t="s">
        <v>4008</v>
      </c>
    </row>
    <row r="499" spans="1:2" x14ac:dyDescent="0.35">
      <c r="A499" t="s">
        <v>4009</v>
      </c>
    </row>
    <row r="500" spans="1:2" x14ac:dyDescent="0.35">
      <c r="A500" t="s">
        <v>4010</v>
      </c>
    </row>
    <row r="501" spans="1:2" x14ac:dyDescent="0.35">
      <c r="A501" t="s">
        <v>4011</v>
      </c>
    </row>
    <row r="502" spans="1:2" x14ac:dyDescent="0.35">
      <c r="A502" t="s">
        <v>4012</v>
      </c>
    </row>
    <row r="503" spans="1:2" x14ac:dyDescent="0.35">
      <c r="A503" t="s">
        <v>4013</v>
      </c>
      <c r="B503" t="s">
        <v>4014</v>
      </c>
    </row>
    <row r="504" spans="1:2" x14ac:dyDescent="0.35">
      <c r="A504" t="s">
        <v>4015</v>
      </c>
    </row>
    <row r="505" spans="1:2" x14ac:dyDescent="0.35">
      <c r="A505" t="s">
        <v>4555</v>
      </c>
    </row>
    <row r="506" spans="1:2" x14ac:dyDescent="0.35">
      <c r="A506" t="s">
        <v>4556</v>
      </c>
    </row>
    <row r="507" spans="1:2" x14ac:dyDescent="0.35">
      <c r="A507" t="s">
        <v>4557</v>
      </c>
    </row>
    <row r="508" spans="1:2" x14ac:dyDescent="0.35">
      <c r="A508" t="s">
        <v>4558</v>
      </c>
    </row>
    <row r="509" spans="1:2" x14ac:dyDescent="0.35">
      <c r="A509" t="s">
        <v>4559</v>
      </c>
    </row>
    <row r="510" spans="1:2" x14ac:dyDescent="0.35">
      <c r="A510" t="s">
        <v>4560</v>
      </c>
    </row>
    <row r="511" spans="1:2" x14ac:dyDescent="0.35">
      <c r="A511" t="s">
        <v>4561</v>
      </c>
    </row>
    <row r="512" spans="1:2" x14ac:dyDescent="0.35">
      <c r="A512" t="s">
        <v>4562</v>
      </c>
    </row>
    <row r="513" spans="1:2" x14ac:dyDescent="0.35">
      <c r="A513" t="s">
        <v>4563</v>
      </c>
    </row>
    <row r="514" spans="1:2" x14ac:dyDescent="0.35">
      <c r="A514" t="s">
        <v>4564</v>
      </c>
    </row>
    <row r="515" spans="1:2" x14ac:dyDescent="0.35">
      <c r="A515" t="s">
        <v>4016</v>
      </c>
      <c r="B515" t="s">
        <v>4565</v>
      </c>
    </row>
    <row r="516" spans="1:2" x14ac:dyDescent="0.35">
      <c r="A516" t="s">
        <v>4017</v>
      </c>
    </row>
    <row r="517" spans="1:2" x14ac:dyDescent="0.35">
      <c r="A517" t="s">
        <v>4018</v>
      </c>
    </row>
    <row r="518" spans="1:2" x14ac:dyDescent="0.35">
      <c r="A518" t="s">
        <v>4019</v>
      </c>
    </row>
    <row r="519" spans="1:2" x14ac:dyDescent="0.35">
      <c r="A519" t="s">
        <v>4020</v>
      </c>
    </row>
    <row r="520" spans="1:2" x14ac:dyDescent="0.35">
      <c r="A520" t="s">
        <v>4021</v>
      </c>
    </row>
    <row r="521" spans="1:2" x14ac:dyDescent="0.35">
      <c r="A521" t="s">
        <v>4022</v>
      </c>
    </row>
    <row r="522" spans="1:2" x14ac:dyDescent="0.35">
      <c r="A522" t="s">
        <v>4023</v>
      </c>
      <c r="B522" t="b">
        <v>1</v>
      </c>
    </row>
    <row r="523" spans="1:2" x14ac:dyDescent="0.35">
      <c r="A523" t="s">
        <v>4024</v>
      </c>
      <c r="B523">
        <v>7</v>
      </c>
    </row>
    <row r="524" spans="1:2" x14ac:dyDescent="0.35">
      <c r="A524" t="s">
        <v>4025</v>
      </c>
      <c r="B524" t="b">
        <v>1</v>
      </c>
    </row>
    <row r="525" spans="1:2" x14ac:dyDescent="0.35">
      <c r="A525" t="s">
        <v>4026</v>
      </c>
      <c r="B525" t="b">
        <v>1</v>
      </c>
    </row>
    <row r="526" spans="1:2" x14ac:dyDescent="0.35">
      <c r="A526" t="s">
        <v>4027</v>
      </c>
      <c r="B526">
        <v>10</v>
      </c>
    </row>
    <row r="527" spans="1:2" x14ac:dyDescent="0.35">
      <c r="A527" t="s">
        <v>4028</v>
      </c>
      <c r="B527">
        <v>2</v>
      </c>
    </row>
    <row r="528" spans="1:2" x14ac:dyDescent="0.35">
      <c r="A528" t="s">
        <v>4029</v>
      </c>
    </row>
    <row r="529" spans="1:1" x14ac:dyDescent="0.35">
      <c r="A529" t="s">
        <v>4030</v>
      </c>
    </row>
    <row r="530" spans="1:1" x14ac:dyDescent="0.35">
      <c r="A530" t="s">
        <v>4031</v>
      </c>
    </row>
    <row r="531" spans="1:1" x14ac:dyDescent="0.35">
      <c r="A531" t="s">
        <v>4032</v>
      </c>
    </row>
    <row r="532" spans="1:1" x14ac:dyDescent="0.35">
      <c r="A532" t="s">
        <v>4033</v>
      </c>
    </row>
    <row r="533" spans="1:1" x14ac:dyDescent="0.35">
      <c r="A533" t="s">
        <v>4034</v>
      </c>
    </row>
    <row r="534" spans="1:1" x14ac:dyDescent="0.35">
      <c r="A534" t="s">
        <v>4035</v>
      </c>
    </row>
    <row r="535" spans="1:1" x14ac:dyDescent="0.35">
      <c r="A535" t="s">
        <v>4036</v>
      </c>
    </row>
    <row r="536" spans="1:1" x14ac:dyDescent="0.35">
      <c r="A536" t="s">
        <v>4037</v>
      </c>
    </row>
    <row r="537" spans="1:1" x14ac:dyDescent="0.35">
      <c r="A537" t="s">
        <v>4038</v>
      </c>
    </row>
    <row r="538" spans="1:1" x14ac:dyDescent="0.35">
      <c r="A538" t="s">
        <v>4039</v>
      </c>
    </row>
    <row r="539" spans="1:1" x14ac:dyDescent="0.35">
      <c r="A539" t="s">
        <v>4040</v>
      </c>
    </row>
    <row r="540" spans="1:1" x14ac:dyDescent="0.35">
      <c r="A540" t="s">
        <v>4041</v>
      </c>
    </row>
    <row r="541" spans="1:1" x14ac:dyDescent="0.35">
      <c r="A541" t="s">
        <v>4042</v>
      </c>
    </row>
    <row r="542" spans="1:1" x14ac:dyDescent="0.35">
      <c r="A542" t="s">
        <v>4043</v>
      </c>
    </row>
    <row r="543" spans="1:1" x14ac:dyDescent="0.35">
      <c r="A543" t="s">
        <v>4044</v>
      </c>
    </row>
    <row r="544" spans="1:1" x14ac:dyDescent="0.35">
      <c r="A544" t="s">
        <v>4045</v>
      </c>
    </row>
    <row r="545" spans="1:1" x14ac:dyDescent="0.35">
      <c r="A545" t="s">
        <v>4046</v>
      </c>
    </row>
    <row r="546" spans="1:1" x14ac:dyDescent="0.35">
      <c r="A546" t="s">
        <v>4047</v>
      </c>
    </row>
    <row r="547" spans="1:1" x14ac:dyDescent="0.35">
      <c r="A547" t="s">
        <v>4048</v>
      </c>
    </row>
    <row r="548" spans="1:1" x14ac:dyDescent="0.35">
      <c r="A548" t="s">
        <v>4049</v>
      </c>
    </row>
    <row r="549" spans="1:1" x14ac:dyDescent="0.35">
      <c r="A549" t="s">
        <v>4050</v>
      </c>
    </row>
    <row r="550" spans="1:1" x14ac:dyDescent="0.35">
      <c r="A550" t="s">
        <v>4051</v>
      </c>
    </row>
    <row r="551" spans="1:1" x14ac:dyDescent="0.35">
      <c r="A551" t="s">
        <v>4052</v>
      </c>
    </row>
    <row r="552" spans="1:1" x14ac:dyDescent="0.35">
      <c r="A552" t="s">
        <v>4053</v>
      </c>
    </row>
    <row r="553" spans="1:1" x14ac:dyDescent="0.35">
      <c r="A553" t="s">
        <v>4054</v>
      </c>
    </row>
    <row r="554" spans="1:1" x14ac:dyDescent="0.35">
      <c r="A554" t="s">
        <v>4055</v>
      </c>
    </row>
    <row r="555" spans="1:1" x14ac:dyDescent="0.35">
      <c r="A555" t="s">
        <v>4056</v>
      </c>
    </row>
    <row r="556" spans="1:1" x14ac:dyDescent="0.35">
      <c r="A556" t="s">
        <v>4566</v>
      </c>
    </row>
    <row r="557" spans="1:1" x14ac:dyDescent="0.35">
      <c r="A557" t="s">
        <v>4567</v>
      </c>
    </row>
    <row r="558" spans="1:1" x14ac:dyDescent="0.35">
      <c r="A558" t="s">
        <v>4568</v>
      </c>
    </row>
    <row r="559" spans="1:1" x14ac:dyDescent="0.35">
      <c r="A559" t="s">
        <v>4569</v>
      </c>
    </row>
    <row r="560" spans="1:1" x14ac:dyDescent="0.35">
      <c r="A560" t="s">
        <v>4570</v>
      </c>
    </row>
    <row r="561" spans="1:2" x14ac:dyDescent="0.35">
      <c r="A561" t="s">
        <v>4571</v>
      </c>
    </row>
    <row r="562" spans="1:2" x14ac:dyDescent="0.35">
      <c r="A562" t="s">
        <v>4572</v>
      </c>
    </row>
    <row r="563" spans="1:2" x14ac:dyDescent="0.35">
      <c r="A563" t="s">
        <v>4573</v>
      </c>
    </row>
    <row r="564" spans="1:2" x14ac:dyDescent="0.35">
      <c r="A564" t="s">
        <v>4574</v>
      </c>
    </row>
    <row r="565" spans="1:2" x14ac:dyDescent="0.35">
      <c r="A565" t="s">
        <v>4575</v>
      </c>
    </row>
    <row r="566" spans="1:2" x14ac:dyDescent="0.35">
      <c r="A566" t="s">
        <v>4057</v>
      </c>
    </row>
    <row r="567" spans="1:2" x14ac:dyDescent="0.35">
      <c r="A567" t="s">
        <v>4058</v>
      </c>
    </row>
    <row r="568" spans="1:2" x14ac:dyDescent="0.35">
      <c r="A568" t="s">
        <v>4059</v>
      </c>
    </row>
    <row r="569" spans="1:2" x14ac:dyDescent="0.35">
      <c r="A569" t="s">
        <v>4060</v>
      </c>
    </row>
    <row r="570" spans="1:2" x14ac:dyDescent="0.35">
      <c r="A570" t="s">
        <v>4061</v>
      </c>
    </row>
    <row r="571" spans="1:2" x14ac:dyDescent="0.35">
      <c r="A571" t="s">
        <v>4062</v>
      </c>
    </row>
    <row r="572" spans="1:2" x14ac:dyDescent="0.35">
      <c r="A572" t="s">
        <v>4063</v>
      </c>
    </row>
    <row r="573" spans="1:2" x14ac:dyDescent="0.35">
      <c r="A573" t="s">
        <v>229</v>
      </c>
      <c r="B573">
        <v>42716</v>
      </c>
    </row>
    <row r="574" spans="1:2" x14ac:dyDescent="0.35">
      <c r="A574" t="s">
        <v>403</v>
      </c>
      <c r="B574">
        <v>1234567</v>
      </c>
    </row>
    <row r="575" spans="1:2" x14ac:dyDescent="0.35">
      <c r="A575" t="s">
        <v>334</v>
      </c>
      <c r="B575">
        <v>1</v>
      </c>
    </row>
    <row r="576" spans="1:2" x14ac:dyDescent="0.35">
      <c r="A576" t="s">
        <v>288</v>
      </c>
    </row>
    <row r="577" spans="1:2" x14ac:dyDescent="0.35">
      <c r="A577" t="s">
        <v>4064</v>
      </c>
    </row>
    <row r="578" spans="1:2" x14ac:dyDescent="0.35">
      <c r="A578" t="s">
        <v>4065</v>
      </c>
    </row>
    <row r="579" spans="1:2" x14ac:dyDescent="0.35">
      <c r="A579" t="s">
        <v>4066</v>
      </c>
    </row>
    <row r="580" spans="1:2" x14ac:dyDescent="0.35">
      <c r="A580" t="s">
        <v>4067</v>
      </c>
    </row>
    <row r="581" spans="1:2" x14ac:dyDescent="0.35">
      <c r="A581" t="s">
        <v>68</v>
      </c>
    </row>
    <row r="582" spans="1:2" x14ac:dyDescent="0.35">
      <c r="A582" t="s">
        <v>4068</v>
      </c>
    </row>
    <row r="583" spans="1:2" x14ac:dyDescent="0.35">
      <c r="A583" t="s">
        <v>4069</v>
      </c>
    </row>
    <row r="584" spans="1:2" x14ac:dyDescent="0.35">
      <c r="A584" t="s">
        <v>4070</v>
      </c>
      <c r="B584">
        <v>893</v>
      </c>
    </row>
    <row r="585" spans="1:2" x14ac:dyDescent="0.35">
      <c r="A585" t="s">
        <v>4071</v>
      </c>
    </row>
    <row r="586" spans="1:2" x14ac:dyDescent="0.35">
      <c r="A586" t="s">
        <v>4072</v>
      </c>
    </row>
    <row r="587" spans="1:2" x14ac:dyDescent="0.35">
      <c r="A587" t="s">
        <v>4073</v>
      </c>
    </row>
    <row r="588" spans="1:2" x14ac:dyDescent="0.35">
      <c r="A588" t="s">
        <v>4074</v>
      </c>
    </row>
    <row r="589" spans="1:2" x14ac:dyDescent="0.35">
      <c r="A589" t="s">
        <v>4075</v>
      </c>
    </row>
    <row r="590" spans="1:2" x14ac:dyDescent="0.35">
      <c r="A590" t="s">
        <v>4076</v>
      </c>
    </row>
    <row r="591" spans="1:2" x14ac:dyDescent="0.35">
      <c r="A591" t="s">
        <v>4077</v>
      </c>
    </row>
    <row r="592" spans="1:2" x14ac:dyDescent="0.35">
      <c r="A592" t="s">
        <v>4078</v>
      </c>
    </row>
    <row r="593" spans="1:2" x14ac:dyDescent="0.35">
      <c r="A593" t="s">
        <v>4079</v>
      </c>
    </row>
    <row r="594" spans="1:2" x14ac:dyDescent="0.35">
      <c r="A594" t="s">
        <v>4080</v>
      </c>
    </row>
    <row r="595" spans="1:2" x14ac:dyDescent="0.35">
      <c r="A595" t="s">
        <v>4081</v>
      </c>
      <c r="B595">
        <v>6</v>
      </c>
    </row>
    <row r="596" spans="1:2" x14ac:dyDescent="0.35">
      <c r="A596" t="s">
        <v>4082</v>
      </c>
    </row>
    <row r="597" spans="1:2" x14ac:dyDescent="0.35">
      <c r="A597" t="s">
        <v>4576</v>
      </c>
    </row>
    <row r="598" spans="1:2" x14ac:dyDescent="0.35">
      <c r="A598" t="s">
        <v>4577</v>
      </c>
    </row>
    <row r="599" spans="1:2" x14ac:dyDescent="0.35">
      <c r="A599" t="s">
        <v>4578</v>
      </c>
    </row>
    <row r="600" spans="1:2" x14ac:dyDescent="0.35">
      <c r="A600" t="s">
        <v>4579</v>
      </c>
    </row>
    <row r="601" spans="1:2" x14ac:dyDescent="0.35">
      <c r="A601" t="s">
        <v>4580</v>
      </c>
    </row>
    <row r="602" spans="1:2" x14ac:dyDescent="0.35">
      <c r="A602" t="s">
        <v>4581</v>
      </c>
    </row>
    <row r="603" spans="1:2" x14ac:dyDescent="0.35">
      <c r="A603" t="s">
        <v>4582</v>
      </c>
    </row>
    <row r="604" spans="1:2" x14ac:dyDescent="0.35">
      <c r="A604" t="s">
        <v>4583</v>
      </c>
    </row>
    <row r="605" spans="1:2" x14ac:dyDescent="0.35">
      <c r="A605" t="s">
        <v>4584</v>
      </c>
    </row>
    <row r="606" spans="1:2" x14ac:dyDescent="0.35">
      <c r="A606" t="s">
        <v>4585</v>
      </c>
    </row>
    <row r="607" spans="1:2" x14ac:dyDescent="0.35">
      <c r="A607" t="s">
        <v>4083</v>
      </c>
      <c r="B607">
        <v>1696</v>
      </c>
    </row>
    <row r="608" spans="1:2" x14ac:dyDescent="0.35">
      <c r="A608" t="s">
        <v>4084</v>
      </c>
    </row>
    <row r="609" spans="1:2" x14ac:dyDescent="0.35">
      <c r="A609" t="s">
        <v>4085</v>
      </c>
    </row>
    <row r="610" spans="1:2" x14ac:dyDescent="0.35">
      <c r="A610" t="s">
        <v>4086</v>
      </c>
    </row>
    <row r="611" spans="1:2" x14ac:dyDescent="0.35">
      <c r="A611" t="s">
        <v>4087</v>
      </c>
    </row>
    <row r="612" spans="1:2" x14ac:dyDescent="0.35">
      <c r="A612" t="s">
        <v>4088</v>
      </c>
    </row>
    <row r="613" spans="1:2" x14ac:dyDescent="0.35">
      <c r="A613" t="s">
        <v>4089</v>
      </c>
    </row>
    <row r="614" spans="1:2" x14ac:dyDescent="0.35">
      <c r="A614" t="s">
        <v>217</v>
      </c>
      <c r="B614" t="b">
        <v>1</v>
      </c>
    </row>
    <row r="615" spans="1:2" x14ac:dyDescent="0.35">
      <c r="A615" t="s">
        <v>4090</v>
      </c>
      <c r="B615">
        <v>13</v>
      </c>
    </row>
    <row r="616" spans="1:2" x14ac:dyDescent="0.35">
      <c r="A616" t="s">
        <v>227</v>
      </c>
      <c r="B616">
        <v>1</v>
      </c>
    </row>
    <row r="617" spans="1:2" x14ac:dyDescent="0.35">
      <c r="A617" t="s">
        <v>4091</v>
      </c>
    </row>
    <row r="618" spans="1:2" x14ac:dyDescent="0.35">
      <c r="A618" t="s">
        <v>4092</v>
      </c>
    </row>
    <row r="619" spans="1:2" x14ac:dyDescent="0.35">
      <c r="A619" t="s">
        <v>4093</v>
      </c>
    </row>
    <row r="620" spans="1:2" x14ac:dyDescent="0.35">
      <c r="A620" t="s">
        <v>4094</v>
      </c>
    </row>
    <row r="621" spans="1:2" x14ac:dyDescent="0.35">
      <c r="A621" t="s">
        <v>4095</v>
      </c>
    </row>
    <row r="622" spans="1:2" x14ac:dyDescent="0.35">
      <c r="A622" t="s">
        <v>4096</v>
      </c>
    </row>
    <row r="623" spans="1:2" x14ac:dyDescent="0.35">
      <c r="A623" t="s">
        <v>4097</v>
      </c>
    </row>
    <row r="624" spans="1:2" x14ac:dyDescent="0.35">
      <c r="A624" t="s">
        <v>4098</v>
      </c>
    </row>
    <row r="625" spans="1:2" x14ac:dyDescent="0.35">
      <c r="A625" t="s">
        <v>4099</v>
      </c>
    </row>
    <row r="626" spans="1:2" x14ac:dyDescent="0.35">
      <c r="A626" t="s">
        <v>4100</v>
      </c>
      <c r="B626">
        <v>14</v>
      </c>
    </row>
    <row r="627" spans="1:2" x14ac:dyDescent="0.35">
      <c r="A627" t="s">
        <v>318</v>
      </c>
      <c r="B627">
        <v>1</v>
      </c>
    </row>
    <row r="628" spans="1:2" x14ac:dyDescent="0.35">
      <c r="A628" t="s">
        <v>4101</v>
      </c>
      <c r="B628">
        <v>1</v>
      </c>
    </row>
    <row r="629" spans="1:2" x14ac:dyDescent="0.35">
      <c r="A629" t="s">
        <v>4102</v>
      </c>
      <c r="B629">
        <v>14</v>
      </c>
    </row>
    <row r="630" spans="1:2" x14ac:dyDescent="0.35">
      <c r="A630" t="s">
        <v>4103</v>
      </c>
      <c r="B630">
        <v>5</v>
      </c>
    </row>
    <row r="631" spans="1:2" x14ac:dyDescent="0.35">
      <c r="A631" t="s">
        <v>4104</v>
      </c>
    </row>
    <row r="632" spans="1:2" x14ac:dyDescent="0.35">
      <c r="A632" t="s">
        <v>4105</v>
      </c>
    </row>
    <row r="633" spans="1:2" x14ac:dyDescent="0.35">
      <c r="A633" t="s">
        <v>4106</v>
      </c>
    </row>
    <row r="634" spans="1:2" x14ac:dyDescent="0.35">
      <c r="A634" t="s">
        <v>4107</v>
      </c>
    </row>
    <row r="635" spans="1:2" x14ac:dyDescent="0.35">
      <c r="A635" t="s">
        <v>4108</v>
      </c>
    </row>
    <row r="636" spans="1:2" x14ac:dyDescent="0.35">
      <c r="A636" t="s">
        <v>4109</v>
      </c>
    </row>
    <row r="637" spans="1:2" x14ac:dyDescent="0.35">
      <c r="A637" t="s">
        <v>4110</v>
      </c>
    </row>
    <row r="638" spans="1:2" x14ac:dyDescent="0.35">
      <c r="A638" t="s">
        <v>4111</v>
      </c>
    </row>
    <row r="639" spans="1:2" x14ac:dyDescent="0.35">
      <c r="A639" t="s">
        <v>4112</v>
      </c>
    </row>
    <row r="640" spans="1:2" x14ac:dyDescent="0.35">
      <c r="A640" t="s">
        <v>4113</v>
      </c>
    </row>
    <row r="641" spans="1:2" x14ac:dyDescent="0.35">
      <c r="A641" t="s">
        <v>4114</v>
      </c>
      <c r="B641">
        <v>20</v>
      </c>
    </row>
    <row r="642" spans="1:2" x14ac:dyDescent="0.35">
      <c r="A642" t="s">
        <v>4115</v>
      </c>
    </row>
    <row r="643" spans="1:2" x14ac:dyDescent="0.35">
      <c r="A643" t="s">
        <v>4116</v>
      </c>
      <c r="B643">
        <v>120</v>
      </c>
    </row>
    <row r="644" spans="1:2" x14ac:dyDescent="0.35">
      <c r="A644" t="s">
        <v>4117</v>
      </c>
    </row>
    <row r="645" spans="1:2" x14ac:dyDescent="0.35">
      <c r="A645" t="s">
        <v>4118</v>
      </c>
    </row>
    <row r="646" spans="1:2" x14ac:dyDescent="0.35">
      <c r="A646" t="s">
        <v>4119</v>
      </c>
    </row>
    <row r="647" spans="1:2" x14ac:dyDescent="0.35">
      <c r="A647" t="s">
        <v>4120</v>
      </c>
    </row>
    <row r="648" spans="1:2" x14ac:dyDescent="0.35">
      <c r="A648" t="s">
        <v>4121</v>
      </c>
    </row>
    <row r="649" spans="1:2" x14ac:dyDescent="0.35">
      <c r="A649" t="s">
        <v>4122</v>
      </c>
    </row>
    <row r="650" spans="1:2" x14ac:dyDescent="0.35">
      <c r="A650" t="s">
        <v>4586</v>
      </c>
    </row>
    <row r="651" spans="1:2" x14ac:dyDescent="0.35">
      <c r="A651" t="s">
        <v>4587</v>
      </c>
    </row>
    <row r="652" spans="1:2" x14ac:dyDescent="0.35">
      <c r="A652" t="s">
        <v>4588</v>
      </c>
    </row>
    <row r="653" spans="1:2" x14ac:dyDescent="0.35">
      <c r="A653" t="s">
        <v>4589</v>
      </c>
    </row>
    <row r="654" spans="1:2" x14ac:dyDescent="0.35">
      <c r="A654" t="s">
        <v>4590</v>
      </c>
    </row>
    <row r="655" spans="1:2" x14ac:dyDescent="0.35">
      <c r="A655" t="s">
        <v>4591</v>
      </c>
    </row>
    <row r="656" spans="1:2" x14ac:dyDescent="0.35">
      <c r="A656" t="s">
        <v>4592</v>
      </c>
    </row>
    <row r="657" spans="1:2" x14ac:dyDescent="0.35">
      <c r="A657" t="s">
        <v>4593</v>
      </c>
    </row>
    <row r="658" spans="1:2" x14ac:dyDescent="0.35">
      <c r="A658" t="s">
        <v>4594</v>
      </c>
    </row>
    <row r="659" spans="1:2" x14ac:dyDescent="0.35">
      <c r="A659" t="s">
        <v>4595</v>
      </c>
    </row>
    <row r="660" spans="1:2" x14ac:dyDescent="0.35">
      <c r="A660" t="s">
        <v>4123</v>
      </c>
      <c r="B660">
        <v>1500</v>
      </c>
    </row>
    <row r="661" spans="1:2" x14ac:dyDescent="0.35">
      <c r="A661" t="s">
        <v>4124</v>
      </c>
      <c r="B661">
        <v>1500</v>
      </c>
    </row>
    <row r="662" spans="1:2" x14ac:dyDescent="0.35">
      <c r="A662" t="s">
        <v>4125</v>
      </c>
      <c r="B662">
        <v>1500</v>
      </c>
    </row>
    <row r="663" spans="1:2" x14ac:dyDescent="0.35">
      <c r="A663" t="s">
        <v>4126</v>
      </c>
      <c r="B663">
        <v>1500</v>
      </c>
    </row>
    <row r="664" spans="1:2" x14ac:dyDescent="0.35">
      <c r="A664" t="s">
        <v>4127</v>
      </c>
      <c r="B664">
        <v>1500</v>
      </c>
    </row>
    <row r="665" spans="1:2" x14ac:dyDescent="0.35">
      <c r="A665" t="s">
        <v>4128</v>
      </c>
      <c r="B665">
        <v>1500</v>
      </c>
    </row>
    <row r="666" spans="1:2" x14ac:dyDescent="0.35">
      <c r="A666" t="s">
        <v>4129</v>
      </c>
      <c r="B666">
        <v>1500</v>
      </c>
    </row>
    <row r="667" spans="1:2" x14ac:dyDescent="0.35">
      <c r="A667" t="s">
        <v>4130</v>
      </c>
      <c r="B667">
        <v>1500</v>
      </c>
    </row>
    <row r="668" spans="1:2" x14ac:dyDescent="0.35">
      <c r="A668" t="s">
        <v>4131</v>
      </c>
      <c r="B668">
        <v>1500</v>
      </c>
    </row>
    <row r="669" spans="1:2" x14ac:dyDescent="0.35">
      <c r="A669" t="s">
        <v>4132</v>
      </c>
      <c r="B669">
        <v>1500</v>
      </c>
    </row>
    <row r="670" spans="1:2" x14ac:dyDescent="0.35">
      <c r="A670" t="s">
        <v>4133</v>
      </c>
      <c r="B670">
        <v>1500</v>
      </c>
    </row>
    <row r="671" spans="1:2" x14ac:dyDescent="0.35">
      <c r="A671" t="s">
        <v>4134</v>
      </c>
      <c r="B671">
        <v>1500</v>
      </c>
    </row>
    <row r="672" spans="1:2" x14ac:dyDescent="0.35">
      <c r="A672" t="s">
        <v>4135</v>
      </c>
      <c r="B672">
        <v>1500</v>
      </c>
    </row>
    <row r="673" spans="1:2" x14ac:dyDescent="0.35">
      <c r="A673" t="s">
        <v>4596</v>
      </c>
      <c r="B673">
        <v>1500</v>
      </c>
    </row>
    <row r="674" spans="1:2" x14ac:dyDescent="0.35">
      <c r="A674" t="s">
        <v>4597</v>
      </c>
      <c r="B674">
        <v>1500</v>
      </c>
    </row>
    <row r="675" spans="1:2" x14ac:dyDescent="0.35">
      <c r="A675" t="s">
        <v>4598</v>
      </c>
      <c r="B675">
        <v>1500</v>
      </c>
    </row>
    <row r="676" spans="1:2" x14ac:dyDescent="0.35">
      <c r="A676" t="s">
        <v>4599</v>
      </c>
      <c r="B676">
        <v>1500</v>
      </c>
    </row>
    <row r="677" spans="1:2" x14ac:dyDescent="0.35">
      <c r="A677" t="s">
        <v>4600</v>
      </c>
      <c r="B677">
        <v>1500</v>
      </c>
    </row>
    <row r="678" spans="1:2" x14ac:dyDescent="0.35">
      <c r="A678" t="s">
        <v>4601</v>
      </c>
      <c r="B678">
        <v>1500</v>
      </c>
    </row>
    <row r="679" spans="1:2" x14ac:dyDescent="0.35">
      <c r="A679" t="s">
        <v>4602</v>
      </c>
      <c r="B679">
        <v>1500</v>
      </c>
    </row>
    <row r="680" spans="1:2" x14ac:dyDescent="0.35">
      <c r="A680" t="s">
        <v>4603</v>
      </c>
      <c r="B680">
        <v>1500</v>
      </c>
    </row>
    <row r="681" spans="1:2" x14ac:dyDescent="0.35">
      <c r="A681" t="s">
        <v>4604</v>
      </c>
      <c r="B681">
        <v>1500</v>
      </c>
    </row>
    <row r="682" spans="1:2" x14ac:dyDescent="0.35">
      <c r="A682" t="s">
        <v>4605</v>
      </c>
      <c r="B682">
        <v>1500</v>
      </c>
    </row>
    <row r="683" spans="1:2" x14ac:dyDescent="0.35">
      <c r="A683" t="s">
        <v>4136</v>
      </c>
      <c r="B683">
        <v>1500</v>
      </c>
    </row>
    <row r="684" spans="1:2" x14ac:dyDescent="0.35">
      <c r="A684" t="s">
        <v>4137</v>
      </c>
      <c r="B684">
        <v>1500</v>
      </c>
    </row>
    <row r="685" spans="1:2" x14ac:dyDescent="0.35">
      <c r="A685" t="s">
        <v>4138</v>
      </c>
      <c r="B685">
        <v>1500</v>
      </c>
    </row>
    <row r="686" spans="1:2" x14ac:dyDescent="0.35">
      <c r="A686" t="s">
        <v>4139</v>
      </c>
      <c r="B686">
        <v>1500</v>
      </c>
    </row>
    <row r="687" spans="1:2" x14ac:dyDescent="0.35">
      <c r="A687" t="s">
        <v>4140</v>
      </c>
      <c r="B687">
        <v>1500</v>
      </c>
    </row>
    <row r="688" spans="1:2" x14ac:dyDescent="0.35">
      <c r="A688" t="s">
        <v>4141</v>
      </c>
      <c r="B688">
        <v>1500</v>
      </c>
    </row>
    <row r="689" spans="1:2" x14ac:dyDescent="0.35">
      <c r="A689" t="s">
        <v>4142</v>
      </c>
      <c r="B689">
        <v>1500</v>
      </c>
    </row>
    <row r="690" spans="1:2" x14ac:dyDescent="0.35">
      <c r="A690" t="s">
        <v>254</v>
      </c>
      <c r="B690">
        <v>2</v>
      </c>
    </row>
    <row r="691" spans="1:2" x14ac:dyDescent="0.35">
      <c r="A691" t="s">
        <v>4143</v>
      </c>
      <c r="B691">
        <v>8</v>
      </c>
    </row>
    <row r="692" spans="1:2" x14ac:dyDescent="0.35">
      <c r="A692" t="s">
        <v>4144</v>
      </c>
      <c r="B692" t="b">
        <v>1</v>
      </c>
    </row>
    <row r="693" spans="1:2" x14ac:dyDescent="0.35">
      <c r="A693" t="s">
        <v>4145</v>
      </c>
      <c r="B693">
        <v>8</v>
      </c>
    </row>
    <row r="694" spans="1:2" x14ac:dyDescent="0.35">
      <c r="A694" t="s">
        <v>4146</v>
      </c>
      <c r="B694">
        <v>0</v>
      </c>
    </row>
    <row r="695" spans="1:2" x14ac:dyDescent="0.35">
      <c r="A695" t="s">
        <v>4147</v>
      </c>
    </row>
    <row r="696" spans="1:2" x14ac:dyDescent="0.35">
      <c r="A696" t="s">
        <v>4148</v>
      </c>
    </row>
    <row r="697" spans="1:2" x14ac:dyDescent="0.35">
      <c r="A697" t="s">
        <v>4149</v>
      </c>
    </row>
    <row r="698" spans="1:2" x14ac:dyDescent="0.35">
      <c r="A698" t="s">
        <v>3606</v>
      </c>
      <c r="B698" t="s">
        <v>3605</v>
      </c>
    </row>
    <row r="699" spans="1:2" x14ac:dyDescent="0.35">
      <c r="A699" t="s">
        <v>4150</v>
      </c>
    </row>
    <row r="700" spans="1:2" x14ac:dyDescent="0.35">
      <c r="A700" t="s">
        <v>4151</v>
      </c>
      <c r="B700">
        <v>0</v>
      </c>
    </row>
    <row r="701" spans="1:2" x14ac:dyDescent="0.35">
      <c r="A701" t="s">
        <v>4152</v>
      </c>
      <c r="B701">
        <v>5000</v>
      </c>
    </row>
    <row r="702" spans="1:2" x14ac:dyDescent="0.35">
      <c r="A702" t="s">
        <v>4153</v>
      </c>
      <c r="B702">
        <v>0</v>
      </c>
    </row>
    <row r="703" spans="1:2" x14ac:dyDescent="0.35">
      <c r="A703" t="s">
        <v>4154</v>
      </c>
      <c r="B703">
        <v>1</v>
      </c>
    </row>
    <row r="704" spans="1:2" x14ac:dyDescent="0.35">
      <c r="A704" t="s">
        <v>4155</v>
      </c>
      <c r="B704">
        <v>1</v>
      </c>
    </row>
    <row r="705" spans="1:2" x14ac:dyDescent="0.35">
      <c r="A705" t="s">
        <v>4156</v>
      </c>
      <c r="B705">
        <v>1</v>
      </c>
    </row>
    <row r="706" spans="1:2" x14ac:dyDescent="0.35">
      <c r="A706" t="s">
        <v>4157</v>
      </c>
      <c r="B706">
        <v>1</v>
      </c>
    </row>
    <row r="707" spans="1:2" x14ac:dyDescent="0.35">
      <c r="A707" t="s">
        <v>4158</v>
      </c>
      <c r="B707">
        <v>1</v>
      </c>
    </row>
    <row r="708" spans="1:2" x14ac:dyDescent="0.35">
      <c r="A708" t="s">
        <v>4159</v>
      </c>
      <c r="B708">
        <v>1</v>
      </c>
    </row>
    <row r="709" spans="1:2" x14ac:dyDescent="0.35">
      <c r="A709" t="s">
        <v>4160</v>
      </c>
      <c r="B709">
        <v>1</v>
      </c>
    </row>
    <row r="710" spans="1:2" x14ac:dyDescent="0.35">
      <c r="A710" t="s">
        <v>4161</v>
      </c>
      <c r="B710">
        <v>1</v>
      </c>
    </row>
    <row r="711" spans="1:2" x14ac:dyDescent="0.35">
      <c r="A711" t="s">
        <v>4162</v>
      </c>
      <c r="B711">
        <v>1</v>
      </c>
    </row>
    <row r="712" spans="1:2" x14ac:dyDescent="0.35">
      <c r="A712" t="s">
        <v>4163</v>
      </c>
      <c r="B712">
        <v>1</v>
      </c>
    </row>
    <row r="713" spans="1:2" x14ac:dyDescent="0.35">
      <c r="A713" t="s">
        <v>4164</v>
      </c>
      <c r="B713">
        <v>1</v>
      </c>
    </row>
    <row r="714" spans="1:2" x14ac:dyDescent="0.35">
      <c r="A714" t="s">
        <v>4165</v>
      </c>
      <c r="B714">
        <v>0</v>
      </c>
    </row>
    <row r="715" spans="1:2" x14ac:dyDescent="0.35">
      <c r="A715" t="s">
        <v>4166</v>
      </c>
      <c r="B715">
        <v>0</v>
      </c>
    </row>
    <row r="716" spans="1:2" x14ac:dyDescent="0.35">
      <c r="A716" t="s">
        <v>4167</v>
      </c>
      <c r="B716">
        <v>0</v>
      </c>
    </row>
    <row r="717" spans="1:2" x14ac:dyDescent="0.35">
      <c r="A717" t="s">
        <v>4168</v>
      </c>
      <c r="B717">
        <v>0</v>
      </c>
    </row>
    <row r="718" spans="1:2" x14ac:dyDescent="0.35">
      <c r="A718" t="s">
        <v>4169</v>
      </c>
      <c r="B718">
        <v>0</v>
      </c>
    </row>
    <row r="719" spans="1:2" x14ac:dyDescent="0.35">
      <c r="A719" t="s">
        <v>4170</v>
      </c>
      <c r="B719">
        <v>0</v>
      </c>
    </row>
    <row r="720" spans="1:2" x14ac:dyDescent="0.35">
      <c r="A720" t="s">
        <v>4171</v>
      </c>
      <c r="B720">
        <v>0</v>
      </c>
    </row>
    <row r="721" spans="1:2" x14ac:dyDescent="0.35">
      <c r="A721" t="s">
        <v>4172</v>
      </c>
      <c r="B721">
        <v>0</v>
      </c>
    </row>
    <row r="722" spans="1:2" x14ac:dyDescent="0.35">
      <c r="A722" t="s">
        <v>4173</v>
      </c>
      <c r="B722">
        <v>0</v>
      </c>
    </row>
    <row r="723" spans="1:2" x14ac:dyDescent="0.35">
      <c r="A723" t="s">
        <v>4174</v>
      </c>
      <c r="B723">
        <v>0</v>
      </c>
    </row>
    <row r="724" spans="1:2" x14ac:dyDescent="0.35">
      <c r="A724" t="s">
        <v>4175</v>
      </c>
      <c r="B724">
        <v>0</v>
      </c>
    </row>
    <row r="725" spans="1:2" x14ac:dyDescent="0.35">
      <c r="A725" t="s">
        <v>4176</v>
      </c>
      <c r="B725">
        <v>42370</v>
      </c>
    </row>
    <row r="726" spans="1:2" x14ac:dyDescent="0.35">
      <c r="A726" t="s">
        <v>4177</v>
      </c>
      <c r="B726">
        <v>8</v>
      </c>
    </row>
    <row r="727" spans="1:2" x14ac:dyDescent="0.35">
      <c r="A727" t="s">
        <v>4178</v>
      </c>
      <c r="B727">
        <v>0</v>
      </c>
    </row>
    <row r="728" spans="1:2" x14ac:dyDescent="0.35">
      <c r="A728" t="s">
        <v>4179</v>
      </c>
      <c r="B728">
        <v>0</v>
      </c>
    </row>
    <row r="729" spans="1:2" x14ac:dyDescent="0.35">
      <c r="A729" t="s">
        <v>4180</v>
      </c>
      <c r="B729">
        <v>5000</v>
      </c>
    </row>
    <row r="730" spans="1:2" x14ac:dyDescent="0.35">
      <c r="A730" t="s">
        <v>4181</v>
      </c>
      <c r="B730">
        <v>5000</v>
      </c>
    </row>
    <row r="731" spans="1:2" x14ac:dyDescent="0.35">
      <c r="A731" t="s">
        <v>4182</v>
      </c>
      <c r="B731">
        <v>5000</v>
      </c>
    </row>
    <row r="732" spans="1:2" x14ac:dyDescent="0.35">
      <c r="A732" t="s">
        <v>4183</v>
      </c>
      <c r="B732">
        <v>1</v>
      </c>
    </row>
    <row r="733" spans="1:2" x14ac:dyDescent="0.35">
      <c r="A733" t="s">
        <v>4184</v>
      </c>
      <c r="B733">
        <v>1</v>
      </c>
    </row>
    <row r="734" spans="1:2" x14ac:dyDescent="0.35">
      <c r="A734" t="s">
        <v>4185</v>
      </c>
      <c r="B734">
        <v>1</v>
      </c>
    </row>
    <row r="735" spans="1:2" x14ac:dyDescent="0.35">
      <c r="A735" t="s">
        <v>4186</v>
      </c>
      <c r="B735">
        <v>1</v>
      </c>
    </row>
    <row r="736" spans="1:2" x14ac:dyDescent="0.35">
      <c r="A736" t="s">
        <v>4187</v>
      </c>
      <c r="B736">
        <v>1</v>
      </c>
    </row>
    <row r="737" spans="1:2" x14ac:dyDescent="0.35">
      <c r="A737" t="s">
        <v>4188</v>
      </c>
      <c r="B737">
        <v>1</v>
      </c>
    </row>
    <row r="738" spans="1:2" x14ac:dyDescent="0.35">
      <c r="A738" t="s">
        <v>4189</v>
      </c>
      <c r="B738">
        <v>1</v>
      </c>
    </row>
    <row r="739" spans="1:2" x14ac:dyDescent="0.35">
      <c r="A739" t="s">
        <v>4190</v>
      </c>
      <c r="B739">
        <v>1</v>
      </c>
    </row>
    <row r="740" spans="1:2" x14ac:dyDescent="0.35">
      <c r="A740" t="s">
        <v>4191</v>
      </c>
      <c r="B740">
        <v>1</v>
      </c>
    </row>
    <row r="741" spans="1:2" x14ac:dyDescent="0.35">
      <c r="A741" t="s">
        <v>4192</v>
      </c>
      <c r="B741">
        <v>0</v>
      </c>
    </row>
    <row r="742" spans="1:2" x14ac:dyDescent="0.35">
      <c r="A742" t="s">
        <v>4193</v>
      </c>
      <c r="B742">
        <v>0</v>
      </c>
    </row>
    <row r="743" spans="1:2" x14ac:dyDescent="0.35">
      <c r="A743" t="s">
        <v>4194</v>
      </c>
      <c r="B743">
        <v>0</v>
      </c>
    </row>
    <row r="744" spans="1:2" x14ac:dyDescent="0.35">
      <c r="A744" t="s">
        <v>4195</v>
      </c>
      <c r="B744">
        <v>0</v>
      </c>
    </row>
    <row r="745" spans="1:2" x14ac:dyDescent="0.35">
      <c r="A745" t="s">
        <v>4196</v>
      </c>
      <c r="B745">
        <v>0</v>
      </c>
    </row>
    <row r="746" spans="1:2" x14ac:dyDescent="0.35">
      <c r="A746" t="s">
        <v>4197</v>
      </c>
      <c r="B746">
        <v>0</v>
      </c>
    </row>
    <row r="747" spans="1:2" x14ac:dyDescent="0.35">
      <c r="A747" t="s">
        <v>4198</v>
      </c>
      <c r="B747">
        <v>0</v>
      </c>
    </row>
    <row r="748" spans="1:2" x14ac:dyDescent="0.35">
      <c r="A748" t="s">
        <v>4199</v>
      </c>
      <c r="B748">
        <v>0</v>
      </c>
    </row>
    <row r="749" spans="1:2" x14ac:dyDescent="0.35">
      <c r="A749" t="s">
        <v>4200</v>
      </c>
      <c r="B749">
        <v>0</v>
      </c>
    </row>
    <row r="750" spans="1:2" x14ac:dyDescent="0.35">
      <c r="A750" t="s">
        <v>4201</v>
      </c>
    </row>
    <row r="751" spans="1:2" x14ac:dyDescent="0.35">
      <c r="A751" t="s">
        <v>4202</v>
      </c>
    </row>
    <row r="752" spans="1:2" x14ac:dyDescent="0.35">
      <c r="A752" t="s">
        <v>4203</v>
      </c>
      <c r="B752">
        <v>5000</v>
      </c>
    </row>
    <row r="753" spans="1:2" x14ac:dyDescent="0.35">
      <c r="A753" t="s">
        <v>4204</v>
      </c>
      <c r="B753">
        <v>5000</v>
      </c>
    </row>
    <row r="754" spans="1:2" x14ac:dyDescent="0.35">
      <c r="A754" t="s">
        <v>4205</v>
      </c>
      <c r="B754">
        <v>5000</v>
      </c>
    </row>
    <row r="755" spans="1:2" x14ac:dyDescent="0.35">
      <c r="A755" t="s">
        <v>4206</v>
      </c>
      <c r="B755">
        <v>0</v>
      </c>
    </row>
    <row r="756" spans="1:2" x14ac:dyDescent="0.35">
      <c r="A756" t="s">
        <v>4207</v>
      </c>
      <c r="B756">
        <v>0</v>
      </c>
    </row>
    <row r="757" spans="1:2" x14ac:dyDescent="0.35">
      <c r="A757" t="s">
        <v>4208</v>
      </c>
      <c r="B757">
        <v>0</v>
      </c>
    </row>
    <row r="758" spans="1:2" x14ac:dyDescent="0.35">
      <c r="A758" t="s">
        <v>4209</v>
      </c>
      <c r="B758">
        <v>0</v>
      </c>
    </row>
    <row r="759" spans="1:2" x14ac:dyDescent="0.35">
      <c r="A759" t="s">
        <v>4210</v>
      </c>
      <c r="B759">
        <v>0</v>
      </c>
    </row>
    <row r="760" spans="1:2" x14ac:dyDescent="0.35">
      <c r="A760" t="s">
        <v>4211</v>
      </c>
      <c r="B760">
        <v>0</v>
      </c>
    </row>
    <row r="761" spans="1:2" x14ac:dyDescent="0.35">
      <c r="A761" t="s">
        <v>4212</v>
      </c>
      <c r="B761">
        <v>0</v>
      </c>
    </row>
    <row r="762" spans="1:2" x14ac:dyDescent="0.35">
      <c r="A762" t="s">
        <v>4213</v>
      </c>
      <c r="B762">
        <v>0</v>
      </c>
    </row>
    <row r="763" spans="1:2" x14ac:dyDescent="0.35">
      <c r="A763" t="s">
        <v>4214</v>
      </c>
      <c r="B763">
        <v>0</v>
      </c>
    </row>
    <row r="764" spans="1:2" x14ac:dyDescent="0.35">
      <c r="A764" t="s">
        <v>4215</v>
      </c>
      <c r="B764">
        <v>1</v>
      </c>
    </row>
    <row r="765" spans="1:2" x14ac:dyDescent="0.35">
      <c r="A765" t="s">
        <v>4216</v>
      </c>
      <c r="B765">
        <v>1</v>
      </c>
    </row>
    <row r="766" spans="1:2" x14ac:dyDescent="0.35">
      <c r="A766" t="s">
        <v>4217</v>
      </c>
      <c r="B766">
        <v>1</v>
      </c>
    </row>
    <row r="767" spans="1:2" x14ac:dyDescent="0.35">
      <c r="A767" t="s">
        <v>4218</v>
      </c>
      <c r="B767">
        <v>1</v>
      </c>
    </row>
    <row r="768" spans="1:2" x14ac:dyDescent="0.35">
      <c r="A768" t="s">
        <v>4219</v>
      </c>
      <c r="B768">
        <v>1</v>
      </c>
    </row>
    <row r="769" spans="1:2" x14ac:dyDescent="0.35">
      <c r="A769" t="s">
        <v>4220</v>
      </c>
      <c r="B769">
        <v>1</v>
      </c>
    </row>
    <row r="770" spans="1:2" x14ac:dyDescent="0.35">
      <c r="A770" t="s">
        <v>4221</v>
      </c>
      <c r="B770">
        <v>1</v>
      </c>
    </row>
    <row r="771" spans="1:2" x14ac:dyDescent="0.35">
      <c r="A771" t="s">
        <v>4222</v>
      </c>
      <c r="B771">
        <v>1</v>
      </c>
    </row>
    <row r="772" spans="1:2" x14ac:dyDescent="0.35">
      <c r="A772" t="s">
        <v>4223</v>
      </c>
      <c r="B772">
        <v>1</v>
      </c>
    </row>
    <row r="773" spans="1:2" x14ac:dyDescent="0.35">
      <c r="A773" t="s">
        <v>4224</v>
      </c>
    </row>
    <row r="774" spans="1:2" x14ac:dyDescent="0.35">
      <c r="A774" t="s">
        <v>4606</v>
      </c>
      <c r="B774">
        <v>1</v>
      </c>
    </row>
    <row r="775" spans="1:2" x14ac:dyDescent="0.35">
      <c r="A775" t="s">
        <v>4607</v>
      </c>
      <c r="B775">
        <v>1</v>
      </c>
    </row>
    <row r="776" spans="1:2" x14ac:dyDescent="0.35">
      <c r="A776" t="s">
        <v>4608</v>
      </c>
      <c r="B776">
        <v>1</v>
      </c>
    </row>
    <row r="777" spans="1:2" x14ac:dyDescent="0.35">
      <c r="A777" t="s">
        <v>4609</v>
      </c>
      <c r="B777">
        <v>1</v>
      </c>
    </row>
    <row r="778" spans="1:2" x14ac:dyDescent="0.35">
      <c r="A778" t="s">
        <v>4610</v>
      </c>
      <c r="B778">
        <v>1</v>
      </c>
    </row>
    <row r="779" spans="1:2" x14ac:dyDescent="0.35">
      <c r="A779" t="s">
        <v>4611</v>
      </c>
      <c r="B779">
        <v>1</v>
      </c>
    </row>
    <row r="780" spans="1:2" x14ac:dyDescent="0.35">
      <c r="A780" t="s">
        <v>4612</v>
      </c>
      <c r="B780">
        <v>1</v>
      </c>
    </row>
    <row r="781" spans="1:2" x14ac:dyDescent="0.35">
      <c r="A781" t="s">
        <v>4613</v>
      </c>
      <c r="B781">
        <v>1</v>
      </c>
    </row>
    <row r="782" spans="1:2" x14ac:dyDescent="0.35">
      <c r="A782" t="s">
        <v>4614</v>
      </c>
      <c r="B782">
        <v>1</v>
      </c>
    </row>
    <row r="783" spans="1:2" x14ac:dyDescent="0.35">
      <c r="A783" t="s">
        <v>4225</v>
      </c>
      <c r="B783">
        <v>5000</v>
      </c>
    </row>
    <row r="784" spans="1:2" x14ac:dyDescent="0.35">
      <c r="A784" t="s">
        <v>4226</v>
      </c>
      <c r="B784">
        <v>5000</v>
      </c>
    </row>
    <row r="785" spans="1:2" x14ac:dyDescent="0.35">
      <c r="A785" t="s">
        <v>4227</v>
      </c>
      <c r="B785">
        <v>5000</v>
      </c>
    </row>
    <row r="786" spans="1:2" x14ac:dyDescent="0.35">
      <c r="A786" t="s">
        <v>4228</v>
      </c>
      <c r="B786">
        <v>0</v>
      </c>
    </row>
    <row r="787" spans="1:2" x14ac:dyDescent="0.35">
      <c r="A787" t="s">
        <v>4229</v>
      </c>
      <c r="B787">
        <v>0</v>
      </c>
    </row>
    <row r="788" spans="1:2" x14ac:dyDescent="0.35">
      <c r="A788" t="s">
        <v>4230</v>
      </c>
      <c r="B788">
        <v>0</v>
      </c>
    </row>
    <row r="789" spans="1:2" x14ac:dyDescent="0.35">
      <c r="A789" t="s">
        <v>4231</v>
      </c>
      <c r="B789">
        <v>0</v>
      </c>
    </row>
    <row r="790" spans="1:2" x14ac:dyDescent="0.35">
      <c r="A790" t="s">
        <v>4232</v>
      </c>
      <c r="B790">
        <v>0</v>
      </c>
    </row>
    <row r="791" spans="1:2" x14ac:dyDescent="0.35">
      <c r="A791" t="s">
        <v>4233</v>
      </c>
      <c r="B791">
        <v>0</v>
      </c>
    </row>
    <row r="792" spans="1:2" x14ac:dyDescent="0.35">
      <c r="A792" t="s">
        <v>4234</v>
      </c>
      <c r="B792">
        <v>0</v>
      </c>
    </row>
    <row r="793" spans="1:2" x14ac:dyDescent="0.35">
      <c r="A793" t="s">
        <v>4235</v>
      </c>
      <c r="B793">
        <v>0</v>
      </c>
    </row>
    <row r="794" spans="1:2" x14ac:dyDescent="0.35">
      <c r="A794" t="s">
        <v>4236</v>
      </c>
      <c r="B794">
        <v>0</v>
      </c>
    </row>
    <row r="795" spans="1:2" x14ac:dyDescent="0.35">
      <c r="A795" t="s">
        <v>4237</v>
      </c>
      <c r="B795">
        <v>0</v>
      </c>
    </row>
    <row r="796" spans="1:2" x14ac:dyDescent="0.35">
      <c r="A796" t="s">
        <v>4238</v>
      </c>
      <c r="B796">
        <v>0</v>
      </c>
    </row>
    <row r="797" spans="1:2" x14ac:dyDescent="0.35">
      <c r="A797" t="s">
        <v>4239</v>
      </c>
      <c r="B797">
        <v>0</v>
      </c>
    </row>
    <row r="798" spans="1:2" x14ac:dyDescent="0.35">
      <c r="A798" t="s">
        <v>4240</v>
      </c>
      <c r="B798">
        <v>0</v>
      </c>
    </row>
    <row r="799" spans="1:2" x14ac:dyDescent="0.35">
      <c r="A799" t="s">
        <v>4241</v>
      </c>
      <c r="B799">
        <v>0</v>
      </c>
    </row>
    <row r="800" spans="1:2" x14ac:dyDescent="0.35">
      <c r="A800" t="s">
        <v>4242</v>
      </c>
      <c r="B800">
        <v>0</v>
      </c>
    </row>
    <row r="801" spans="1:2" x14ac:dyDescent="0.35">
      <c r="A801" t="s">
        <v>4243</v>
      </c>
      <c r="B801">
        <v>0</v>
      </c>
    </row>
    <row r="802" spans="1:2" x14ac:dyDescent="0.35">
      <c r="A802" t="s">
        <v>4244</v>
      </c>
      <c r="B802">
        <v>0</v>
      </c>
    </row>
    <row r="803" spans="1:2" x14ac:dyDescent="0.35">
      <c r="A803" t="s">
        <v>4245</v>
      </c>
      <c r="B803">
        <v>0</v>
      </c>
    </row>
    <row r="804" spans="1:2" x14ac:dyDescent="0.35">
      <c r="A804" t="s">
        <v>4246</v>
      </c>
      <c r="B804">
        <v>2</v>
      </c>
    </row>
    <row r="805" spans="1:2" x14ac:dyDescent="0.35">
      <c r="A805" t="s">
        <v>4247</v>
      </c>
      <c r="B805">
        <v>1</v>
      </c>
    </row>
    <row r="806" spans="1:2" x14ac:dyDescent="0.35">
      <c r="A806" t="s">
        <v>4248</v>
      </c>
      <c r="B806">
        <v>1</v>
      </c>
    </row>
    <row r="807" spans="1:2" x14ac:dyDescent="0.35">
      <c r="A807" t="s">
        <v>4249</v>
      </c>
      <c r="B807">
        <v>1</v>
      </c>
    </row>
    <row r="808" spans="1:2" x14ac:dyDescent="0.35">
      <c r="A808" t="s">
        <v>4250</v>
      </c>
      <c r="B808">
        <v>1</v>
      </c>
    </row>
    <row r="809" spans="1:2" x14ac:dyDescent="0.35">
      <c r="A809" t="s">
        <v>4251</v>
      </c>
      <c r="B809">
        <v>1</v>
      </c>
    </row>
    <row r="810" spans="1:2" x14ac:dyDescent="0.35">
      <c r="A810" t="s">
        <v>4252</v>
      </c>
      <c r="B810">
        <v>1</v>
      </c>
    </row>
    <row r="811" spans="1:2" x14ac:dyDescent="0.35">
      <c r="A811" t="s">
        <v>4253</v>
      </c>
      <c r="B811">
        <v>1</v>
      </c>
    </row>
    <row r="812" spans="1:2" x14ac:dyDescent="0.35">
      <c r="A812" t="s">
        <v>4254</v>
      </c>
      <c r="B812">
        <v>1</v>
      </c>
    </row>
    <row r="813" spans="1:2" x14ac:dyDescent="0.35">
      <c r="A813" t="s">
        <v>4255</v>
      </c>
      <c r="B813">
        <v>1</v>
      </c>
    </row>
    <row r="814" spans="1:2" x14ac:dyDescent="0.35">
      <c r="A814" t="s">
        <v>4256</v>
      </c>
      <c r="B814" t="s">
        <v>3605</v>
      </c>
    </row>
    <row r="815" spans="1:2" x14ac:dyDescent="0.35">
      <c r="A815" t="s">
        <v>4257</v>
      </c>
      <c r="B815">
        <v>30</v>
      </c>
    </row>
    <row r="816" spans="1:2" x14ac:dyDescent="0.35">
      <c r="A816" t="s">
        <v>4258</v>
      </c>
      <c r="B816">
        <v>2</v>
      </c>
    </row>
    <row r="817" spans="1:2" x14ac:dyDescent="0.35">
      <c r="A817" t="s">
        <v>4259</v>
      </c>
      <c r="B817">
        <v>0</v>
      </c>
    </row>
    <row r="818" spans="1:2" x14ac:dyDescent="0.35">
      <c r="A818" t="s">
        <v>4260</v>
      </c>
      <c r="B818" t="b">
        <v>0</v>
      </c>
    </row>
    <row r="819" spans="1:2" x14ac:dyDescent="0.35">
      <c r="A819" t="s">
        <v>4261</v>
      </c>
      <c r="B819">
        <v>2</v>
      </c>
    </row>
    <row r="820" spans="1:2" x14ac:dyDescent="0.35">
      <c r="A820" t="s">
        <v>4262</v>
      </c>
      <c r="B820" t="b">
        <v>0</v>
      </c>
    </row>
    <row r="821" spans="1:2" x14ac:dyDescent="0.35">
      <c r="A821" t="s">
        <v>4263</v>
      </c>
      <c r="B821" t="b">
        <v>0</v>
      </c>
    </row>
    <row r="822" spans="1:2" x14ac:dyDescent="0.35">
      <c r="A822" t="s">
        <v>4264</v>
      </c>
      <c r="B822" t="b">
        <v>0</v>
      </c>
    </row>
    <row r="823" spans="1:2" x14ac:dyDescent="0.35">
      <c r="A823" t="s">
        <v>4265</v>
      </c>
      <c r="B823" t="b">
        <v>0</v>
      </c>
    </row>
    <row r="824" spans="1:2" x14ac:dyDescent="0.35">
      <c r="A824" t="s">
        <v>4266</v>
      </c>
      <c r="B824">
        <v>0</v>
      </c>
    </row>
    <row r="825" spans="1:2" x14ac:dyDescent="0.35">
      <c r="A825" t="s">
        <v>4267</v>
      </c>
      <c r="B825">
        <v>0</v>
      </c>
    </row>
    <row r="826" spans="1:2" x14ac:dyDescent="0.35">
      <c r="A826" t="s">
        <v>4268</v>
      </c>
      <c r="B826">
        <v>0</v>
      </c>
    </row>
    <row r="827" spans="1:2" x14ac:dyDescent="0.35">
      <c r="A827" t="s">
        <v>4269</v>
      </c>
      <c r="B827">
        <v>0</v>
      </c>
    </row>
    <row r="828" spans="1:2" x14ac:dyDescent="0.35">
      <c r="A828" t="s">
        <v>4270</v>
      </c>
      <c r="B828">
        <v>0</v>
      </c>
    </row>
    <row r="829" spans="1:2" x14ac:dyDescent="0.35">
      <c r="A829" t="s">
        <v>4271</v>
      </c>
      <c r="B829">
        <v>0</v>
      </c>
    </row>
    <row r="830" spans="1:2" x14ac:dyDescent="0.35">
      <c r="A830" t="s">
        <v>4272</v>
      </c>
      <c r="B830" t="s">
        <v>4615</v>
      </c>
    </row>
    <row r="831" spans="1:2" x14ac:dyDescent="0.35">
      <c r="A831" t="s">
        <v>4273</v>
      </c>
      <c r="B831" t="s">
        <v>4274</v>
      </c>
    </row>
    <row r="832" spans="1:2" x14ac:dyDescent="0.35">
      <c r="A832" t="s">
        <v>4275</v>
      </c>
      <c r="B832" t="s">
        <v>4616</v>
      </c>
    </row>
    <row r="833" spans="1:1" x14ac:dyDescent="0.35">
      <c r="A833" t="s">
        <v>4276</v>
      </c>
    </row>
    <row r="834" spans="1:1" x14ac:dyDescent="0.35">
      <c r="A834" t="s">
        <v>4277</v>
      </c>
    </row>
    <row r="835" spans="1:1" x14ac:dyDescent="0.35">
      <c r="A835" t="s">
        <v>4278</v>
      </c>
    </row>
    <row r="836" spans="1:1" x14ac:dyDescent="0.35">
      <c r="A836" t="s">
        <v>4279</v>
      </c>
    </row>
    <row r="837" spans="1:1" x14ac:dyDescent="0.35">
      <c r="A837" t="s">
        <v>4280</v>
      </c>
    </row>
    <row r="838" spans="1:1" x14ac:dyDescent="0.35">
      <c r="A838" t="s">
        <v>4281</v>
      </c>
    </row>
    <row r="839" spans="1:1" x14ac:dyDescent="0.35">
      <c r="A839" t="s">
        <v>4282</v>
      </c>
    </row>
    <row r="840" spans="1:1" x14ac:dyDescent="0.35">
      <c r="A840" t="s">
        <v>4283</v>
      </c>
    </row>
    <row r="841" spans="1:1" x14ac:dyDescent="0.35">
      <c r="A841" t="s">
        <v>4284</v>
      </c>
    </row>
    <row r="842" spans="1:1" x14ac:dyDescent="0.35">
      <c r="A842" t="s">
        <v>4285</v>
      </c>
    </row>
    <row r="843" spans="1:1" x14ac:dyDescent="0.35">
      <c r="A843" t="s">
        <v>4286</v>
      </c>
    </row>
    <row r="844" spans="1:1" x14ac:dyDescent="0.35">
      <c r="A844" t="s">
        <v>4287</v>
      </c>
    </row>
    <row r="845" spans="1:1" x14ac:dyDescent="0.35">
      <c r="A845" t="s">
        <v>4288</v>
      </c>
    </row>
    <row r="846" spans="1:1" x14ac:dyDescent="0.35">
      <c r="A846" t="s">
        <v>4289</v>
      </c>
    </row>
    <row r="847" spans="1:1" x14ac:dyDescent="0.35">
      <c r="A847" t="s">
        <v>4290</v>
      </c>
    </row>
    <row r="848" spans="1:1" x14ac:dyDescent="0.35">
      <c r="A848" t="s">
        <v>4291</v>
      </c>
    </row>
    <row r="849" spans="1:1" x14ac:dyDescent="0.35">
      <c r="A849" t="s">
        <v>4292</v>
      </c>
    </row>
    <row r="850" spans="1:1" x14ac:dyDescent="0.35">
      <c r="A850" t="s">
        <v>4617</v>
      </c>
    </row>
    <row r="851" spans="1:1" x14ac:dyDescent="0.35">
      <c r="A851" t="s">
        <v>4618</v>
      </c>
    </row>
    <row r="852" spans="1:1" x14ac:dyDescent="0.35">
      <c r="A852" t="s">
        <v>4619</v>
      </c>
    </row>
    <row r="853" spans="1:1" x14ac:dyDescent="0.35">
      <c r="A853" t="s">
        <v>4620</v>
      </c>
    </row>
    <row r="854" spans="1:1" x14ac:dyDescent="0.35">
      <c r="A854" t="s">
        <v>4621</v>
      </c>
    </row>
    <row r="855" spans="1:1" x14ac:dyDescent="0.35">
      <c r="A855" t="s">
        <v>4622</v>
      </c>
    </row>
    <row r="856" spans="1:1" x14ac:dyDescent="0.35">
      <c r="A856" t="s">
        <v>4623</v>
      </c>
    </row>
    <row r="857" spans="1:1" x14ac:dyDescent="0.35">
      <c r="A857" t="s">
        <v>4624</v>
      </c>
    </row>
    <row r="858" spans="1:1" x14ac:dyDescent="0.35">
      <c r="A858" t="s">
        <v>4625</v>
      </c>
    </row>
    <row r="859" spans="1:1" x14ac:dyDescent="0.35">
      <c r="A859" t="s">
        <v>4626</v>
      </c>
    </row>
    <row r="860" spans="1:1" x14ac:dyDescent="0.35">
      <c r="A860" t="s">
        <v>4293</v>
      </c>
    </row>
    <row r="861" spans="1:1" x14ac:dyDescent="0.35">
      <c r="A861" t="s">
        <v>4294</v>
      </c>
    </row>
    <row r="862" spans="1:1" x14ac:dyDescent="0.35">
      <c r="A862" t="s">
        <v>4295</v>
      </c>
    </row>
    <row r="863" spans="1:1" x14ac:dyDescent="0.35">
      <c r="A863" t="s">
        <v>4296</v>
      </c>
    </row>
    <row r="864" spans="1:1" x14ac:dyDescent="0.35">
      <c r="A864" t="s">
        <v>4297</v>
      </c>
    </row>
    <row r="865" spans="1:1" x14ac:dyDescent="0.35">
      <c r="A865" t="s">
        <v>4298</v>
      </c>
    </row>
    <row r="866" spans="1:1" x14ac:dyDescent="0.35">
      <c r="A866" t="s">
        <v>4299</v>
      </c>
    </row>
    <row r="867" spans="1:1" x14ac:dyDescent="0.35">
      <c r="A867" t="s">
        <v>4300</v>
      </c>
    </row>
    <row r="868" spans="1:1" x14ac:dyDescent="0.35">
      <c r="A868" t="s">
        <v>4301</v>
      </c>
    </row>
    <row r="869" spans="1:1" x14ac:dyDescent="0.35">
      <c r="A869" t="s">
        <v>4302</v>
      </c>
    </row>
    <row r="870" spans="1:1" x14ac:dyDescent="0.35">
      <c r="A870" t="s">
        <v>4303</v>
      </c>
    </row>
    <row r="871" spans="1:1" x14ac:dyDescent="0.35">
      <c r="A871" t="s">
        <v>4304</v>
      </c>
    </row>
    <row r="872" spans="1:1" x14ac:dyDescent="0.35">
      <c r="A872" t="s">
        <v>4305</v>
      </c>
    </row>
    <row r="873" spans="1:1" x14ac:dyDescent="0.35">
      <c r="A873" t="s">
        <v>4306</v>
      </c>
    </row>
    <row r="874" spans="1:1" x14ac:dyDescent="0.35">
      <c r="A874" t="s">
        <v>4307</v>
      </c>
    </row>
    <row r="875" spans="1:1" x14ac:dyDescent="0.35">
      <c r="A875" t="s">
        <v>4308</v>
      </c>
    </row>
    <row r="876" spans="1:1" x14ac:dyDescent="0.35">
      <c r="A876" t="s">
        <v>4309</v>
      </c>
    </row>
    <row r="877" spans="1:1" x14ac:dyDescent="0.35">
      <c r="A877" t="s">
        <v>4310</v>
      </c>
    </row>
    <row r="878" spans="1:1" x14ac:dyDescent="0.35">
      <c r="A878" t="s">
        <v>4311</v>
      </c>
    </row>
    <row r="879" spans="1:1" x14ac:dyDescent="0.35">
      <c r="A879" t="s">
        <v>4312</v>
      </c>
    </row>
    <row r="880" spans="1:1" x14ac:dyDescent="0.35">
      <c r="A880" t="s">
        <v>4313</v>
      </c>
    </row>
    <row r="881" spans="1:1" x14ac:dyDescent="0.35">
      <c r="A881" t="s">
        <v>4314</v>
      </c>
    </row>
    <row r="882" spans="1:1" x14ac:dyDescent="0.35">
      <c r="A882" t="s">
        <v>4315</v>
      </c>
    </row>
    <row r="883" spans="1:1" x14ac:dyDescent="0.35">
      <c r="A883" t="s">
        <v>4316</v>
      </c>
    </row>
    <row r="884" spans="1:1" x14ac:dyDescent="0.35">
      <c r="A884" t="s">
        <v>4317</v>
      </c>
    </row>
    <row r="885" spans="1:1" x14ac:dyDescent="0.35">
      <c r="A885" t="s">
        <v>4318</v>
      </c>
    </row>
    <row r="886" spans="1:1" x14ac:dyDescent="0.35">
      <c r="A886" t="s">
        <v>4319</v>
      </c>
    </row>
    <row r="887" spans="1:1" x14ac:dyDescent="0.35">
      <c r="A887" t="s">
        <v>4320</v>
      </c>
    </row>
    <row r="888" spans="1:1" x14ac:dyDescent="0.35">
      <c r="A888" t="s">
        <v>4321</v>
      </c>
    </row>
    <row r="889" spans="1:1" x14ac:dyDescent="0.35">
      <c r="A889" t="s">
        <v>4322</v>
      </c>
    </row>
    <row r="890" spans="1:1" x14ac:dyDescent="0.35">
      <c r="A890" t="s">
        <v>4323</v>
      </c>
    </row>
    <row r="891" spans="1:1" x14ac:dyDescent="0.35">
      <c r="A891" t="s">
        <v>4324</v>
      </c>
    </row>
    <row r="892" spans="1:1" x14ac:dyDescent="0.35">
      <c r="A892" t="s">
        <v>4325</v>
      </c>
    </row>
    <row r="893" spans="1:1" x14ac:dyDescent="0.35">
      <c r="A893" t="s">
        <v>4326</v>
      </c>
    </row>
    <row r="894" spans="1:1" x14ac:dyDescent="0.35">
      <c r="A894" t="s">
        <v>4327</v>
      </c>
    </row>
    <row r="895" spans="1:1" x14ac:dyDescent="0.35">
      <c r="A895" t="s">
        <v>4328</v>
      </c>
    </row>
    <row r="896" spans="1:1" x14ac:dyDescent="0.35">
      <c r="A896" t="s">
        <v>4329</v>
      </c>
    </row>
    <row r="897" spans="1:1" x14ac:dyDescent="0.35">
      <c r="A897" t="s">
        <v>4330</v>
      </c>
    </row>
    <row r="898" spans="1:1" x14ac:dyDescent="0.35">
      <c r="A898" t="s">
        <v>4331</v>
      </c>
    </row>
    <row r="899" spans="1:1" x14ac:dyDescent="0.35">
      <c r="A899" t="s">
        <v>4332</v>
      </c>
    </row>
    <row r="900" spans="1:1" x14ac:dyDescent="0.35">
      <c r="A900" t="s">
        <v>4333</v>
      </c>
    </row>
    <row r="901" spans="1:1" x14ac:dyDescent="0.35">
      <c r="A901" t="s">
        <v>4334</v>
      </c>
    </row>
    <row r="902" spans="1:1" x14ac:dyDescent="0.35">
      <c r="A902" t="s">
        <v>4335</v>
      </c>
    </row>
    <row r="903" spans="1:1" x14ac:dyDescent="0.35">
      <c r="A903" t="s">
        <v>4336</v>
      </c>
    </row>
    <row r="904" spans="1:1" x14ac:dyDescent="0.35">
      <c r="A904" t="s">
        <v>4337</v>
      </c>
    </row>
    <row r="905" spans="1:1" x14ac:dyDescent="0.35">
      <c r="A905" t="s">
        <v>4338</v>
      </c>
    </row>
    <row r="906" spans="1:1" x14ac:dyDescent="0.35">
      <c r="A906" t="s">
        <v>4339</v>
      </c>
    </row>
    <row r="907" spans="1:1" x14ac:dyDescent="0.35">
      <c r="A907" t="s">
        <v>4340</v>
      </c>
    </row>
    <row r="908" spans="1:1" x14ac:dyDescent="0.35">
      <c r="A908" t="s">
        <v>4341</v>
      </c>
    </row>
    <row r="909" spans="1:1" x14ac:dyDescent="0.35">
      <c r="A909" t="s">
        <v>4342</v>
      </c>
    </row>
    <row r="910" spans="1:1" x14ac:dyDescent="0.35">
      <c r="A910" t="s">
        <v>4343</v>
      </c>
    </row>
    <row r="911" spans="1:1" x14ac:dyDescent="0.35">
      <c r="A911" t="s">
        <v>4344</v>
      </c>
    </row>
    <row r="912" spans="1:1" x14ac:dyDescent="0.35">
      <c r="A912" t="s">
        <v>4345</v>
      </c>
    </row>
    <row r="913" spans="1:1" x14ac:dyDescent="0.35">
      <c r="A913" t="s">
        <v>4346</v>
      </c>
    </row>
    <row r="914" spans="1:1" x14ac:dyDescent="0.35">
      <c r="A914" t="s">
        <v>4347</v>
      </c>
    </row>
    <row r="915" spans="1:1" x14ac:dyDescent="0.35">
      <c r="A915" t="s">
        <v>4348</v>
      </c>
    </row>
    <row r="916" spans="1:1" x14ac:dyDescent="0.35">
      <c r="A916" t="s">
        <v>4349</v>
      </c>
    </row>
    <row r="917" spans="1:1" x14ac:dyDescent="0.35">
      <c r="A917" t="s">
        <v>4350</v>
      </c>
    </row>
    <row r="918" spans="1:1" x14ac:dyDescent="0.35">
      <c r="A918" t="s">
        <v>4351</v>
      </c>
    </row>
    <row r="919" spans="1:1" x14ac:dyDescent="0.35">
      <c r="A919" t="s">
        <v>4352</v>
      </c>
    </row>
    <row r="920" spans="1:1" x14ac:dyDescent="0.35">
      <c r="A920" t="s">
        <v>4353</v>
      </c>
    </row>
    <row r="921" spans="1:1" x14ac:dyDescent="0.35">
      <c r="A921" t="s">
        <v>4354</v>
      </c>
    </row>
    <row r="922" spans="1:1" x14ac:dyDescent="0.35">
      <c r="A922" t="s">
        <v>4355</v>
      </c>
    </row>
    <row r="923" spans="1:1" x14ac:dyDescent="0.35">
      <c r="A923" t="s">
        <v>4356</v>
      </c>
    </row>
    <row r="924" spans="1:1" x14ac:dyDescent="0.35">
      <c r="A924" t="s">
        <v>4357</v>
      </c>
    </row>
    <row r="925" spans="1:1" x14ac:dyDescent="0.35">
      <c r="A925" t="s">
        <v>4358</v>
      </c>
    </row>
    <row r="926" spans="1:1" x14ac:dyDescent="0.35">
      <c r="A926" t="s">
        <v>4359</v>
      </c>
    </row>
    <row r="927" spans="1:1" x14ac:dyDescent="0.35">
      <c r="A927" t="s">
        <v>4360</v>
      </c>
    </row>
    <row r="928" spans="1:1" x14ac:dyDescent="0.35">
      <c r="A928" t="s">
        <v>4361</v>
      </c>
    </row>
    <row r="929" spans="1:1" x14ac:dyDescent="0.35">
      <c r="A929" t="s">
        <v>4362</v>
      </c>
    </row>
    <row r="930" spans="1:1" x14ac:dyDescent="0.35">
      <c r="A930" t="s">
        <v>4363</v>
      </c>
    </row>
    <row r="931" spans="1:1" x14ac:dyDescent="0.35">
      <c r="A931" t="s">
        <v>4364</v>
      </c>
    </row>
    <row r="932" spans="1:1" x14ac:dyDescent="0.35">
      <c r="A932" t="s">
        <v>4365</v>
      </c>
    </row>
    <row r="933" spans="1:1" x14ac:dyDescent="0.35">
      <c r="A933" t="s">
        <v>4366</v>
      </c>
    </row>
    <row r="934" spans="1:1" x14ac:dyDescent="0.35">
      <c r="A934" t="s">
        <v>4367</v>
      </c>
    </row>
    <row r="935" spans="1:1" x14ac:dyDescent="0.35">
      <c r="A935" t="s">
        <v>4368</v>
      </c>
    </row>
    <row r="936" spans="1:1" x14ac:dyDescent="0.35">
      <c r="A936" t="s">
        <v>4369</v>
      </c>
    </row>
    <row r="937" spans="1:1" x14ac:dyDescent="0.35">
      <c r="A937" t="s">
        <v>4370</v>
      </c>
    </row>
    <row r="938" spans="1:1" x14ac:dyDescent="0.35">
      <c r="A938" t="s">
        <v>4371</v>
      </c>
    </row>
    <row r="939" spans="1:1" x14ac:dyDescent="0.35">
      <c r="A939" t="s">
        <v>4372</v>
      </c>
    </row>
    <row r="940" spans="1:1" x14ac:dyDescent="0.35">
      <c r="A940" t="s">
        <v>4373</v>
      </c>
    </row>
    <row r="941" spans="1:1" x14ac:dyDescent="0.35">
      <c r="A941" t="s">
        <v>4374</v>
      </c>
    </row>
    <row r="942" spans="1:1" x14ac:dyDescent="0.35">
      <c r="A942" t="s">
        <v>4375</v>
      </c>
    </row>
    <row r="943" spans="1:1" x14ac:dyDescent="0.35">
      <c r="A943" t="s">
        <v>4627</v>
      </c>
    </row>
    <row r="944" spans="1:1" x14ac:dyDescent="0.35">
      <c r="A944" t="s">
        <v>4376</v>
      </c>
    </row>
    <row r="945" spans="1:1" x14ac:dyDescent="0.35">
      <c r="A945" t="s">
        <v>4377</v>
      </c>
    </row>
    <row r="946" spans="1:1" x14ac:dyDescent="0.35">
      <c r="A946" t="s">
        <v>4628</v>
      </c>
    </row>
    <row r="947" spans="1:1" x14ac:dyDescent="0.35">
      <c r="A947" t="s">
        <v>4629</v>
      </c>
    </row>
    <row r="948" spans="1:1" x14ac:dyDescent="0.35">
      <c r="A948" t="s">
        <v>4378</v>
      </c>
    </row>
    <row r="949" spans="1:1" x14ac:dyDescent="0.35">
      <c r="A949" t="s">
        <v>4379</v>
      </c>
    </row>
    <row r="950" spans="1:1" x14ac:dyDescent="0.35">
      <c r="A950" t="s">
        <v>4380</v>
      </c>
    </row>
    <row r="951" spans="1:1" x14ac:dyDescent="0.35">
      <c r="A951" t="s">
        <v>4381</v>
      </c>
    </row>
    <row r="952" spans="1:1" x14ac:dyDescent="0.35">
      <c r="A952" t="s">
        <v>4630</v>
      </c>
    </row>
    <row r="953" spans="1:1" x14ac:dyDescent="0.35">
      <c r="A953" t="s">
        <v>4631</v>
      </c>
    </row>
    <row r="954" spans="1:1" x14ac:dyDescent="0.35">
      <c r="A954" t="s">
        <v>4382</v>
      </c>
    </row>
    <row r="955" spans="1:1" x14ac:dyDescent="0.35">
      <c r="A955" t="s">
        <v>4383</v>
      </c>
    </row>
    <row r="956" spans="1:1" x14ac:dyDescent="0.35">
      <c r="A956" t="s">
        <v>4384</v>
      </c>
    </row>
    <row r="957" spans="1:1" x14ac:dyDescent="0.35">
      <c r="A957" t="s">
        <v>4385</v>
      </c>
    </row>
    <row r="958" spans="1:1" x14ac:dyDescent="0.35">
      <c r="A958" t="s">
        <v>4386</v>
      </c>
    </row>
    <row r="959" spans="1:1" x14ac:dyDescent="0.35">
      <c r="A959" t="s">
        <v>4387</v>
      </c>
    </row>
    <row r="960" spans="1:1" x14ac:dyDescent="0.35">
      <c r="A960" t="s">
        <v>4388</v>
      </c>
    </row>
    <row r="961" spans="1:1" x14ac:dyDescent="0.35">
      <c r="A961" t="s">
        <v>4389</v>
      </c>
    </row>
    <row r="962" spans="1:1" x14ac:dyDescent="0.35">
      <c r="A962" t="s">
        <v>4390</v>
      </c>
    </row>
    <row r="963" spans="1:1" x14ac:dyDescent="0.35">
      <c r="A963" t="s">
        <v>4391</v>
      </c>
    </row>
    <row r="964" spans="1:1" x14ac:dyDescent="0.35">
      <c r="A964" t="s">
        <v>4392</v>
      </c>
    </row>
    <row r="965" spans="1:1" x14ac:dyDescent="0.35">
      <c r="A965" t="s">
        <v>4393</v>
      </c>
    </row>
    <row r="966" spans="1:1" x14ac:dyDescent="0.35">
      <c r="A966" t="s">
        <v>4394</v>
      </c>
    </row>
    <row r="967" spans="1:1" x14ac:dyDescent="0.35">
      <c r="A967" t="s">
        <v>4395</v>
      </c>
    </row>
    <row r="968" spans="1:1" x14ac:dyDescent="0.35">
      <c r="A968" t="s">
        <v>4396</v>
      </c>
    </row>
    <row r="969" spans="1:1" x14ac:dyDescent="0.35">
      <c r="A969" t="s">
        <v>4397</v>
      </c>
    </row>
    <row r="970" spans="1:1" x14ac:dyDescent="0.35">
      <c r="A970" t="s">
        <v>4398</v>
      </c>
    </row>
    <row r="971" spans="1:1" x14ac:dyDescent="0.35">
      <c r="A971" t="s">
        <v>4399</v>
      </c>
    </row>
    <row r="972" spans="1:1" x14ac:dyDescent="0.35">
      <c r="A972" t="s">
        <v>4400</v>
      </c>
    </row>
    <row r="973" spans="1:1" x14ac:dyDescent="0.35">
      <c r="A973" t="s">
        <v>4401</v>
      </c>
    </row>
    <row r="974" spans="1:1" x14ac:dyDescent="0.35">
      <c r="A974" t="s">
        <v>4402</v>
      </c>
    </row>
    <row r="975" spans="1:1" x14ac:dyDescent="0.35">
      <c r="A975" t="s">
        <v>4403</v>
      </c>
    </row>
    <row r="976" spans="1:1" x14ac:dyDescent="0.35">
      <c r="A976" t="s">
        <v>4404</v>
      </c>
    </row>
    <row r="977" spans="1:1" x14ac:dyDescent="0.35">
      <c r="A977" t="s">
        <v>4405</v>
      </c>
    </row>
    <row r="978" spans="1:1" x14ac:dyDescent="0.35">
      <c r="A978" t="s">
        <v>4406</v>
      </c>
    </row>
    <row r="979" spans="1:1" x14ac:dyDescent="0.35">
      <c r="A979" t="s">
        <v>4407</v>
      </c>
    </row>
    <row r="980" spans="1:1" x14ac:dyDescent="0.35">
      <c r="A980" t="s">
        <v>4408</v>
      </c>
    </row>
    <row r="981" spans="1:1" x14ac:dyDescent="0.35">
      <c r="A981" t="s">
        <v>4409</v>
      </c>
    </row>
    <row r="982" spans="1:1" x14ac:dyDescent="0.35">
      <c r="A982" t="s">
        <v>4410</v>
      </c>
    </row>
    <row r="983" spans="1:1" x14ac:dyDescent="0.35">
      <c r="A983" t="s">
        <v>4411</v>
      </c>
    </row>
    <row r="984" spans="1:1" x14ac:dyDescent="0.35">
      <c r="A984" t="s">
        <v>4412</v>
      </c>
    </row>
    <row r="985" spans="1:1" x14ac:dyDescent="0.35">
      <c r="A985" t="s">
        <v>4413</v>
      </c>
    </row>
    <row r="986" spans="1:1" x14ac:dyDescent="0.35">
      <c r="A986" t="s">
        <v>4414</v>
      </c>
    </row>
    <row r="987" spans="1:1" x14ac:dyDescent="0.35">
      <c r="A987" t="s">
        <v>4415</v>
      </c>
    </row>
    <row r="988" spans="1:1" x14ac:dyDescent="0.35">
      <c r="A988" t="s">
        <v>4416</v>
      </c>
    </row>
    <row r="989" spans="1:1" x14ac:dyDescent="0.35">
      <c r="A989" t="s">
        <v>4417</v>
      </c>
    </row>
    <row r="990" spans="1:1" x14ac:dyDescent="0.35">
      <c r="A990" t="s">
        <v>4418</v>
      </c>
    </row>
    <row r="991" spans="1:1" x14ac:dyDescent="0.35">
      <c r="A991" t="s">
        <v>4419</v>
      </c>
    </row>
    <row r="992" spans="1:1" x14ac:dyDescent="0.35">
      <c r="A992" t="s">
        <v>4420</v>
      </c>
    </row>
    <row r="993" spans="1:1" x14ac:dyDescent="0.35">
      <c r="A993" t="s">
        <v>4421</v>
      </c>
    </row>
    <row r="994" spans="1:1" x14ac:dyDescent="0.35">
      <c r="A994" t="s">
        <v>4422</v>
      </c>
    </row>
    <row r="995" spans="1:1" x14ac:dyDescent="0.35">
      <c r="A995" t="s">
        <v>4423</v>
      </c>
    </row>
    <row r="996" spans="1:1" x14ac:dyDescent="0.35">
      <c r="A996" t="s">
        <v>4424</v>
      </c>
    </row>
    <row r="997" spans="1:1" x14ac:dyDescent="0.35">
      <c r="A997" t="s">
        <v>4425</v>
      </c>
    </row>
    <row r="998" spans="1:1" x14ac:dyDescent="0.35">
      <c r="A998" t="s">
        <v>4426</v>
      </c>
    </row>
    <row r="999" spans="1:1" x14ac:dyDescent="0.35">
      <c r="A999" t="s">
        <v>4427</v>
      </c>
    </row>
    <row r="1000" spans="1:1" x14ac:dyDescent="0.35">
      <c r="A1000" t="s">
        <v>4428</v>
      </c>
    </row>
    <row r="1001" spans="1:1" x14ac:dyDescent="0.35">
      <c r="A1001" t="s">
        <v>4429</v>
      </c>
    </row>
    <row r="1002" spans="1:1" x14ac:dyDescent="0.35">
      <c r="A1002" t="s">
        <v>4430</v>
      </c>
    </row>
    <row r="1003" spans="1:1" x14ac:dyDescent="0.35">
      <c r="A1003" t="s">
        <v>4431</v>
      </c>
    </row>
    <row r="1004" spans="1:1" x14ac:dyDescent="0.35">
      <c r="A1004" t="s">
        <v>4432</v>
      </c>
    </row>
    <row r="1005" spans="1:1" x14ac:dyDescent="0.35">
      <c r="A1005" t="s">
        <v>4433</v>
      </c>
    </row>
    <row r="1006" spans="1:1" x14ac:dyDescent="0.35">
      <c r="A1006" t="s">
        <v>4632</v>
      </c>
    </row>
    <row r="1007" spans="1:1" x14ac:dyDescent="0.35">
      <c r="A1007" t="s">
        <v>4434</v>
      </c>
    </row>
    <row r="1008" spans="1:1" x14ac:dyDescent="0.35">
      <c r="A1008" t="s">
        <v>4435</v>
      </c>
    </row>
    <row r="1009" spans="1:1" x14ac:dyDescent="0.35">
      <c r="A1009" t="s">
        <v>4436</v>
      </c>
    </row>
    <row r="1010" spans="1:1" x14ac:dyDescent="0.35">
      <c r="A1010" t="s">
        <v>4437</v>
      </c>
    </row>
    <row r="1011" spans="1:1" x14ac:dyDescent="0.35">
      <c r="A1011" t="s">
        <v>4438</v>
      </c>
    </row>
    <row r="1012" spans="1:1" x14ac:dyDescent="0.35">
      <c r="A1012" t="s">
        <v>4439</v>
      </c>
    </row>
    <row r="1013" spans="1:1" x14ac:dyDescent="0.35">
      <c r="A1013" t="s">
        <v>4440</v>
      </c>
    </row>
    <row r="1014" spans="1:1" x14ac:dyDescent="0.35">
      <c r="A1014" t="s">
        <v>4441</v>
      </c>
    </row>
    <row r="1015" spans="1:1" x14ac:dyDescent="0.35">
      <c r="A1015" t="s">
        <v>4442</v>
      </c>
    </row>
    <row r="1016" spans="1:1" x14ac:dyDescent="0.35">
      <c r="A1016" t="s">
        <v>4443</v>
      </c>
    </row>
    <row r="1017" spans="1:1" x14ac:dyDescent="0.35">
      <c r="A1017" t="s">
        <v>4444</v>
      </c>
    </row>
    <row r="1018" spans="1:1" x14ac:dyDescent="0.35">
      <c r="A1018" t="s">
        <v>4633</v>
      </c>
    </row>
    <row r="1019" spans="1:1" x14ac:dyDescent="0.35">
      <c r="A1019" t="s">
        <v>4445</v>
      </c>
    </row>
    <row r="1020" spans="1:1" x14ac:dyDescent="0.35">
      <c r="A1020" t="s">
        <v>4446</v>
      </c>
    </row>
    <row r="1021" spans="1:1" x14ac:dyDescent="0.35">
      <c r="A1021" t="s">
        <v>4447</v>
      </c>
    </row>
    <row r="1022" spans="1:1" x14ac:dyDescent="0.35">
      <c r="A1022" t="s">
        <v>4448</v>
      </c>
    </row>
    <row r="1023" spans="1:1" x14ac:dyDescent="0.35">
      <c r="A1023" t="s">
        <v>4449</v>
      </c>
    </row>
    <row r="1024" spans="1:1" x14ac:dyDescent="0.35">
      <c r="A1024" t="s">
        <v>4450</v>
      </c>
    </row>
    <row r="1025" spans="1:2" x14ac:dyDescent="0.35">
      <c r="A1025" t="s">
        <v>4451</v>
      </c>
    </row>
    <row r="1026" spans="1:2" x14ac:dyDescent="0.35">
      <c r="A1026" t="s">
        <v>4452</v>
      </c>
    </row>
    <row r="1027" spans="1:2" x14ac:dyDescent="0.35">
      <c r="A1027" t="s">
        <v>4453</v>
      </c>
    </row>
    <row r="1028" spans="1:2" x14ac:dyDescent="0.35">
      <c r="A1028" t="s">
        <v>4454</v>
      </c>
    </row>
    <row r="1029" spans="1:2" x14ac:dyDescent="0.35">
      <c r="A1029" t="s">
        <v>4455</v>
      </c>
    </row>
    <row r="1030" spans="1:2" x14ac:dyDescent="0.35">
      <c r="A1030" t="s">
        <v>4456</v>
      </c>
    </row>
    <row r="1031" spans="1:2" x14ac:dyDescent="0.35">
      <c r="A1031" t="s">
        <v>4457</v>
      </c>
    </row>
    <row r="1032" spans="1:2" x14ac:dyDescent="0.35">
      <c r="A1032" t="s">
        <v>4458</v>
      </c>
    </row>
    <row r="1033" spans="1:2" x14ac:dyDescent="0.35">
      <c r="A1033" t="s">
        <v>4459</v>
      </c>
    </row>
    <row r="1034" spans="1:2" x14ac:dyDescent="0.35">
      <c r="A1034" t="s">
        <v>4460</v>
      </c>
      <c r="B1034">
        <v>50</v>
      </c>
    </row>
    <row r="1035" spans="1:2" x14ac:dyDescent="0.35">
      <c r="A1035" t="s">
        <v>4461</v>
      </c>
    </row>
    <row r="1036" spans="1:2" x14ac:dyDescent="0.35">
      <c r="A1036" t="s">
        <v>4634</v>
      </c>
    </row>
    <row r="1037" spans="1:2" x14ac:dyDescent="0.35">
      <c r="A1037" t="s">
        <v>4635</v>
      </c>
    </row>
    <row r="1038" spans="1:2" x14ac:dyDescent="0.35">
      <c r="A1038" t="s">
        <v>4636</v>
      </c>
    </row>
    <row r="1039" spans="1:2" x14ac:dyDescent="0.35">
      <c r="A1039" t="s">
        <v>4637</v>
      </c>
    </row>
    <row r="1040" spans="1:2" x14ac:dyDescent="0.35">
      <c r="A1040" t="s">
        <v>4638</v>
      </c>
    </row>
    <row r="1041" spans="1:1" x14ac:dyDescent="0.35">
      <c r="A1041" t="s">
        <v>4639</v>
      </c>
    </row>
    <row r="1042" spans="1:1" x14ac:dyDescent="0.35">
      <c r="A1042" t="s">
        <v>4640</v>
      </c>
    </row>
    <row r="1043" spans="1:1" x14ac:dyDescent="0.35">
      <c r="A1043" t="s">
        <v>4641</v>
      </c>
    </row>
    <row r="1044" spans="1:1" x14ac:dyDescent="0.35">
      <c r="A1044" t="s">
        <v>4642</v>
      </c>
    </row>
    <row r="1045" spans="1:1" x14ac:dyDescent="0.35">
      <c r="A1045" t="s">
        <v>4643</v>
      </c>
    </row>
    <row r="1046" spans="1:1" x14ac:dyDescent="0.35">
      <c r="A1046" t="s">
        <v>4644</v>
      </c>
    </row>
    <row r="1047" spans="1:1" x14ac:dyDescent="0.35">
      <c r="A1047" t="s">
        <v>4645</v>
      </c>
    </row>
    <row r="1048" spans="1:1" x14ac:dyDescent="0.35">
      <c r="A1048" t="s">
        <v>4646</v>
      </c>
    </row>
    <row r="1049" spans="1:1" x14ac:dyDescent="0.35">
      <c r="A1049" t="s">
        <v>4647</v>
      </c>
    </row>
    <row r="1050" spans="1:1" x14ac:dyDescent="0.35">
      <c r="A1050" t="s">
        <v>4648</v>
      </c>
    </row>
    <row r="1051" spans="1:1" x14ac:dyDescent="0.35">
      <c r="A1051" t="s">
        <v>4649</v>
      </c>
    </row>
    <row r="1052" spans="1:1" x14ac:dyDescent="0.35">
      <c r="A1052" t="s">
        <v>4650</v>
      </c>
    </row>
    <row r="1053" spans="1:1" x14ac:dyDescent="0.35">
      <c r="A1053" t="s">
        <v>4651</v>
      </c>
    </row>
    <row r="1054" spans="1:1" x14ac:dyDescent="0.35">
      <c r="A1054" t="s">
        <v>4652</v>
      </c>
    </row>
    <row r="1055" spans="1:1" x14ac:dyDescent="0.35">
      <c r="A1055" t="s">
        <v>4653</v>
      </c>
    </row>
    <row r="1056" spans="1:1" x14ac:dyDescent="0.35">
      <c r="A1056" t="s">
        <v>4654</v>
      </c>
    </row>
    <row r="1057" spans="1:1" x14ac:dyDescent="0.35">
      <c r="A1057" t="s">
        <v>4655</v>
      </c>
    </row>
    <row r="1058" spans="1:1" x14ac:dyDescent="0.35">
      <c r="A1058" t="s">
        <v>4656</v>
      </c>
    </row>
    <row r="1059" spans="1:1" x14ac:dyDescent="0.35">
      <c r="A1059" t="s">
        <v>4657</v>
      </c>
    </row>
    <row r="1060" spans="1:1" x14ac:dyDescent="0.35">
      <c r="A1060" t="s">
        <v>4658</v>
      </c>
    </row>
    <row r="1061" spans="1:1" x14ac:dyDescent="0.35">
      <c r="A1061" t="s">
        <v>4659</v>
      </c>
    </row>
    <row r="1062" spans="1:1" x14ac:dyDescent="0.35">
      <c r="A1062" t="s">
        <v>4660</v>
      </c>
    </row>
    <row r="1063" spans="1:1" x14ac:dyDescent="0.35">
      <c r="A1063" t="s">
        <v>4661</v>
      </c>
    </row>
    <row r="1064" spans="1:1" x14ac:dyDescent="0.35">
      <c r="A1064" t="s">
        <v>4662</v>
      </c>
    </row>
    <row r="1065" spans="1:1" x14ac:dyDescent="0.35">
      <c r="A1065" t="s">
        <v>4663</v>
      </c>
    </row>
    <row r="1066" spans="1:1" x14ac:dyDescent="0.35">
      <c r="A1066" t="s">
        <v>4664</v>
      </c>
    </row>
    <row r="1067" spans="1:1" x14ac:dyDescent="0.35">
      <c r="A1067" t="s">
        <v>4665</v>
      </c>
    </row>
    <row r="1068" spans="1:1" x14ac:dyDescent="0.35">
      <c r="A1068" t="s">
        <v>4666</v>
      </c>
    </row>
    <row r="1069" spans="1:1" x14ac:dyDescent="0.35">
      <c r="A1069" t="s">
        <v>4667</v>
      </c>
    </row>
    <row r="1070" spans="1:1" x14ac:dyDescent="0.35">
      <c r="A1070" t="s">
        <v>4668</v>
      </c>
    </row>
    <row r="1071" spans="1:1" x14ac:dyDescent="0.35">
      <c r="A1071" t="s">
        <v>4669</v>
      </c>
    </row>
    <row r="1072" spans="1:1" x14ac:dyDescent="0.35">
      <c r="A1072" t="s">
        <v>4670</v>
      </c>
    </row>
    <row r="1073" spans="1:1" x14ac:dyDescent="0.35">
      <c r="A1073" t="s">
        <v>4671</v>
      </c>
    </row>
    <row r="1074" spans="1:1" x14ac:dyDescent="0.35">
      <c r="A1074" t="s">
        <v>4672</v>
      </c>
    </row>
    <row r="1075" spans="1:1" x14ac:dyDescent="0.35">
      <c r="A1075" t="s">
        <v>4673</v>
      </c>
    </row>
    <row r="1076" spans="1:1" x14ac:dyDescent="0.35">
      <c r="A1076" t="s">
        <v>4674</v>
      </c>
    </row>
    <row r="1077" spans="1:1" x14ac:dyDescent="0.35">
      <c r="A1077" t="s">
        <v>4675</v>
      </c>
    </row>
    <row r="1078" spans="1:1" x14ac:dyDescent="0.35">
      <c r="A1078" t="s">
        <v>4676</v>
      </c>
    </row>
    <row r="1079" spans="1:1" x14ac:dyDescent="0.35">
      <c r="A1079" t="s">
        <v>4677</v>
      </c>
    </row>
    <row r="1080" spans="1:1" x14ac:dyDescent="0.35">
      <c r="A1080" t="s">
        <v>4678</v>
      </c>
    </row>
    <row r="1081" spans="1:1" x14ac:dyDescent="0.35">
      <c r="A1081" t="s">
        <v>4679</v>
      </c>
    </row>
    <row r="1082" spans="1:1" x14ac:dyDescent="0.35">
      <c r="A1082" t="s">
        <v>4680</v>
      </c>
    </row>
    <row r="1083" spans="1:1" x14ac:dyDescent="0.35">
      <c r="A1083" t="s">
        <v>4681</v>
      </c>
    </row>
    <row r="1084" spans="1:1" x14ac:dyDescent="0.35">
      <c r="A1084" t="s">
        <v>4682</v>
      </c>
    </row>
    <row r="1085" spans="1:1" x14ac:dyDescent="0.35">
      <c r="A1085" t="s">
        <v>4683</v>
      </c>
    </row>
    <row r="1086" spans="1:1" x14ac:dyDescent="0.35">
      <c r="A1086" t="s">
        <v>4684</v>
      </c>
    </row>
    <row r="1087" spans="1:1" x14ac:dyDescent="0.35">
      <c r="A1087" t="s">
        <v>4685</v>
      </c>
    </row>
    <row r="1088" spans="1:1" x14ac:dyDescent="0.35">
      <c r="A1088" t="s">
        <v>4686</v>
      </c>
    </row>
    <row r="1089" spans="1:1" x14ac:dyDescent="0.35">
      <c r="A1089" t="s">
        <v>4687</v>
      </c>
    </row>
    <row r="1090" spans="1:1" x14ac:dyDescent="0.35">
      <c r="A1090" t="s">
        <v>4688</v>
      </c>
    </row>
    <row r="1091" spans="1:1" x14ac:dyDescent="0.35">
      <c r="A1091" t="s">
        <v>4689</v>
      </c>
    </row>
    <row r="1092" spans="1:1" x14ac:dyDescent="0.35">
      <c r="A1092" t="s">
        <v>4690</v>
      </c>
    </row>
    <row r="1093" spans="1:1" x14ac:dyDescent="0.35">
      <c r="A1093" t="s">
        <v>4691</v>
      </c>
    </row>
    <row r="1094" spans="1:1" x14ac:dyDescent="0.35">
      <c r="A1094" t="s">
        <v>4692</v>
      </c>
    </row>
    <row r="1095" spans="1:1" x14ac:dyDescent="0.35">
      <c r="A1095" t="s">
        <v>4693</v>
      </c>
    </row>
    <row r="1096" spans="1:1" x14ac:dyDescent="0.35">
      <c r="A1096" t="s">
        <v>4694</v>
      </c>
    </row>
    <row r="1097" spans="1:1" x14ac:dyDescent="0.35">
      <c r="A1097" t="s">
        <v>4695</v>
      </c>
    </row>
    <row r="1098" spans="1:1" x14ac:dyDescent="0.35">
      <c r="A1098" t="s">
        <v>4696</v>
      </c>
    </row>
    <row r="1099" spans="1:1" x14ac:dyDescent="0.35">
      <c r="A1099" t="s">
        <v>4697</v>
      </c>
    </row>
    <row r="1100" spans="1:1" x14ac:dyDescent="0.35">
      <c r="A1100" t="s">
        <v>4698</v>
      </c>
    </row>
    <row r="1101" spans="1:1" x14ac:dyDescent="0.35">
      <c r="A1101" t="s">
        <v>4699</v>
      </c>
    </row>
    <row r="1102" spans="1:1" x14ac:dyDescent="0.35">
      <c r="A1102" t="s">
        <v>4700</v>
      </c>
    </row>
    <row r="1103" spans="1:1" x14ac:dyDescent="0.35">
      <c r="A1103" t="s">
        <v>4701</v>
      </c>
    </row>
    <row r="1104" spans="1:1" x14ac:dyDescent="0.35">
      <c r="A1104" t="s">
        <v>4702</v>
      </c>
    </row>
    <row r="1105" spans="1:1" x14ac:dyDescent="0.35">
      <c r="A1105" t="s">
        <v>4703</v>
      </c>
    </row>
    <row r="1106" spans="1:1" x14ac:dyDescent="0.35">
      <c r="A1106" t="s">
        <v>4704</v>
      </c>
    </row>
    <row r="1107" spans="1:1" x14ac:dyDescent="0.35">
      <c r="A1107" t="s">
        <v>4705</v>
      </c>
    </row>
    <row r="1108" spans="1:1" x14ac:dyDescent="0.35">
      <c r="A1108" t="s">
        <v>4706</v>
      </c>
    </row>
    <row r="1109" spans="1:1" x14ac:dyDescent="0.35">
      <c r="A1109" t="s">
        <v>4707</v>
      </c>
    </row>
    <row r="1110" spans="1:1" x14ac:dyDescent="0.35">
      <c r="A1110" t="s">
        <v>4708</v>
      </c>
    </row>
    <row r="1111" spans="1:1" x14ac:dyDescent="0.35">
      <c r="A1111" t="s">
        <v>4709</v>
      </c>
    </row>
    <row r="1112" spans="1:1" x14ac:dyDescent="0.35">
      <c r="A1112" t="s">
        <v>4710</v>
      </c>
    </row>
    <row r="1113" spans="1:1" x14ac:dyDescent="0.35">
      <c r="A1113" t="s">
        <v>4711</v>
      </c>
    </row>
    <row r="1114" spans="1:1" x14ac:dyDescent="0.35">
      <c r="A1114" t="s">
        <v>4712</v>
      </c>
    </row>
    <row r="1115" spans="1:1" x14ac:dyDescent="0.35">
      <c r="A1115" t="s">
        <v>4713</v>
      </c>
    </row>
    <row r="1116" spans="1:1" x14ac:dyDescent="0.35">
      <c r="A1116" t="s">
        <v>4714</v>
      </c>
    </row>
    <row r="1117" spans="1:1" x14ac:dyDescent="0.35">
      <c r="A1117" t="s">
        <v>4715</v>
      </c>
    </row>
    <row r="1118" spans="1:1" x14ac:dyDescent="0.35">
      <c r="A1118" t="s">
        <v>4716</v>
      </c>
    </row>
    <row r="1119" spans="1:1" x14ac:dyDescent="0.35">
      <c r="A1119" t="s">
        <v>4717</v>
      </c>
    </row>
    <row r="1120" spans="1:1" x14ac:dyDescent="0.35">
      <c r="A1120" t="s">
        <v>4718</v>
      </c>
    </row>
    <row r="1121" spans="1:1" x14ac:dyDescent="0.35">
      <c r="A1121" t="s">
        <v>4719</v>
      </c>
    </row>
    <row r="1122" spans="1:1" x14ac:dyDescent="0.35">
      <c r="A1122" t="s">
        <v>4720</v>
      </c>
    </row>
    <row r="1123" spans="1:1" x14ac:dyDescent="0.35">
      <c r="A1123" t="s">
        <v>4721</v>
      </c>
    </row>
    <row r="1124" spans="1:1" x14ac:dyDescent="0.35">
      <c r="A1124" t="s">
        <v>4722</v>
      </c>
    </row>
    <row r="1125" spans="1:1" x14ac:dyDescent="0.35">
      <c r="A1125" t="s">
        <v>4723</v>
      </c>
    </row>
    <row r="1126" spans="1:1" x14ac:dyDescent="0.35">
      <c r="A1126" t="s">
        <v>4724</v>
      </c>
    </row>
    <row r="1127" spans="1:1" x14ac:dyDescent="0.35">
      <c r="A1127" t="s">
        <v>4725</v>
      </c>
    </row>
    <row r="1128" spans="1:1" x14ac:dyDescent="0.35">
      <c r="A1128" t="s">
        <v>4726</v>
      </c>
    </row>
    <row r="1129" spans="1:1" x14ac:dyDescent="0.35">
      <c r="A1129" t="s">
        <v>4727</v>
      </c>
    </row>
    <row r="1130" spans="1:1" x14ac:dyDescent="0.35">
      <c r="A1130" t="s">
        <v>4728</v>
      </c>
    </row>
    <row r="1131" spans="1:1" x14ac:dyDescent="0.35">
      <c r="A1131" t="s">
        <v>4729</v>
      </c>
    </row>
    <row r="1132" spans="1:1" x14ac:dyDescent="0.35">
      <c r="A1132" t="s">
        <v>4730</v>
      </c>
    </row>
    <row r="1133" spans="1:1" x14ac:dyDescent="0.35">
      <c r="A1133" t="s">
        <v>4731</v>
      </c>
    </row>
    <row r="1134" spans="1:1" x14ac:dyDescent="0.35">
      <c r="A1134" t="s">
        <v>4732</v>
      </c>
    </row>
    <row r="1135" spans="1:1" x14ac:dyDescent="0.35">
      <c r="A1135" t="s">
        <v>4733</v>
      </c>
    </row>
    <row r="1136" spans="1:1" x14ac:dyDescent="0.35">
      <c r="A1136" t="s">
        <v>4734</v>
      </c>
    </row>
    <row r="1137" spans="1:1" x14ac:dyDescent="0.35">
      <c r="A1137" t="s">
        <v>4735</v>
      </c>
    </row>
    <row r="1138" spans="1:1" x14ac:dyDescent="0.35">
      <c r="A1138" t="s">
        <v>4736</v>
      </c>
    </row>
    <row r="1139" spans="1:1" x14ac:dyDescent="0.35">
      <c r="A1139" t="s">
        <v>4737</v>
      </c>
    </row>
    <row r="1140" spans="1:1" x14ac:dyDescent="0.35">
      <c r="A1140" t="s">
        <v>4738</v>
      </c>
    </row>
    <row r="1141" spans="1:1" x14ac:dyDescent="0.35">
      <c r="A1141" t="s">
        <v>4739</v>
      </c>
    </row>
    <row r="1142" spans="1:1" x14ac:dyDescent="0.35">
      <c r="A1142" t="s">
        <v>4740</v>
      </c>
    </row>
    <row r="1143" spans="1:1" x14ac:dyDescent="0.35">
      <c r="A1143" t="s">
        <v>4741</v>
      </c>
    </row>
    <row r="1144" spans="1:1" x14ac:dyDescent="0.35">
      <c r="A1144" t="s">
        <v>4742</v>
      </c>
    </row>
    <row r="1145" spans="1:1" x14ac:dyDescent="0.35">
      <c r="A1145" t="s">
        <v>4743</v>
      </c>
    </row>
    <row r="1146" spans="1:1" x14ac:dyDescent="0.35">
      <c r="A1146" t="s">
        <v>4744</v>
      </c>
    </row>
    <row r="1147" spans="1:1" x14ac:dyDescent="0.35">
      <c r="A1147" t="s">
        <v>4745</v>
      </c>
    </row>
    <row r="1148" spans="1:1" x14ac:dyDescent="0.35">
      <c r="A1148" t="s">
        <v>4746</v>
      </c>
    </row>
    <row r="1149" spans="1:1" x14ac:dyDescent="0.35">
      <c r="A1149" t="s">
        <v>4747</v>
      </c>
    </row>
    <row r="1150" spans="1:1" x14ac:dyDescent="0.35">
      <c r="A1150" t="s">
        <v>4748</v>
      </c>
    </row>
    <row r="1151" spans="1:1" x14ac:dyDescent="0.35">
      <c r="A1151" t="s">
        <v>4749</v>
      </c>
    </row>
    <row r="1152" spans="1:1" x14ac:dyDescent="0.35">
      <c r="A1152" t="s">
        <v>4750</v>
      </c>
    </row>
    <row r="1153" spans="1:1" x14ac:dyDescent="0.35">
      <c r="A1153" t="s">
        <v>4751</v>
      </c>
    </row>
    <row r="1154" spans="1:1" x14ac:dyDescent="0.35">
      <c r="A1154" t="s">
        <v>4752</v>
      </c>
    </row>
    <row r="1155" spans="1:1" x14ac:dyDescent="0.35">
      <c r="A1155" t="s">
        <v>4753</v>
      </c>
    </row>
    <row r="1156" spans="1:1" x14ac:dyDescent="0.35">
      <c r="A1156" t="s">
        <v>4754</v>
      </c>
    </row>
    <row r="1157" spans="1:1" x14ac:dyDescent="0.35">
      <c r="A1157" t="s">
        <v>4755</v>
      </c>
    </row>
    <row r="1158" spans="1:1" x14ac:dyDescent="0.35">
      <c r="A1158" t="s">
        <v>4756</v>
      </c>
    </row>
    <row r="1159" spans="1:1" x14ac:dyDescent="0.35">
      <c r="A1159" t="s">
        <v>4757</v>
      </c>
    </row>
    <row r="1160" spans="1:1" x14ac:dyDescent="0.35">
      <c r="A1160" t="s">
        <v>4758</v>
      </c>
    </row>
    <row r="1161" spans="1:1" x14ac:dyDescent="0.35">
      <c r="A1161" t="s">
        <v>4759</v>
      </c>
    </row>
    <row r="1162" spans="1:1" x14ac:dyDescent="0.35">
      <c r="A1162" t="s">
        <v>4760</v>
      </c>
    </row>
    <row r="1163" spans="1:1" x14ac:dyDescent="0.35">
      <c r="A1163" t="s">
        <v>4761</v>
      </c>
    </row>
    <row r="1164" spans="1:1" x14ac:dyDescent="0.35">
      <c r="A1164" t="s">
        <v>4762</v>
      </c>
    </row>
    <row r="1165" spans="1:1" x14ac:dyDescent="0.35">
      <c r="A1165" t="s">
        <v>4763</v>
      </c>
    </row>
    <row r="1166" spans="1:1" x14ac:dyDescent="0.35">
      <c r="A1166" t="s">
        <v>4764</v>
      </c>
    </row>
    <row r="1167" spans="1:1" x14ac:dyDescent="0.35">
      <c r="A1167" t="s">
        <v>4765</v>
      </c>
    </row>
    <row r="1168" spans="1:1" x14ac:dyDescent="0.35">
      <c r="A1168" t="s">
        <v>4766</v>
      </c>
    </row>
    <row r="1169" spans="1:1" x14ac:dyDescent="0.35">
      <c r="A1169" t="s">
        <v>4767</v>
      </c>
    </row>
    <row r="1170" spans="1:1" x14ac:dyDescent="0.35">
      <c r="A1170" t="s">
        <v>4768</v>
      </c>
    </row>
    <row r="1171" spans="1:1" x14ac:dyDescent="0.35">
      <c r="A1171" t="s">
        <v>4769</v>
      </c>
    </row>
    <row r="1172" spans="1:1" x14ac:dyDescent="0.35">
      <c r="A1172" t="s">
        <v>4770</v>
      </c>
    </row>
    <row r="1173" spans="1:1" x14ac:dyDescent="0.35">
      <c r="A1173" t="s">
        <v>4771</v>
      </c>
    </row>
    <row r="1174" spans="1:1" x14ac:dyDescent="0.35">
      <c r="A1174" t="s">
        <v>4772</v>
      </c>
    </row>
    <row r="1175" spans="1:1" x14ac:dyDescent="0.35">
      <c r="A1175" t="s">
        <v>4773</v>
      </c>
    </row>
    <row r="1176" spans="1:1" x14ac:dyDescent="0.35">
      <c r="A1176" t="s">
        <v>4774</v>
      </c>
    </row>
    <row r="1177" spans="1:1" x14ac:dyDescent="0.35">
      <c r="A1177" t="s">
        <v>4775</v>
      </c>
    </row>
    <row r="1178" spans="1:1" x14ac:dyDescent="0.35">
      <c r="A1178" t="s">
        <v>4776</v>
      </c>
    </row>
    <row r="1179" spans="1:1" x14ac:dyDescent="0.35">
      <c r="A1179" t="s">
        <v>4777</v>
      </c>
    </row>
    <row r="1180" spans="1:1" x14ac:dyDescent="0.35">
      <c r="A1180" t="s">
        <v>4778</v>
      </c>
    </row>
    <row r="1181" spans="1:1" x14ac:dyDescent="0.35">
      <c r="A1181" t="s">
        <v>4779</v>
      </c>
    </row>
    <row r="1182" spans="1:1" x14ac:dyDescent="0.35">
      <c r="A1182" t="s">
        <v>4780</v>
      </c>
    </row>
    <row r="1183" spans="1:1" x14ac:dyDescent="0.35">
      <c r="A1183" t="s">
        <v>4781</v>
      </c>
    </row>
    <row r="1184" spans="1:1" x14ac:dyDescent="0.35">
      <c r="A1184" t="s">
        <v>4782</v>
      </c>
    </row>
    <row r="1185" spans="1:1" x14ac:dyDescent="0.35">
      <c r="A1185" t="s">
        <v>4783</v>
      </c>
    </row>
    <row r="1186" spans="1:1" x14ac:dyDescent="0.35">
      <c r="A1186" t="s">
        <v>4784</v>
      </c>
    </row>
    <row r="1187" spans="1:1" x14ac:dyDescent="0.35">
      <c r="A1187" t="s">
        <v>4785</v>
      </c>
    </row>
    <row r="1188" spans="1:1" x14ac:dyDescent="0.35">
      <c r="A1188" t="s">
        <v>4786</v>
      </c>
    </row>
    <row r="1189" spans="1:1" x14ac:dyDescent="0.35">
      <c r="A1189" t="s">
        <v>4787</v>
      </c>
    </row>
    <row r="1190" spans="1:1" x14ac:dyDescent="0.35">
      <c r="A1190" t="s">
        <v>4788</v>
      </c>
    </row>
    <row r="1191" spans="1:1" x14ac:dyDescent="0.35">
      <c r="A1191" t="s">
        <v>4789</v>
      </c>
    </row>
    <row r="1192" spans="1:1" x14ac:dyDescent="0.35">
      <c r="A1192" t="s">
        <v>4790</v>
      </c>
    </row>
    <row r="1193" spans="1:1" x14ac:dyDescent="0.35">
      <c r="A1193" t="s">
        <v>4791</v>
      </c>
    </row>
    <row r="1194" spans="1:1" x14ac:dyDescent="0.35">
      <c r="A1194" t="s">
        <v>4792</v>
      </c>
    </row>
    <row r="1195" spans="1:1" x14ac:dyDescent="0.35">
      <c r="A1195" t="s">
        <v>4793</v>
      </c>
    </row>
    <row r="1196" spans="1:1" x14ac:dyDescent="0.35">
      <c r="A1196" t="s">
        <v>4794</v>
      </c>
    </row>
    <row r="1197" spans="1:1" x14ac:dyDescent="0.35">
      <c r="A1197" t="s">
        <v>4795</v>
      </c>
    </row>
    <row r="1198" spans="1:1" x14ac:dyDescent="0.35">
      <c r="A1198" t="s">
        <v>4796</v>
      </c>
    </row>
    <row r="1199" spans="1:1" x14ac:dyDescent="0.35">
      <c r="A1199" t="s">
        <v>4797</v>
      </c>
    </row>
    <row r="1200" spans="1:1" x14ac:dyDescent="0.35">
      <c r="A1200" t="s">
        <v>4798</v>
      </c>
    </row>
    <row r="1201" spans="1:1" x14ac:dyDescent="0.35">
      <c r="A1201" t="s">
        <v>4799</v>
      </c>
    </row>
    <row r="1202" spans="1:1" x14ac:dyDescent="0.35">
      <c r="A1202" t="s">
        <v>4800</v>
      </c>
    </row>
    <row r="1203" spans="1:1" x14ac:dyDescent="0.35">
      <c r="A1203" t="s">
        <v>4801</v>
      </c>
    </row>
    <row r="1204" spans="1:1" x14ac:dyDescent="0.35">
      <c r="A1204" t="s">
        <v>4802</v>
      </c>
    </row>
    <row r="1205" spans="1:1" x14ac:dyDescent="0.35">
      <c r="A1205" t="s">
        <v>4803</v>
      </c>
    </row>
    <row r="1206" spans="1:1" x14ac:dyDescent="0.35">
      <c r="A1206" t="s">
        <v>4804</v>
      </c>
    </row>
    <row r="1207" spans="1:1" x14ac:dyDescent="0.35">
      <c r="A1207" t="s">
        <v>4805</v>
      </c>
    </row>
    <row r="1208" spans="1:1" x14ac:dyDescent="0.35">
      <c r="A1208" t="s">
        <v>4806</v>
      </c>
    </row>
    <row r="1209" spans="1:1" x14ac:dyDescent="0.35">
      <c r="A1209" t="s">
        <v>4807</v>
      </c>
    </row>
    <row r="1210" spans="1:1" x14ac:dyDescent="0.35">
      <c r="A1210" t="s">
        <v>4808</v>
      </c>
    </row>
    <row r="1211" spans="1:1" x14ac:dyDescent="0.35">
      <c r="A1211" t="s">
        <v>4809</v>
      </c>
    </row>
    <row r="1212" spans="1:1" x14ac:dyDescent="0.35">
      <c r="A1212" t="s">
        <v>4810</v>
      </c>
    </row>
    <row r="1213" spans="1:1" x14ac:dyDescent="0.35">
      <c r="A1213" t="s">
        <v>4811</v>
      </c>
    </row>
    <row r="1214" spans="1:1" x14ac:dyDescent="0.35">
      <c r="A1214" t="s">
        <v>4812</v>
      </c>
    </row>
    <row r="1215" spans="1:1" x14ac:dyDescent="0.35">
      <c r="A1215" t="s">
        <v>4813</v>
      </c>
    </row>
    <row r="1216" spans="1:1" x14ac:dyDescent="0.35">
      <c r="A1216" t="s">
        <v>4814</v>
      </c>
    </row>
    <row r="1217" spans="1:1" x14ac:dyDescent="0.35">
      <c r="A1217" t="s">
        <v>4815</v>
      </c>
    </row>
    <row r="1218" spans="1:1" x14ac:dyDescent="0.35">
      <c r="A1218" t="s">
        <v>4816</v>
      </c>
    </row>
    <row r="1219" spans="1:1" x14ac:dyDescent="0.35">
      <c r="A1219" t="s">
        <v>4817</v>
      </c>
    </row>
    <row r="1220" spans="1:1" x14ac:dyDescent="0.35">
      <c r="A1220" t="s">
        <v>4818</v>
      </c>
    </row>
    <row r="1221" spans="1:1" x14ac:dyDescent="0.35">
      <c r="A1221" t="s">
        <v>4819</v>
      </c>
    </row>
    <row r="1222" spans="1:1" x14ac:dyDescent="0.35">
      <c r="A1222" t="s">
        <v>4820</v>
      </c>
    </row>
    <row r="1223" spans="1:1" x14ac:dyDescent="0.35">
      <c r="A1223" t="s">
        <v>4821</v>
      </c>
    </row>
    <row r="1224" spans="1:1" x14ac:dyDescent="0.35">
      <c r="A1224" t="s">
        <v>4822</v>
      </c>
    </row>
    <row r="1225" spans="1:1" x14ac:dyDescent="0.35">
      <c r="A1225" t="s">
        <v>4823</v>
      </c>
    </row>
    <row r="1226" spans="1:1" x14ac:dyDescent="0.35">
      <c r="A1226" t="s">
        <v>4824</v>
      </c>
    </row>
    <row r="1227" spans="1:1" x14ac:dyDescent="0.35">
      <c r="A1227" t="s">
        <v>4825</v>
      </c>
    </row>
    <row r="1228" spans="1:1" x14ac:dyDescent="0.35">
      <c r="A1228" t="s">
        <v>4826</v>
      </c>
    </row>
    <row r="1229" spans="1:1" x14ac:dyDescent="0.35">
      <c r="A1229" t="s">
        <v>4827</v>
      </c>
    </row>
    <row r="1230" spans="1:1" x14ac:dyDescent="0.35">
      <c r="A1230" t="s">
        <v>4828</v>
      </c>
    </row>
    <row r="1231" spans="1:1" x14ac:dyDescent="0.35">
      <c r="A1231" t="s">
        <v>4829</v>
      </c>
    </row>
    <row r="1232" spans="1:1" x14ac:dyDescent="0.35">
      <c r="A1232" t="s">
        <v>4830</v>
      </c>
    </row>
    <row r="1233" spans="1:1" x14ac:dyDescent="0.35">
      <c r="A1233" t="s">
        <v>4831</v>
      </c>
    </row>
    <row r="1234" spans="1:1" x14ac:dyDescent="0.35">
      <c r="A1234" t="s">
        <v>4832</v>
      </c>
    </row>
    <row r="1235" spans="1:1" x14ac:dyDescent="0.35">
      <c r="A1235" t="s">
        <v>4833</v>
      </c>
    </row>
    <row r="1236" spans="1:1" x14ac:dyDescent="0.35">
      <c r="A1236" t="s">
        <v>4834</v>
      </c>
    </row>
    <row r="1237" spans="1:1" x14ac:dyDescent="0.35">
      <c r="A1237" t="s">
        <v>4835</v>
      </c>
    </row>
    <row r="1238" spans="1:1" x14ac:dyDescent="0.35">
      <c r="A1238" t="s">
        <v>4836</v>
      </c>
    </row>
    <row r="1239" spans="1:1" x14ac:dyDescent="0.35">
      <c r="A1239" t="s">
        <v>4837</v>
      </c>
    </row>
    <row r="1240" spans="1:1" x14ac:dyDescent="0.35">
      <c r="A1240" t="s">
        <v>4838</v>
      </c>
    </row>
    <row r="1241" spans="1:1" x14ac:dyDescent="0.35">
      <c r="A1241" t="s">
        <v>4839</v>
      </c>
    </row>
    <row r="1242" spans="1:1" x14ac:dyDescent="0.35">
      <c r="A1242" t="s">
        <v>4840</v>
      </c>
    </row>
    <row r="1243" spans="1:1" x14ac:dyDescent="0.35">
      <c r="A1243" t="s">
        <v>4841</v>
      </c>
    </row>
    <row r="1244" spans="1:1" x14ac:dyDescent="0.35">
      <c r="A1244" t="s">
        <v>4842</v>
      </c>
    </row>
    <row r="1245" spans="1:1" x14ac:dyDescent="0.35">
      <c r="A1245" t="s">
        <v>4843</v>
      </c>
    </row>
    <row r="1246" spans="1:1" x14ac:dyDescent="0.35">
      <c r="A1246" t="s">
        <v>4844</v>
      </c>
    </row>
    <row r="1247" spans="1:1" x14ac:dyDescent="0.35">
      <c r="A1247" t="s">
        <v>4845</v>
      </c>
    </row>
    <row r="1248" spans="1:1" x14ac:dyDescent="0.35">
      <c r="A1248" t="s">
        <v>4846</v>
      </c>
    </row>
    <row r="1249" spans="1:2" x14ac:dyDescent="0.35">
      <c r="A1249" t="s">
        <v>4847</v>
      </c>
    </row>
    <row r="1250" spans="1:2" x14ac:dyDescent="0.35">
      <c r="A1250" t="s">
        <v>4848</v>
      </c>
    </row>
    <row r="1251" spans="1:2" x14ac:dyDescent="0.35">
      <c r="A1251" t="s">
        <v>4849</v>
      </c>
    </row>
    <row r="1252" spans="1:2" x14ac:dyDescent="0.35">
      <c r="A1252" t="s">
        <v>4850</v>
      </c>
    </row>
    <row r="1253" spans="1:2" x14ac:dyDescent="0.35">
      <c r="A1253" t="s">
        <v>4851</v>
      </c>
    </row>
    <row r="1254" spans="1:2" x14ac:dyDescent="0.35">
      <c r="A1254" t="s">
        <v>4852</v>
      </c>
    </row>
    <row r="1255" spans="1:2" x14ac:dyDescent="0.35">
      <c r="A1255" t="s">
        <v>4853</v>
      </c>
      <c r="B1255">
        <v>0</v>
      </c>
    </row>
    <row r="1256" spans="1:2" x14ac:dyDescent="0.35">
      <c r="A1256" t="s">
        <v>4854</v>
      </c>
    </row>
    <row r="1257" spans="1:2" x14ac:dyDescent="0.35">
      <c r="A1257" t="s">
        <v>4855</v>
      </c>
      <c r="B1257">
        <v>0</v>
      </c>
    </row>
    <row r="1258" spans="1:2" x14ac:dyDescent="0.35">
      <c r="A1258" t="s">
        <v>4856</v>
      </c>
      <c r="B1258">
        <v>5000</v>
      </c>
    </row>
    <row r="1259" spans="1:2" x14ac:dyDescent="0.35">
      <c r="A1259" t="s">
        <v>4857</v>
      </c>
      <c r="B1259">
        <v>0</v>
      </c>
    </row>
    <row r="1260" spans="1:2" x14ac:dyDescent="0.35">
      <c r="A1260" t="s">
        <v>4858</v>
      </c>
      <c r="B1260">
        <v>1</v>
      </c>
    </row>
    <row r="1261" spans="1:2" x14ac:dyDescent="0.35">
      <c r="A1261" t="s">
        <v>4859</v>
      </c>
      <c r="B1261">
        <v>1</v>
      </c>
    </row>
    <row r="1262" spans="1:2" x14ac:dyDescent="0.35">
      <c r="A1262" t="s">
        <v>4860</v>
      </c>
      <c r="B1262">
        <v>1</v>
      </c>
    </row>
    <row r="1263" spans="1:2" x14ac:dyDescent="0.35">
      <c r="A1263" t="s">
        <v>4861</v>
      </c>
      <c r="B1263">
        <v>1</v>
      </c>
    </row>
    <row r="1264" spans="1:2" x14ac:dyDescent="0.35">
      <c r="A1264" t="s">
        <v>4862</v>
      </c>
      <c r="B1264">
        <v>1</v>
      </c>
    </row>
    <row r="1265" spans="1:2" x14ac:dyDescent="0.35">
      <c r="A1265" t="s">
        <v>4863</v>
      </c>
      <c r="B1265">
        <v>1</v>
      </c>
    </row>
    <row r="1266" spans="1:2" x14ac:dyDescent="0.35">
      <c r="A1266" t="s">
        <v>4864</v>
      </c>
      <c r="B1266">
        <v>1</v>
      </c>
    </row>
    <row r="1267" spans="1:2" x14ac:dyDescent="0.35">
      <c r="A1267" t="s">
        <v>4865</v>
      </c>
      <c r="B1267">
        <v>1</v>
      </c>
    </row>
    <row r="1268" spans="1:2" x14ac:dyDescent="0.35">
      <c r="A1268" t="s">
        <v>4866</v>
      </c>
      <c r="B1268">
        <v>1</v>
      </c>
    </row>
    <row r="1269" spans="1:2" x14ac:dyDescent="0.35">
      <c r="A1269" t="s">
        <v>4867</v>
      </c>
      <c r="B1269">
        <v>1</v>
      </c>
    </row>
    <row r="1270" spans="1:2" x14ac:dyDescent="0.35">
      <c r="A1270" t="s">
        <v>4868</v>
      </c>
      <c r="B1270">
        <v>1</v>
      </c>
    </row>
    <row r="1271" spans="1:2" x14ac:dyDescent="0.35">
      <c r="A1271" t="s">
        <v>4869</v>
      </c>
      <c r="B1271">
        <v>0</v>
      </c>
    </row>
    <row r="1272" spans="1:2" x14ac:dyDescent="0.35">
      <c r="A1272" t="s">
        <v>4870</v>
      </c>
      <c r="B1272" t="b">
        <v>0</v>
      </c>
    </row>
    <row r="1273" spans="1:2" x14ac:dyDescent="0.35">
      <c r="A1273" t="s">
        <v>4871</v>
      </c>
      <c r="B1273" t="b">
        <v>0</v>
      </c>
    </row>
    <row r="1274" spans="1:2" x14ac:dyDescent="0.35">
      <c r="A1274" t="s">
        <v>4872</v>
      </c>
      <c r="B1274" t="b">
        <v>0</v>
      </c>
    </row>
    <row r="1275" spans="1:2" x14ac:dyDescent="0.35">
      <c r="A1275" t="s">
        <v>4873</v>
      </c>
      <c r="B1275" t="b">
        <v>0</v>
      </c>
    </row>
    <row r="1276" spans="1:2" x14ac:dyDescent="0.35">
      <c r="A1276" t="s">
        <v>4874</v>
      </c>
      <c r="B1276">
        <v>0</v>
      </c>
    </row>
    <row r="1277" spans="1:2" x14ac:dyDescent="0.35">
      <c r="A1277" t="s">
        <v>4875</v>
      </c>
      <c r="B1277">
        <v>0</v>
      </c>
    </row>
    <row r="1278" spans="1:2" x14ac:dyDescent="0.35">
      <c r="A1278" t="s">
        <v>4876</v>
      </c>
      <c r="B1278">
        <v>0</v>
      </c>
    </row>
    <row r="1279" spans="1:2" x14ac:dyDescent="0.35">
      <c r="A1279" t="s">
        <v>4877</v>
      </c>
      <c r="B1279">
        <v>0</v>
      </c>
    </row>
    <row r="1280" spans="1:2" x14ac:dyDescent="0.35">
      <c r="A1280" t="s">
        <v>4878</v>
      </c>
      <c r="B1280">
        <v>0</v>
      </c>
    </row>
    <row r="1281" spans="1:2" x14ac:dyDescent="0.35">
      <c r="A1281" t="s">
        <v>4879</v>
      </c>
      <c r="B1281">
        <v>0</v>
      </c>
    </row>
    <row r="1282" spans="1:2" x14ac:dyDescent="0.35">
      <c r="A1282" t="s">
        <v>4880</v>
      </c>
      <c r="B1282">
        <v>0</v>
      </c>
    </row>
    <row r="1283" spans="1:2" x14ac:dyDescent="0.35">
      <c r="A1283" t="s">
        <v>4881</v>
      </c>
      <c r="B1283">
        <v>0</v>
      </c>
    </row>
    <row r="1284" spans="1:2" x14ac:dyDescent="0.35">
      <c r="A1284" t="s">
        <v>4882</v>
      </c>
      <c r="B1284">
        <v>2</v>
      </c>
    </row>
    <row r="1285" spans="1:2" x14ac:dyDescent="0.35">
      <c r="A1285" t="s">
        <v>4883</v>
      </c>
      <c r="B1285">
        <v>0</v>
      </c>
    </row>
    <row r="1286" spans="1:2" x14ac:dyDescent="0.35">
      <c r="A1286" t="s">
        <v>4884</v>
      </c>
      <c r="B1286">
        <v>0</v>
      </c>
    </row>
    <row r="1287" spans="1:2" x14ac:dyDescent="0.35">
      <c r="A1287" t="s">
        <v>4885</v>
      </c>
      <c r="B1287">
        <v>2</v>
      </c>
    </row>
    <row r="1288" spans="1:2" x14ac:dyDescent="0.35">
      <c r="A1288" t="s">
        <v>4886</v>
      </c>
      <c r="B1288">
        <v>0</v>
      </c>
    </row>
    <row r="1289" spans="1:2" x14ac:dyDescent="0.35">
      <c r="A1289" t="s">
        <v>4887</v>
      </c>
      <c r="B1289">
        <v>0</v>
      </c>
    </row>
    <row r="1290" spans="1:2" x14ac:dyDescent="0.35">
      <c r="A1290" t="s">
        <v>4888</v>
      </c>
      <c r="B1290">
        <v>5000</v>
      </c>
    </row>
    <row r="1291" spans="1:2" x14ac:dyDescent="0.35">
      <c r="A1291" t="s">
        <v>4889</v>
      </c>
      <c r="B1291">
        <v>5000</v>
      </c>
    </row>
    <row r="1292" spans="1:2" x14ac:dyDescent="0.35">
      <c r="A1292" t="s">
        <v>4890</v>
      </c>
      <c r="B1292">
        <v>5000</v>
      </c>
    </row>
    <row r="1293" spans="1:2" x14ac:dyDescent="0.35">
      <c r="A1293" t="s">
        <v>4891</v>
      </c>
      <c r="B1293">
        <v>1</v>
      </c>
    </row>
    <row r="1294" spans="1:2" x14ac:dyDescent="0.35">
      <c r="A1294" t="s">
        <v>4892</v>
      </c>
      <c r="B1294">
        <v>1</v>
      </c>
    </row>
    <row r="1295" spans="1:2" x14ac:dyDescent="0.35">
      <c r="A1295" t="s">
        <v>4893</v>
      </c>
      <c r="B1295">
        <v>1</v>
      </c>
    </row>
    <row r="1296" spans="1:2" x14ac:dyDescent="0.35">
      <c r="A1296" t="s">
        <v>4894</v>
      </c>
      <c r="B1296">
        <v>1</v>
      </c>
    </row>
    <row r="1297" spans="1:2" x14ac:dyDescent="0.35">
      <c r="A1297" t="s">
        <v>4895</v>
      </c>
      <c r="B1297">
        <v>1</v>
      </c>
    </row>
    <row r="1298" spans="1:2" x14ac:dyDescent="0.35">
      <c r="A1298" t="s">
        <v>4896</v>
      </c>
      <c r="B1298">
        <v>1</v>
      </c>
    </row>
    <row r="1299" spans="1:2" x14ac:dyDescent="0.35">
      <c r="A1299" t="s">
        <v>4897</v>
      </c>
      <c r="B1299">
        <v>1</v>
      </c>
    </row>
    <row r="1300" spans="1:2" x14ac:dyDescent="0.35">
      <c r="A1300" t="s">
        <v>4898</v>
      </c>
      <c r="B1300">
        <v>1</v>
      </c>
    </row>
    <row r="1301" spans="1:2" x14ac:dyDescent="0.35">
      <c r="A1301" t="s">
        <v>4899</v>
      </c>
      <c r="B1301">
        <v>1</v>
      </c>
    </row>
    <row r="1302" spans="1:2" x14ac:dyDescent="0.35">
      <c r="A1302" t="s">
        <v>4900</v>
      </c>
      <c r="B1302">
        <v>0</v>
      </c>
    </row>
    <row r="1303" spans="1:2" x14ac:dyDescent="0.35">
      <c r="A1303" t="s">
        <v>4901</v>
      </c>
      <c r="B1303">
        <v>0</v>
      </c>
    </row>
    <row r="1304" spans="1:2" x14ac:dyDescent="0.35">
      <c r="A1304" t="s">
        <v>4902</v>
      </c>
      <c r="B1304">
        <v>0</v>
      </c>
    </row>
    <row r="1305" spans="1:2" x14ac:dyDescent="0.35">
      <c r="A1305" t="s">
        <v>4903</v>
      </c>
      <c r="B1305">
        <v>0</v>
      </c>
    </row>
    <row r="1306" spans="1:2" x14ac:dyDescent="0.35">
      <c r="A1306" t="s">
        <v>4904</v>
      </c>
      <c r="B1306">
        <v>0</v>
      </c>
    </row>
    <row r="1307" spans="1:2" x14ac:dyDescent="0.35">
      <c r="A1307" t="s">
        <v>4905</v>
      </c>
      <c r="B1307">
        <v>0</v>
      </c>
    </row>
    <row r="1308" spans="1:2" x14ac:dyDescent="0.35">
      <c r="A1308" t="s">
        <v>4906</v>
      </c>
      <c r="B1308">
        <v>0</v>
      </c>
    </row>
    <row r="1309" spans="1:2" x14ac:dyDescent="0.35">
      <c r="A1309" t="s">
        <v>4907</v>
      </c>
      <c r="B1309">
        <v>0</v>
      </c>
    </row>
    <row r="1310" spans="1:2" x14ac:dyDescent="0.35">
      <c r="A1310" t="s">
        <v>4908</v>
      </c>
      <c r="B1310">
        <v>0</v>
      </c>
    </row>
    <row r="1311" spans="1:2" x14ac:dyDescent="0.35">
      <c r="A1311" t="s">
        <v>4909</v>
      </c>
    </row>
    <row r="1312" spans="1:2" x14ac:dyDescent="0.35">
      <c r="A1312" t="s">
        <v>4910</v>
      </c>
    </row>
    <row r="1313" spans="1:2" x14ac:dyDescent="0.35">
      <c r="A1313" t="s">
        <v>4911</v>
      </c>
      <c r="B1313">
        <v>5000</v>
      </c>
    </row>
    <row r="1314" spans="1:2" x14ac:dyDescent="0.35">
      <c r="A1314" t="s">
        <v>4912</v>
      </c>
      <c r="B1314">
        <v>5000</v>
      </c>
    </row>
    <row r="1315" spans="1:2" x14ac:dyDescent="0.35">
      <c r="A1315" t="s">
        <v>4913</v>
      </c>
      <c r="B1315">
        <v>5000</v>
      </c>
    </row>
    <row r="1316" spans="1:2" x14ac:dyDescent="0.35">
      <c r="A1316" t="s">
        <v>4914</v>
      </c>
      <c r="B1316">
        <v>0</v>
      </c>
    </row>
    <row r="1317" spans="1:2" x14ac:dyDescent="0.35">
      <c r="A1317" t="s">
        <v>4915</v>
      </c>
      <c r="B1317">
        <v>0</v>
      </c>
    </row>
    <row r="1318" spans="1:2" x14ac:dyDescent="0.35">
      <c r="A1318" t="s">
        <v>4916</v>
      </c>
      <c r="B1318">
        <v>0</v>
      </c>
    </row>
    <row r="1319" spans="1:2" x14ac:dyDescent="0.35">
      <c r="A1319" t="s">
        <v>4917</v>
      </c>
      <c r="B1319">
        <v>0</v>
      </c>
    </row>
    <row r="1320" spans="1:2" x14ac:dyDescent="0.35">
      <c r="A1320" t="s">
        <v>4918</v>
      </c>
      <c r="B1320">
        <v>0</v>
      </c>
    </row>
    <row r="1321" spans="1:2" x14ac:dyDescent="0.35">
      <c r="A1321" t="s">
        <v>4919</v>
      </c>
      <c r="B1321">
        <v>0</v>
      </c>
    </row>
    <row r="1322" spans="1:2" x14ac:dyDescent="0.35">
      <c r="A1322" t="s">
        <v>4920</v>
      </c>
      <c r="B1322">
        <v>0</v>
      </c>
    </row>
    <row r="1323" spans="1:2" x14ac:dyDescent="0.35">
      <c r="A1323" t="s">
        <v>4921</v>
      </c>
      <c r="B1323">
        <v>0</v>
      </c>
    </row>
    <row r="1324" spans="1:2" x14ac:dyDescent="0.35">
      <c r="A1324" t="s">
        <v>4922</v>
      </c>
      <c r="B1324">
        <v>0</v>
      </c>
    </row>
    <row r="1325" spans="1:2" x14ac:dyDescent="0.35">
      <c r="A1325" t="s">
        <v>4923</v>
      </c>
      <c r="B1325">
        <v>1</v>
      </c>
    </row>
    <row r="1326" spans="1:2" x14ac:dyDescent="0.35">
      <c r="A1326" t="s">
        <v>4924</v>
      </c>
      <c r="B1326">
        <v>1</v>
      </c>
    </row>
    <row r="1327" spans="1:2" x14ac:dyDescent="0.35">
      <c r="A1327" t="s">
        <v>4925</v>
      </c>
      <c r="B1327">
        <v>1</v>
      </c>
    </row>
    <row r="1328" spans="1:2" x14ac:dyDescent="0.35">
      <c r="A1328" t="s">
        <v>4926</v>
      </c>
      <c r="B1328">
        <v>1</v>
      </c>
    </row>
    <row r="1329" spans="1:2" x14ac:dyDescent="0.35">
      <c r="A1329" t="s">
        <v>4927</v>
      </c>
      <c r="B1329">
        <v>1</v>
      </c>
    </row>
    <row r="1330" spans="1:2" x14ac:dyDescent="0.35">
      <c r="A1330" t="s">
        <v>4928</v>
      </c>
      <c r="B1330">
        <v>1</v>
      </c>
    </row>
    <row r="1331" spans="1:2" x14ac:dyDescent="0.35">
      <c r="A1331" t="s">
        <v>4929</v>
      </c>
      <c r="B1331">
        <v>1</v>
      </c>
    </row>
    <row r="1332" spans="1:2" x14ac:dyDescent="0.35">
      <c r="A1332" t="s">
        <v>4930</v>
      </c>
      <c r="B1332">
        <v>1</v>
      </c>
    </row>
    <row r="1333" spans="1:2" x14ac:dyDescent="0.35">
      <c r="A1333" t="s">
        <v>4931</v>
      </c>
      <c r="B1333">
        <v>1</v>
      </c>
    </row>
    <row r="1334" spans="1:2" x14ac:dyDescent="0.35">
      <c r="A1334" t="s">
        <v>4932</v>
      </c>
      <c r="B1334">
        <v>1</v>
      </c>
    </row>
    <row r="1335" spans="1:2" x14ac:dyDescent="0.35">
      <c r="A1335" t="s">
        <v>4933</v>
      </c>
      <c r="B1335">
        <v>1</v>
      </c>
    </row>
    <row r="1336" spans="1:2" x14ac:dyDescent="0.35">
      <c r="A1336" t="s">
        <v>4934</v>
      </c>
      <c r="B1336">
        <v>1</v>
      </c>
    </row>
    <row r="1337" spans="1:2" x14ac:dyDescent="0.35">
      <c r="A1337" t="s">
        <v>4935</v>
      </c>
      <c r="B1337" t="b">
        <v>0</v>
      </c>
    </row>
    <row r="1338" spans="1:2" x14ac:dyDescent="0.35">
      <c r="A1338" t="s">
        <v>4936</v>
      </c>
    </row>
    <row r="1339" spans="1:2" x14ac:dyDescent="0.35">
      <c r="A1339" t="s">
        <v>4937</v>
      </c>
      <c r="B1339">
        <v>1</v>
      </c>
    </row>
    <row r="1340" spans="1:2" x14ac:dyDescent="0.35">
      <c r="A1340" t="s">
        <v>4938</v>
      </c>
      <c r="B1340">
        <v>1</v>
      </c>
    </row>
    <row r="1341" spans="1:2" x14ac:dyDescent="0.35">
      <c r="A1341" t="s">
        <v>4939</v>
      </c>
      <c r="B1341">
        <v>1</v>
      </c>
    </row>
    <row r="1342" spans="1:2" x14ac:dyDescent="0.35">
      <c r="A1342" t="s">
        <v>4940</v>
      </c>
      <c r="B1342">
        <v>1</v>
      </c>
    </row>
    <row r="1343" spans="1:2" x14ac:dyDescent="0.35">
      <c r="A1343" t="s">
        <v>4941</v>
      </c>
      <c r="B1343">
        <v>1</v>
      </c>
    </row>
    <row r="1344" spans="1:2" x14ac:dyDescent="0.35">
      <c r="A1344" t="s">
        <v>4942</v>
      </c>
      <c r="B1344">
        <v>1</v>
      </c>
    </row>
    <row r="1345" spans="1:2" x14ac:dyDescent="0.35">
      <c r="A1345" t="s">
        <v>4943</v>
      </c>
      <c r="B1345">
        <v>1</v>
      </c>
    </row>
    <row r="1346" spans="1:2" x14ac:dyDescent="0.35">
      <c r="A1346" t="s">
        <v>4944</v>
      </c>
      <c r="B1346">
        <v>1</v>
      </c>
    </row>
    <row r="1347" spans="1:2" x14ac:dyDescent="0.35">
      <c r="A1347" t="s">
        <v>4945</v>
      </c>
      <c r="B1347">
        <v>1</v>
      </c>
    </row>
    <row r="1348" spans="1:2" x14ac:dyDescent="0.35">
      <c r="A1348" t="s">
        <v>4946</v>
      </c>
      <c r="B1348">
        <v>5000</v>
      </c>
    </row>
    <row r="1349" spans="1:2" x14ac:dyDescent="0.35">
      <c r="A1349" t="s">
        <v>4947</v>
      </c>
      <c r="B1349">
        <v>5000</v>
      </c>
    </row>
    <row r="1350" spans="1:2" x14ac:dyDescent="0.35">
      <c r="A1350" t="s">
        <v>4948</v>
      </c>
      <c r="B1350">
        <v>5000</v>
      </c>
    </row>
    <row r="1351" spans="1:2" x14ac:dyDescent="0.35">
      <c r="A1351" t="s">
        <v>4949</v>
      </c>
      <c r="B1351">
        <v>0</v>
      </c>
    </row>
    <row r="1352" spans="1:2" x14ac:dyDescent="0.35">
      <c r="A1352" t="s">
        <v>4950</v>
      </c>
      <c r="B1352">
        <v>0</v>
      </c>
    </row>
    <row r="1353" spans="1:2" x14ac:dyDescent="0.35">
      <c r="A1353" t="s">
        <v>4951</v>
      </c>
      <c r="B1353">
        <v>0</v>
      </c>
    </row>
    <row r="1354" spans="1:2" x14ac:dyDescent="0.35">
      <c r="A1354" t="s">
        <v>4952</v>
      </c>
      <c r="B1354">
        <v>0</v>
      </c>
    </row>
    <row r="1355" spans="1:2" x14ac:dyDescent="0.35">
      <c r="A1355" t="s">
        <v>4953</v>
      </c>
      <c r="B1355">
        <v>0</v>
      </c>
    </row>
    <row r="1356" spans="1:2" x14ac:dyDescent="0.35">
      <c r="A1356" t="s">
        <v>4954</v>
      </c>
      <c r="B1356">
        <v>0</v>
      </c>
    </row>
    <row r="1357" spans="1:2" x14ac:dyDescent="0.35">
      <c r="A1357" t="s">
        <v>4955</v>
      </c>
      <c r="B1357">
        <v>0</v>
      </c>
    </row>
    <row r="1358" spans="1:2" x14ac:dyDescent="0.35">
      <c r="A1358" t="s">
        <v>4956</v>
      </c>
      <c r="B1358">
        <v>0</v>
      </c>
    </row>
    <row r="1359" spans="1:2" x14ac:dyDescent="0.35">
      <c r="A1359" t="s">
        <v>4957</v>
      </c>
      <c r="B1359">
        <v>0</v>
      </c>
    </row>
    <row r="1360" spans="1:2" x14ac:dyDescent="0.35">
      <c r="A1360" t="s">
        <v>4958</v>
      </c>
      <c r="B1360">
        <v>0</v>
      </c>
    </row>
    <row r="1361" spans="1:2" x14ac:dyDescent="0.35">
      <c r="A1361" t="s">
        <v>4959</v>
      </c>
      <c r="B1361">
        <v>0</v>
      </c>
    </row>
    <row r="1362" spans="1:2" x14ac:dyDescent="0.35">
      <c r="A1362" t="s">
        <v>4960</v>
      </c>
      <c r="B1362">
        <v>0</v>
      </c>
    </row>
    <row r="1363" spans="1:2" x14ac:dyDescent="0.35">
      <c r="A1363" t="s">
        <v>4961</v>
      </c>
    </row>
    <row r="1364" spans="1:2" x14ac:dyDescent="0.35">
      <c r="A1364" t="s">
        <v>4962</v>
      </c>
      <c r="B1364">
        <v>2</v>
      </c>
    </row>
    <row r="1365" spans="1:2" x14ac:dyDescent="0.35">
      <c r="A1365" t="s">
        <v>4963</v>
      </c>
      <c r="B1365">
        <v>1</v>
      </c>
    </row>
    <row r="1366" spans="1:2" x14ac:dyDescent="0.35">
      <c r="A1366" t="s">
        <v>4964</v>
      </c>
      <c r="B1366">
        <v>1</v>
      </c>
    </row>
    <row r="1367" spans="1:2" x14ac:dyDescent="0.35">
      <c r="A1367" t="s">
        <v>4965</v>
      </c>
      <c r="B1367">
        <v>1</v>
      </c>
    </row>
    <row r="1368" spans="1:2" x14ac:dyDescent="0.35">
      <c r="A1368" t="s">
        <v>4966</v>
      </c>
      <c r="B1368">
        <v>1</v>
      </c>
    </row>
    <row r="1369" spans="1:2" x14ac:dyDescent="0.35">
      <c r="A1369" t="s">
        <v>4967</v>
      </c>
      <c r="B1369">
        <v>1</v>
      </c>
    </row>
    <row r="1370" spans="1:2" x14ac:dyDescent="0.35">
      <c r="A1370" t="s">
        <v>4968</v>
      </c>
      <c r="B1370">
        <v>1</v>
      </c>
    </row>
    <row r="1371" spans="1:2" x14ac:dyDescent="0.35">
      <c r="A1371" t="s">
        <v>4969</v>
      </c>
      <c r="B1371">
        <v>1</v>
      </c>
    </row>
    <row r="1372" spans="1:2" x14ac:dyDescent="0.35">
      <c r="A1372" t="s">
        <v>4970</v>
      </c>
      <c r="B1372">
        <v>1</v>
      </c>
    </row>
    <row r="1373" spans="1:2" x14ac:dyDescent="0.35">
      <c r="A1373" t="s">
        <v>4971</v>
      </c>
      <c r="B1373">
        <v>1</v>
      </c>
    </row>
    <row r="1374" spans="1:2" x14ac:dyDescent="0.35">
      <c r="A1374" t="s">
        <v>4972</v>
      </c>
    </row>
    <row r="1375" spans="1:2" x14ac:dyDescent="0.35">
      <c r="A1375" t="s">
        <v>4973</v>
      </c>
      <c r="B1375">
        <v>30</v>
      </c>
    </row>
    <row r="1376" spans="1:2" x14ac:dyDescent="0.35">
      <c r="A1376" t="s">
        <v>4974</v>
      </c>
      <c r="B1376">
        <v>1</v>
      </c>
    </row>
    <row r="1377" spans="1:2" x14ac:dyDescent="0.35">
      <c r="A1377" t="s">
        <v>4975</v>
      </c>
      <c r="B1377">
        <v>1</v>
      </c>
    </row>
    <row r="1378" spans="1:2" x14ac:dyDescent="0.35">
      <c r="A1378" t="s">
        <v>4976</v>
      </c>
    </row>
    <row r="1379" spans="1:2" x14ac:dyDescent="0.35">
      <c r="A1379" t="s">
        <v>4977</v>
      </c>
    </row>
    <row r="1380" spans="1:2" x14ac:dyDescent="0.35">
      <c r="A1380" t="s">
        <v>4978</v>
      </c>
    </row>
    <row r="1381" spans="1:2" x14ac:dyDescent="0.35">
      <c r="A1381" t="s">
        <v>4979</v>
      </c>
    </row>
    <row r="1382" spans="1:2" x14ac:dyDescent="0.35">
      <c r="A1382" t="s">
        <v>4980</v>
      </c>
    </row>
    <row r="1383" spans="1:2" x14ac:dyDescent="0.35">
      <c r="A1383" t="s">
        <v>4981</v>
      </c>
    </row>
    <row r="1384" spans="1:2" x14ac:dyDescent="0.35">
      <c r="A1384" t="s">
        <v>4982</v>
      </c>
    </row>
    <row r="1385" spans="1:2" x14ac:dyDescent="0.35">
      <c r="A1385" t="s">
        <v>4983</v>
      </c>
    </row>
    <row r="1386" spans="1:2" x14ac:dyDescent="0.35">
      <c r="A1386" t="s">
        <v>4984</v>
      </c>
    </row>
    <row r="1387" spans="1:2" x14ac:dyDescent="0.35">
      <c r="A1387" t="s">
        <v>4985</v>
      </c>
    </row>
    <row r="1388" spans="1:2" x14ac:dyDescent="0.35">
      <c r="A1388" t="s">
        <v>4986</v>
      </c>
    </row>
    <row r="1389" spans="1:2" x14ac:dyDescent="0.35">
      <c r="A1389" t="s">
        <v>4987</v>
      </c>
    </row>
    <row r="1390" spans="1:2" x14ac:dyDescent="0.35">
      <c r="A1390" t="s">
        <v>4988</v>
      </c>
    </row>
    <row r="1391" spans="1:2" x14ac:dyDescent="0.35">
      <c r="A1391" t="s">
        <v>4989</v>
      </c>
    </row>
    <row r="1392" spans="1:2" x14ac:dyDescent="0.35">
      <c r="A1392" t="s">
        <v>4990</v>
      </c>
    </row>
    <row r="1393" spans="1:1" x14ac:dyDescent="0.35">
      <c r="A1393" t="s">
        <v>4991</v>
      </c>
    </row>
    <row r="1394" spans="1:1" x14ac:dyDescent="0.35">
      <c r="A1394" t="s">
        <v>4992</v>
      </c>
    </row>
    <row r="1395" spans="1:1" x14ac:dyDescent="0.35">
      <c r="A1395" t="s">
        <v>4993</v>
      </c>
    </row>
    <row r="1396" spans="1:1" x14ac:dyDescent="0.35">
      <c r="A1396" t="s">
        <v>4994</v>
      </c>
    </row>
    <row r="1397" spans="1:1" x14ac:dyDescent="0.35">
      <c r="A1397" t="s">
        <v>4995</v>
      </c>
    </row>
    <row r="1398" spans="1:1" x14ac:dyDescent="0.35">
      <c r="A1398" t="s">
        <v>4996</v>
      </c>
    </row>
    <row r="1399" spans="1:1" x14ac:dyDescent="0.35">
      <c r="A1399" t="s">
        <v>4997</v>
      </c>
    </row>
    <row r="1400" spans="1:1" x14ac:dyDescent="0.35">
      <c r="A1400" t="s">
        <v>4998</v>
      </c>
    </row>
    <row r="1401" spans="1:1" x14ac:dyDescent="0.35">
      <c r="A1401" t="s">
        <v>4999</v>
      </c>
    </row>
    <row r="1402" spans="1:1" x14ac:dyDescent="0.35">
      <c r="A1402" t="s">
        <v>5000</v>
      </c>
    </row>
    <row r="1403" spans="1:1" x14ac:dyDescent="0.35">
      <c r="A1403" t="s">
        <v>5001</v>
      </c>
    </row>
    <row r="1404" spans="1:1" x14ac:dyDescent="0.35">
      <c r="A1404" t="s">
        <v>5002</v>
      </c>
    </row>
    <row r="1405" spans="1:1" x14ac:dyDescent="0.35">
      <c r="A1405" t="s">
        <v>5003</v>
      </c>
    </row>
    <row r="1406" spans="1:1" x14ac:dyDescent="0.35">
      <c r="A1406" t="s">
        <v>5004</v>
      </c>
    </row>
    <row r="1407" spans="1:1" x14ac:dyDescent="0.35">
      <c r="A1407" t="s">
        <v>5005</v>
      </c>
    </row>
    <row r="1408" spans="1:1" x14ac:dyDescent="0.35">
      <c r="A1408" t="s">
        <v>5006</v>
      </c>
    </row>
    <row r="1409" spans="1:1" x14ac:dyDescent="0.35">
      <c r="A1409" t="s">
        <v>5007</v>
      </c>
    </row>
    <row r="1410" spans="1:1" x14ac:dyDescent="0.35">
      <c r="A1410" t="s">
        <v>5008</v>
      </c>
    </row>
    <row r="1411" spans="1:1" x14ac:dyDescent="0.35">
      <c r="A1411" t="s">
        <v>5009</v>
      </c>
    </row>
    <row r="1412" spans="1:1" x14ac:dyDescent="0.35">
      <c r="A1412" t="s">
        <v>5010</v>
      </c>
    </row>
    <row r="1413" spans="1:1" x14ac:dyDescent="0.35">
      <c r="A1413" t="s">
        <v>5011</v>
      </c>
    </row>
    <row r="1414" spans="1:1" x14ac:dyDescent="0.35">
      <c r="A1414" t="s">
        <v>5012</v>
      </c>
    </row>
    <row r="1415" spans="1:1" x14ac:dyDescent="0.35">
      <c r="A1415" t="s">
        <v>5013</v>
      </c>
    </row>
    <row r="1416" spans="1:1" x14ac:dyDescent="0.35">
      <c r="A1416" t="s">
        <v>5014</v>
      </c>
    </row>
    <row r="1417" spans="1:1" x14ac:dyDescent="0.35">
      <c r="A1417" t="s">
        <v>5015</v>
      </c>
    </row>
    <row r="1418" spans="1:1" x14ac:dyDescent="0.35">
      <c r="A1418" t="s">
        <v>5016</v>
      </c>
    </row>
    <row r="1419" spans="1:1" x14ac:dyDescent="0.35">
      <c r="A1419" t="s">
        <v>5017</v>
      </c>
    </row>
    <row r="1420" spans="1:1" x14ac:dyDescent="0.35">
      <c r="A1420" t="s">
        <v>5018</v>
      </c>
    </row>
    <row r="1421" spans="1:1" x14ac:dyDescent="0.35">
      <c r="A1421" t="s">
        <v>5019</v>
      </c>
    </row>
    <row r="1422" spans="1:1" x14ac:dyDescent="0.35">
      <c r="A1422" t="s">
        <v>5020</v>
      </c>
    </row>
    <row r="1423" spans="1:1" x14ac:dyDescent="0.35">
      <c r="A1423" t="s">
        <v>5021</v>
      </c>
    </row>
    <row r="1424" spans="1:1" x14ac:dyDescent="0.35">
      <c r="A1424" t="s">
        <v>5022</v>
      </c>
    </row>
    <row r="1425" spans="1:1" x14ac:dyDescent="0.35">
      <c r="A1425" t="s">
        <v>5023</v>
      </c>
    </row>
    <row r="1426" spans="1:1" x14ac:dyDescent="0.35">
      <c r="A1426" t="s">
        <v>5024</v>
      </c>
    </row>
    <row r="1427" spans="1:1" x14ac:dyDescent="0.35">
      <c r="A1427" t="s">
        <v>5025</v>
      </c>
    </row>
    <row r="1428" spans="1:1" x14ac:dyDescent="0.35">
      <c r="A1428" t="s">
        <v>5026</v>
      </c>
    </row>
    <row r="1429" spans="1:1" x14ac:dyDescent="0.35">
      <c r="A1429" t="s">
        <v>5027</v>
      </c>
    </row>
    <row r="1430" spans="1:1" x14ac:dyDescent="0.35">
      <c r="A1430" t="s">
        <v>5028</v>
      </c>
    </row>
    <row r="1431" spans="1:1" x14ac:dyDescent="0.35">
      <c r="A1431" t="s">
        <v>5029</v>
      </c>
    </row>
    <row r="1432" spans="1:1" x14ac:dyDescent="0.35">
      <c r="A1432" t="s">
        <v>5030</v>
      </c>
    </row>
    <row r="1433" spans="1:1" x14ac:dyDescent="0.35">
      <c r="A1433" t="s">
        <v>5031</v>
      </c>
    </row>
    <row r="1434" spans="1:1" x14ac:dyDescent="0.35">
      <c r="A1434" t="s">
        <v>5032</v>
      </c>
    </row>
    <row r="1435" spans="1:1" x14ac:dyDescent="0.35">
      <c r="A1435" t="s">
        <v>5033</v>
      </c>
    </row>
    <row r="1436" spans="1:1" x14ac:dyDescent="0.35">
      <c r="A1436" t="s">
        <v>5034</v>
      </c>
    </row>
    <row r="1437" spans="1:1" x14ac:dyDescent="0.35">
      <c r="A1437" t="s">
        <v>5035</v>
      </c>
    </row>
    <row r="1438" spans="1:1" x14ac:dyDescent="0.35">
      <c r="A1438" t="s">
        <v>5036</v>
      </c>
    </row>
    <row r="1439" spans="1:1" x14ac:dyDescent="0.35">
      <c r="A1439" t="s">
        <v>5037</v>
      </c>
    </row>
    <row r="1440" spans="1:1" x14ac:dyDescent="0.35">
      <c r="A1440" t="s">
        <v>1173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,  geb: 00-jan-00. Gewicht: 10 kg</v>
      </c>
    </row>
    <row r="2" spans="1:3 4305:4305" x14ac:dyDescent="0.35">
      <c r="A2" t="s">
        <v>320</v>
      </c>
      <c r="B2" s="236" t="s">
        <v>460</v>
      </c>
      <c r="C2" s="234">
        <f>__2_AchterNaam</f>
        <v>0</v>
      </c>
      <c r="FIO2">
        <v>30</v>
      </c>
    </row>
    <row r="3" spans="1:3 4305:4305" x14ac:dyDescent="0.35">
      <c r="A3" t="s">
        <v>320</v>
      </c>
      <c r="B3" s="236" t="s">
        <v>461</v>
      </c>
      <c r="C3" s="234">
        <f>__3_VoorNaam</f>
        <v>0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00-jan-00</v>
      </c>
    </row>
    <row r="5" spans="1:3 4305:4305" x14ac:dyDescent="0.35">
      <c r="A5" t="s">
        <v>320</v>
      </c>
      <c r="B5" s="236" t="s">
        <v>463</v>
      </c>
      <c r="C5" s="22">
        <f>__0_PatNum</f>
        <v>0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6135 weken en 0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IF(NeoBerIV!B32="","",NeoBerIV!B32)</f>
        <v/>
      </c>
    </row>
    <row r="99" spans="1:7" x14ac:dyDescent="0.35">
      <c r="A99" s="518" t="s">
        <v>1163</v>
      </c>
      <c r="B99" s="520" t="s">
        <v>697</v>
      </c>
      <c r="C99" s="517" t="str">
        <f>IF(NeoBerIV!B33="","",NeoBerIV!B33)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/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/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/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/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/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zoomScaleNormal="100" workbookViewId="0">
      <pane xSplit="1" ySplit="1" topLeftCell="B1136" activePane="bottomRight" state="frozen"/>
      <selection activeCell="C22" sqref="C22"/>
      <selection pane="topRight" activeCell="C22" sqref="C22"/>
      <selection pane="bottomLeft" activeCell="C22" sqref="C22"/>
      <selection pane="bottomRight" activeCell="A11" sqref="A11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3602</v>
      </c>
    </row>
    <row r="2" spans="1:6" x14ac:dyDescent="0.35">
      <c r="A2" s="517" t="s">
        <v>1223</v>
      </c>
      <c r="B2" s="517"/>
    </row>
    <row r="3" spans="1:6" x14ac:dyDescent="0.35">
      <c r="A3" s="517" t="s">
        <v>1224</v>
      </c>
      <c r="B3" s="517"/>
    </row>
    <row r="4" spans="1:6" x14ac:dyDescent="0.35">
      <c r="A4" s="517" t="s">
        <v>1225</v>
      </c>
      <c r="B4" s="517"/>
    </row>
    <row r="5" spans="1:6" x14ac:dyDescent="0.35">
      <c r="A5" s="517" t="s">
        <v>1226</v>
      </c>
      <c r="B5" s="517"/>
    </row>
    <row r="6" spans="1:6" x14ac:dyDescent="0.35">
      <c r="A6" s="517" t="s">
        <v>1227</v>
      </c>
      <c r="B6" s="517">
        <v>0</v>
      </c>
      <c r="C6">
        <v>0</v>
      </c>
    </row>
    <row r="7" spans="1:6" x14ac:dyDescent="0.35">
      <c r="A7" s="517" t="s">
        <v>5038</v>
      </c>
    </row>
    <row r="8" spans="1:6" x14ac:dyDescent="0.35">
      <c r="A8" s="517" t="s">
        <v>5039</v>
      </c>
    </row>
    <row r="9" spans="1:6" x14ac:dyDescent="0.35">
      <c r="A9" s="517" t="s">
        <v>5040</v>
      </c>
    </row>
    <row r="10" spans="1:6" x14ac:dyDescent="0.35">
      <c r="A10" s="517" t="s">
        <v>5041</v>
      </c>
    </row>
    <row r="11" spans="1:6" x14ac:dyDescent="0.35">
      <c r="A11" s="517" t="s">
        <v>5042</v>
      </c>
    </row>
    <row r="12" spans="1:6" x14ac:dyDescent="0.35">
      <c r="A12" s="517" t="s">
        <v>5043</v>
      </c>
    </row>
    <row r="13" spans="1:6" x14ac:dyDescent="0.35">
      <c r="A13" s="517" t="s">
        <v>5044</v>
      </c>
      <c r="F13" s="517"/>
    </row>
    <row r="14" spans="1:6" x14ac:dyDescent="0.35">
      <c r="A14" s="517" t="s">
        <v>5045</v>
      </c>
    </row>
    <row r="15" spans="1:6" x14ac:dyDescent="0.35">
      <c r="A15" s="517" t="s">
        <v>5046</v>
      </c>
    </row>
    <row r="16" spans="1:6" x14ac:dyDescent="0.35">
      <c r="A16" s="517" t="s">
        <v>5047</v>
      </c>
    </row>
    <row r="17" spans="1:1" x14ac:dyDescent="0.35">
      <c r="A17" s="517" t="s">
        <v>5048</v>
      </c>
    </row>
    <row r="18" spans="1:1" x14ac:dyDescent="0.35">
      <c r="A18" s="517" t="s">
        <v>5049</v>
      </c>
    </row>
    <row r="19" spans="1:1" x14ac:dyDescent="0.35">
      <c r="A19" s="517" t="s">
        <v>5050</v>
      </c>
    </row>
    <row r="20" spans="1:1" x14ac:dyDescent="0.35">
      <c r="A20" s="517" t="s">
        <v>5051</v>
      </c>
    </row>
    <row r="21" spans="1:1" x14ac:dyDescent="0.35">
      <c r="A21" s="517" t="s">
        <v>5052</v>
      </c>
    </row>
    <row r="22" spans="1:1" x14ac:dyDescent="0.35">
      <c r="A22" s="517" t="s">
        <v>5053</v>
      </c>
    </row>
    <row r="23" spans="1:1" x14ac:dyDescent="0.35">
      <c r="A23" s="517" t="s">
        <v>5054</v>
      </c>
    </row>
    <row r="24" spans="1:1" x14ac:dyDescent="0.35">
      <c r="A24" s="517" t="s">
        <v>5055</v>
      </c>
    </row>
    <row r="25" spans="1:1" x14ac:dyDescent="0.35">
      <c r="A25" s="517" t="s">
        <v>5056</v>
      </c>
    </row>
    <row r="26" spans="1:1" x14ac:dyDescent="0.35">
      <c r="A26" s="517" t="s">
        <v>5057</v>
      </c>
    </row>
    <row r="27" spans="1:1" x14ac:dyDescent="0.35">
      <c r="A27" s="517" t="s">
        <v>5058</v>
      </c>
    </row>
    <row r="28" spans="1:1" x14ac:dyDescent="0.35">
      <c r="A28" s="517" t="s">
        <v>5059</v>
      </c>
    </row>
    <row r="29" spans="1:1" x14ac:dyDescent="0.35">
      <c r="A29" s="517" t="s">
        <v>5060</v>
      </c>
    </row>
    <row r="30" spans="1:1" x14ac:dyDescent="0.35">
      <c r="A30" s="517" t="s">
        <v>5061</v>
      </c>
    </row>
    <row r="31" spans="1:1" x14ac:dyDescent="0.35">
      <c r="A31" s="517" t="s">
        <v>5062</v>
      </c>
    </row>
    <row r="32" spans="1:1" x14ac:dyDescent="0.35">
      <c r="A32" s="517" t="s">
        <v>5063</v>
      </c>
    </row>
    <row r="33" spans="1:6" x14ac:dyDescent="0.35">
      <c r="A33" s="517" t="s">
        <v>5064</v>
      </c>
    </row>
    <row r="34" spans="1:6" x14ac:dyDescent="0.35">
      <c r="A34" s="517" t="s">
        <v>5065</v>
      </c>
    </row>
    <row r="35" spans="1:6" x14ac:dyDescent="0.35">
      <c r="A35" s="517" t="s">
        <v>5066</v>
      </c>
    </row>
    <row r="36" spans="1:6" x14ac:dyDescent="0.35">
      <c r="A36" s="517" t="s">
        <v>5067</v>
      </c>
    </row>
    <row r="37" spans="1:6" x14ac:dyDescent="0.35">
      <c r="A37" s="517" t="s">
        <v>5068</v>
      </c>
    </row>
    <row r="38" spans="1:6" x14ac:dyDescent="0.35">
      <c r="A38" s="517" t="s">
        <v>5069</v>
      </c>
    </row>
    <row r="39" spans="1:6" x14ac:dyDescent="0.35">
      <c r="A39" s="517" t="s">
        <v>5070</v>
      </c>
    </row>
    <row r="40" spans="1:6" x14ac:dyDescent="0.35">
      <c r="A40" s="517" t="s">
        <v>5071</v>
      </c>
      <c r="F40" s="517"/>
    </row>
    <row r="41" spans="1:6" x14ac:dyDescent="0.35">
      <c r="A41" s="517" t="s">
        <v>5072</v>
      </c>
    </row>
    <row r="42" spans="1:6" x14ac:dyDescent="0.35">
      <c r="A42" s="517" t="s">
        <v>5073</v>
      </c>
    </row>
    <row r="43" spans="1:6" x14ac:dyDescent="0.35">
      <c r="A43" s="517" t="s">
        <v>5074</v>
      </c>
    </row>
    <row r="44" spans="1:6" x14ac:dyDescent="0.35">
      <c r="A44" s="517" t="s">
        <v>5075</v>
      </c>
    </row>
    <row r="45" spans="1:6" x14ac:dyDescent="0.35">
      <c r="A45" s="517" t="s">
        <v>5076</v>
      </c>
    </row>
    <row r="46" spans="1:6" x14ac:dyDescent="0.35">
      <c r="A46" s="517" t="s">
        <v>5077</v>
      </c>
    </row>
    <row r="47" spans="1:6" x14ac:dyDescent="0.35">
      <c r="A47" s="517" t="s">
        <v>5078</v>
      </c>
    </row>
    <row r="48" spans="1:6" x14ac:dyDescent="0.35">
      <c r="A48" s="517" t="s">
        <v>5079</v>
      </c>
    </row>
    <row r="49" spans="1:1" x14ac:dyDescent="0.35">
      <c r="A49" s="517" t="s">
        <v>5080</v>
      </c>
    </row>
    <row r="50" spans="1:1" x14ac:dyDescent="0.35">
      <c r="A50" s="517" t="s">
        <v>5081</v>
      </c>
    </row>
    <row r="51" spans="1:1" x14ac:dyDescent="0.35">
      <c r="A51" s="517" t="s">
        <v>5082</v>
      </c>
    </row>
    <row r="52" spans="1:1" x14ac:dyDescent="0.35">
      <c r="A52" s="517" t="s">
        <v>5083</v>
      </c>
    </row>
    <row r="53" spans="1:1" x14ac:dyDescent="0.35">
      <c r="A53" s="517" t="s">
        <v>5084</v>
      </c>
    </row>
    <row r="54" spans="1:1" x14ac:dyDescent="0.35">
      <c r="A54" s="517" t="s">
        <v>5085</v>
      </c>
    </row>
    <row r="55" spans="1:1" x14ac:dyDescent="0.35">
      <c r="A55" s="517" t="s">
        <v>5086</v>
      </c>
    </row>
    <row r="56" spans="1:1" x14ac:dyDescent="0.35">
      <c r="A56" s="517" t="s">
        <v>5087</v>
      </c>
    </row>
    <row r="57" spans="1:1" x14ac:dyDescent="0.35">
      <c r="A57" s="517" t="s">
        <v>5088</v>
      </c>
    </row>
    <row r="58" spans="1:1" x14ac:dyDescent="0.35">
      <c r="A58" s="517" t="s">
        <v>5089</v>
      </c>
    </row>
    <row r="59" spans="1:1" x14ac:dyDescent="0.35">
      <c r="A59" s="517" t="s">
        <v>5090</v>
      </c>
    </row>
    <row r="60" spans="1:1" x14ac:dyDescent="0.35">
      <c r="A60" s="517" t="s">
        <v>5091</v>
      </c>
    </row>
    <row r="61" spans="1:1" x14ac:dyDescent="0.35">
      <c r="A61" s="517" t="s">
        <v>5092</v>
      </c>
    </row>
    <row r="62" spans="1:1" x14ac:dyDescent="0.35">
      <c r="A62" s="517" t="s">
        <v>5093</v>
      </c>
    </row>
    <row r="63" spans="1:1" x14ac:dyDescent="0.35">
      <c r="A63" s="517" t="s">
        <v>5094</v>
      </c>
    </row>
    <row r="64" spans="1:1" x14ac:dyDescent="0.35">
      <c r="A64" s="517" t="s">
        <v>5095</v>
      </c>
    </row>
    <row r="65" spans="1:2" x14ac:dyDescent="0.35">
      <c r="A65" s="517" t="s">
        <v>5096</v>
      </c>
    </row>
    <row r="66" spans="1:2" x14ac:dyDescent="0.35">
      <c r="A66" s="517" t="s">
        <v>5097</v>
      </c>
    </row>
    <row r="67" spans="1:2" x14ac:dyDescent="0.35">
      <c r="A67" s="517" t="s">
        <v>5098</v>
      </c>
    </row>
    <row r="68" spans="1:2" x14ac:dyDescent="0.35">
      <c r="A68" s="517" t="s">
        <v>5099</v>
      </c>
    </row>
    <row r="69" spans="1:2" x14ac:dyDescent="0.35">
      <c r="A69" s="517" t="s">
        <v>5100</v>
      </c>
    </row>
    <row r="70" spans="1:2" x14ac:dyDescent="0.35">
      <c r="A70" s="517" t="s">
        <v>5101</v>
      </c>
    </row>
    <row r="71" spans="1:2" x14ac:dyDescent="0.35">
      <c r="A71" s="517" t="s">
        <v>5102</v>
      </c>
      <c r="B71" s="517"/>
    </row>
    <row r="72" spans="1:2" x14ac:dyDescent="0.35">
      <c r="A72" s="517" t="s">
        <v>5103</v>
      </c>
      <c r="B72" s="517"/>
    </row>
    <row r="73" spans="1:2" x14ac:dyDescent="0.35">
      <c r="A73" s="517" t="s">
        <v>5104</v>
      </c>
      <c r="B73" s="517"/>
    </row>
    <row r="74" spans="1:2" x14ac:dyDescent="0.35">
      <c r="A74" s="517" t="s">
        <v>5105</v>
      </c>
      <c r="B74" s="517"/>
    </row>
    <row r="75" spans="1:2" x14ac:dyDescent="0.35">
      <c r="A75" s="517" t="s">
        <v>5106</v>
      </c>
      <c r="B75" s="517"/>
    </row>
    <row r="76" spans="1:2" x14ac:dyDescent="0.35">
      <c r="A76" s="517" t="s">
        <v>5107</v>
      </c>
      <c r="B76" s="517"/>
    </row>
    <row r="77" spans="1:2" x14ac:dyDescent="0.35">
      <c r="A77" s="517" t="s">
        <v>5108</v>
      </c>
      <c r="B77" s="517"/>
    </row>
    <row r="78" spans="1:2" x14ac:dyDescent="0.35">
      <c r="A78" s="517" t="s">
        <v>5109</v>
      </c>
      <c r="B78" s="517"/>
    </row>
    <row r="79" spans="1:2" x14ac:dyDescent="0.35">
      <c r="A79" s="517" t="s">
        <v>5110</v>
      </c>
    </row>
    <row r="80" spans="1:2" x14ac:dyDescent="0.35">
      <c r="A80" s="517" t="s">
        <v>5111</v>
      </c>
    </row>
    <row r="81" spans="1:1" x14ac:dyDescent="0.35">
      <c r="A81" s="517" t="s">
        <v>5112</v>
      </c>
    </row>
    <row r="82" spans="1:1" x14ac:dyDescent="0.35">
      <c r="A82" s="517" t="s">
        <v>5113</v>
      </c>
    </row>
    <row r="83" spans="1:1" x14ac:dyDescent="0.35">
      <c r="A83" s="517" t="s">
        <v>5114</v>
      </c>
    </row>
    <row r="84" spans="1:1" x14ac:dyDescent="0.35">
      <c r="A84" s="517" t="s">
        <v>5115</v>
      </c>
    </row>
    <row r="85" spans="1:1" x14ac:dyDescent="0.35">
      <c r="A85" s="517" t="s">
        <v>5116</v>
      </c>
    </row>
    <row r="86" spans="1:1" x14ac:dyDescent="0.35">
      <c r="A86" s="517" t="s">
        <v>5117</v>
      </c>
    </row>
    <row r="87" spans="1:1" x14ac:dyDescent="0.35">
      <c r="A87" s="517" t="s">
        <v>5118</v>
      </c>
    </row>
    <row r="88" spans="1:1" x14ac:dyDescent="0.35">
      <c r="A88" s="517" t="s">
        <v>5119</v>
      </c>
    </row>
    <row r="89" spans="1:1" x14ac:dyDescent="0.35">
      <c r="A89" s="517" t="s">
        <v>5120</v>
      </c>
    </row>
    <row r="90" spans="1:1" x14ac:dyDescent="0.35">
      <c r="A90" s="517" t="s">
        <v>5121</v>
      </c>
    </row>
    <row r="91" spans="1:1" x14ac:dyDescent="0.35">
      <c r="A91" s="517" t="s">
        <v>5122</v>
      </c>
    </row>
    <row r="92" spans="1:1" x14ac:dyDescent="0.35">
      <c r="A92" s="517" t="s">
        <v>5123</v>
      </c>
    </row>
    <row r="93" spans="1:1" x14ac:dyDescent="0.35">
      <c r="A93" s="517" t="s">
        <v>5124</v>
      </c>
    </row>
    <row r="94" spans="1:1" x14ac:dyDescent="0.35">
      <c r="A94" s="517" t="s">
        <v>5125</v>
      </c>
    </row>
    <row r="95" spans="1:1" x14ac:dyDescent="0.35">
      <c r="A95" s="517" t="s">
        <v>5126</v>
      </c>
    </row>
    <row r="96" spans="1:1" x14ac:dyDescent="0.35">
      <c r="A96" s="517" t="s">
        <v>5127</v>
      </c>
    </row>
    <row r="97" spans="1:1" x14ac:dyDescent="0.35">
      <c r="A97" s="517" t="s">
        <v>5128</v>
      </c>
    </row>
    <row r="98" spans="1:1" x14ac:dyDescent="0.35">
      <c r="A98" s="517" t="s">
        <v>5129</v>
      </c>
    </row>
    <row r="99" spans="1:1" x14ac:dyDescent="0.35">
      <c r="A99" s="517" t="s">
        <v>5130</v>
      </c>
    </row>
    <row r="100" spans="1:1" x14ac:dyDescent="0.35">
      <c r="A100" s="517" t="s">
        <v>5131</v>
      </c>
    </row>
    <row r="101" spans="1:1" x14ac:dyDescent="0.35">
      <c r="A101" s="517" t="s">
        <v>5132</v>
      </c>
    </row>
    <row r="102" spans="1:1" x14ac:dyDescent="0.35">
      <c r="A102" s="517" t="s">
        <v>5133</v>
      </c>
    </row>
    <row r="103" spans="1:1" x14ac:dyDescent="0.35">
      <c r="A103" s="517" t="s">
        <v>5134</v>
      </c>
    </row>
    <row r="104" spans="1:1" x14ac:dyDescent="0.35">
      <c r="A104" s="517" t="s">
        <v>5135</v>
      </c>
    </row>
    <row r="105" spans="1:1" x14ac:dyDescent="0.35">
      <c r="A105" s="517" t="s">
        <v>5136</v>
      </c>
    </row>
    <row r="106" spans="1:1" x14ac:dyDescent="0.35">
      <c r="A106" s="517" t="s">
        <v>5137</v>
      </c>
    </row>
    <row r="107" spans="1:1" x14ac:dyDescent="0.35">
      <c r="A107" s="517" t="s">
        <v>5138</v>
      </c>
    </row>
    <row r="108" spans="1:1" x14ac:dyDescent="0.35">
      <c r="A108" s="517" t="s">
        <v>5139</v>
      </c>
    </row>
    <row r="109" spans="1:1" x14ac:dyDescent="0.35">
      <c r="A109" s="517" t="s">
        <v>5140</v>
      </c>
    </row>
    <row r="110" spans="1:1" x14ac:dyDescent="0.35">
      <c r="A110" s="517" t="s">
        <v>5141</v>
      </c>
    </row>
    <row r="111" spans="1:1" x14ac:dyDescent="0.35">
      <c r="A111" s="517" t="s">
        <v>5142</v>
      </c>
    </row>
    <row r="112" spans="1:1" x14ac:dyDescent="0.35">
      <c r="A112" s="517" t="s">
        <v>5143</v>
      </c>
    </row>
    <row r="113" spans="1:1" x14ac:dyDescent="0.35">
      <c r="A113" s="517" t="s">
        <v>5144</v>
      </c>
    </row>
    <row r="114" spans="1:1" x14ac:dyDescent="0.35">
      <c r="A114" s="517" t="s">
        <v>5145</v>
      </c>
    </row>
    <row r="115" spans="1:1" x14ac:dyDescent="0.35">
      <c r="A115" s="517" t="s">
        <v>5146</v>
      </c>
    </row>
    <row r="116" spans="1:1" x14ac:dyDescent="0.35">
      <c r="A116" s="517" t="s">
        <v>5147</v>
      </c>
    </row>
    <row r="117" spans="1:1" x14ac:dyDescent="0.35">
      <c r="A117" s="517" t="s">
        <v>5148</v>
      </c>
    </row>
    <row r="118" spans="1:1" x14ac:dyDescent="0.35">
      <c r="A118" s="517" t="s">
        <v>5149</v>
      </c>
    </row>
    <row r="119" spans="1:1" x14ac:dyDescent="0.35">
      <c r="A119" s="517" t="s">
        <v>5150</v>
      </c>
    </row>
    <row r="120" spans="1:1" x14ac:dyDescent="0.35">
      <c r="A120" s="517" t="s">
        <v>5151</v>
      </c>
    </row>
    <row r="121" spans="1:1" x14ac:dyDescent="0.35">
      <c r="A121" s="517" t="s">
        <v>5152</v>
      </c>
    </row>
    <row r="122" spans="1:1" x14ac:dyDescent="0.35">
      <c r="A122" s="517" t="s">
        <v>5153</v>
      </c>
    </row>
    <row r="123" spans="1:1" x14ac:dyDescent="0.35">
      <c r="A123" s="517" t="s">
        <v>5154</v>
      </c>
    </row>
    <row r="124" spans="1:1" x14ac:dyDescent="0.35">
      <c r="A124" s="517" t="s">
        <v>5155</v>
      </c>
    </row>
    <row r="125" spans="1:1" x14ac:dyDescent="0.35">
      <c r="A125" s="517" t="s">
        <v>5156</v>
      </c>
    </row>
    <row r="126" spans="1:1" x14ac:dyDescent="0.35">
      <c r="A126" s="517" t="s">
        <v>5157</v>
      </c>
    </row>
    <row r="127" spans="1:1" x14ac:dyDescent="0.35">
      <c r="A127" s="517" t="s">
        <v>5158</v>
      </c>
    </row>
    <row r="128" spans="1:1" x14ac:dyDescent="0.35">
      <c r="A128" s="517" t="s">
        <v>5159</v>
      </c>
    </row>
    <row r="129" spans="1:1" x14ac:dyDescent="0.35">
      <c r="A129" s="517" t="s">
        <v>5160</v>
      </c>
    </row>
    <row r="130" spans="1:1" x14ac:dyDescent="0.35">
      <c r="A130" s="517" t="s">
        <v>5161</v>
      </c>
    </row>
    <row r="131" spans="1:1" x14ac:dyDescent="0.35">
      <c r="A131" s="517" t="s">
        <v>5162</v>
      </c>
    </row>
    <row r="132" spans="1:1" x14ac:dyDescent="0.35">
      <c r="A132" s="517" t="s">
        <v>5163</v>
      </c>
    </row>
    <row r="133" spans="1:1" x14ac:dyDescent="0.35">
      <c r="A133" s="517" t="s">
        <v>5164</v>
      </c>
    </row>
    <row r="134" spans="1:1" x14ac:dyDescent="0.35">
      <c r="A134" s="517" t="s">
        <v>5165</v>
      </c>
    </row>
    <row r="135" spans="1:1" x14ac:dyDescent="0.35">
      <c r="A135" s="517" t="s">
        <v>5166</v>
      </c>
    </row>
    <row r="136" spans="1:1" x14ac:dyDescent="0.35">
      <c r="A136" s="517" t="s">
        <v>5167</v>
      </c>
    </row>
    <row r="137" spans="1:1" x14ac:dyDescent="0.35">
      <c r="A137" s="517" t="s">
        <v>5168</v>
      </c>
    </row>
    <row r="138" spans="1:1" x14ac:dyDescent="0.35">
      <c r="A138" s="517" t="s">
        <v>5169</v>
      </c>
    </row>
    <row r="139" spans="1:1" x14ac:dyDescent="0.35">
      <c r="A139" s="517" t="s">
        <v>5170</v>
      </c>
    </row>
    <row r="140" spans="1:1" x14ac:dyDescent="0.35">
      <c r="A140" s="517" t="s">
        <v>5171</v>
      </c>
    </row>
    <row r="141" spans="1:1" x14ac:dyDescent="0.35">
      <c r="A141" s="517" t="s">
        <v>5172</v>
      </c>
    </row>
    <row r="142" spans="1:1" x14ac:dyDescent="0.35">
      <c r="A142" s="517" t="s">
        <v>5173</v>
      </c>
    </row>
    <row r="143" spans="1:1" x14ac:dyDescent="0.35">
      <c r="A143" s="517" t="s">
        <v>5174</v>
      </c>
    </row>
    <row r="144" spans="1:1" x14ac:dyDescent="0.35">
      <c r="A144" s="517" t="s">
        <v>5175</v>
      </c>
    </row>
    <row r="145" spans="1:1" x14ac:dyDescent="0.35">
      <c r="A145" s="517" t="s">
        <v>5176</v>
      </c>
    </row>
    <row r="146" spans="1:1" x14ac:dyDescent="0.35">
      <c r="A146" s="517" t="s">
        <v>5177</v>
      </c>
    </row>
    <row r="147" spans="1:1" x14ac:dyDescent="0.35">
      <c r="A147" s="517" t="s">
        <v>5178</v>
      </c>
    </row>
    <row r="148" spans="1:1" x14ac:dyDescent="0.35">
      <c r="A148" s="517" t="s">
        <v>5179</v>
      </c>
    </row>
    <row r="149" spans="1:1" x14ac:dyDescent="0.35">
      <c r="A149" s="517" t="s">
        <v>5180</v>
      </c>
    </row>
    <row r="150" spans="1:1" x14ac:dyDescent="0.35">
      <c r="A150" s="517" t="s">
        <v>5181</v>
      </c>
    </row>
    <row r="151" spans="1:1" x14ac:dyDescent="0.35">
      <c r="A151" s="517" t="s">
        <v>5182</v>
      </c>
    </row>
    <row r="152" spans="1:1" x14ac:dyDescent="0.35">
      <c r="A152" s="517" t="s">
        <v>5183</v>
      </c>
    </row>
    <row r="153" spans="1:1" x14ac:dyDescent="0.35">
      <c r="A153" s="517" t="s">
        <v>5184</v>
      </c>
    </row>
    <row r="154" spans="1:1" x14ac:dyDescent="0.35">
      <c r="A154" s="517" t="s">
        <v>5185</v>
      </c>
    </row>
    <row r="155" spans="1:1" x14ac:dyDescent="0.35">
      <c r="A155" s="517" t="s">
        <v>5186</v>
      </c>
    </row>
    <row r="156" spans="1:1" x14ac:dyDescent="0.35">
      <c r="A156" s="517" t="s">
        <v>5187</v>
      </c>
    </row>
    <row r="157" spans="1:1" x14ac:dyDescent="0.35">
      <c r="A157" s="517" t="s">
        <v>5188</v>
      </c>
    </row>
    <row r="158" spans="1:1" x14ac:dyDescent="0.35">
      <c r="A158" s="517" t="s">
        <v>5189</v>
      </c>
    </row>
    <row r="159" spans="1:1" x14ac:dyDescent="0.35">
      <c r="A159" s="517" t="s">
        <v>5190</v>
      </c>
    </row>
    <row r="160" spans="1:1" x14ac:dyDescent="0.35">
      <c r="A160" s="517" t="s">
        <v>5191</v>
      </c>
    </row>
    <row r="161" spans="1:1" x14ac:dyDescent="0.35">
      <c r="A161" s="517" t="s">
        <v>5192</v>
      </c>
    </row>
    <row r="162" spans="1:1" x14ac:dyDescent="0.35">
      <c r="A162" s="517" t="s">
        <v>5193</v>
      </c>
    </row>
    <row r="163" spans="1:1" x14ac:dyDescent="0.35">
      <c r="A163" s="517" t="s">
        <v>5194</v>
      </c>
    </row>
    <row r="164" spans="1:1" x14ac:dyDescent="0.35">
      <c r="A164" s="517" t="s">
        <v>5195</v>
      </c>
    </row>
    <row r="165" spans="1:1" x14ac:dyDescent="0.35">
      <c r="A165" s="517" t="s">
        <v>5196</v>
      </c>
    </row>
    <row r="166" spans="1:1" x14ac:dyDescent="0.35">
      <c r="A166" s="517" t="s">
        <v>5197</v>
      </c>
    </row>
    <row r="167" spans="1:1" x14ac:dyDescent="0.35">
      <c r="A167" s="517" t="s">
        <v>5198</v>
      </c>
    </row>
    <row r="168" spans="1:1" x14ac:dyDescent="0.35">
      <c r="A168" s="517" t="s">
        <v>5199</v>
      </c>
    </row>
    <row r="169" spans="1:1" x14ac:dyDescent="0.35">
      <c r="A169" s="517" t="s">
        <v>5200</v>
      </c>
    </row>
    <row r="170" spans="1:1" x14ac:dyDescent="0.35">
      <c r="A170" s="517" t="s">
        <v>5201</v>
      </c>
    </row>
    <row r="171" spans="1:1" x14ac:dyDescent="0.35">
      <c r="A171" s="517" t="s">
        <v>5202</v>
      </c>
    </row>
    <row r="172" spans="1:1" x14ac:dyDescent="0.35">
      <c r="A172" s="517" t="s">
        <v>5203</v>
      </c>
    </row>
    <row r="173" spans="1:1" x14ac:dyDescent="0.35">
      <c r="A173" s="517" t="s">
        <v>5204</v>
      </c>
    </row>
    <row r="174" spans="1:1" x14ac:dyDescent="0.35">
      <c r="A174" s="517" t="s">
        <v>5205</v>
      </c>
    </row>
    <row r="175" spans="1:1" x14ac:dyDescent="0.35">
      <c r="A175" s="517" t="s">
        <v>5206</v>
      </c>
    </row>
    <row r="176" spans="1:1" x14ac:dyDescent="0.35">
      <c r="A176" s="517" t="s">
        <v>5207</v>
      </c>
    </row>
    <row r="177" spans="1:1" x14ac:dyDescent="0.35">
      <c r="A177" s="517" t="s">
        <v>5208</v>
      </c>
    </row>
    <row r="178" spans="1:1" x14ac:dyDescent="0.35">
      <c r="A178" s="517" t="s">
        <v>5209</v>
      </c>
    </row>
    <row r="179" spans="1:1" x14ac:dyDescent="0.35">
      <c r="A179" s="517" t="s">
        <v>5210</v>
      </c>
    </row>
    <row r="180" spans="1:1" x14ac:dyDescent="0.35">
      <c r="A180" s="517" t="s">
        <v>5211</v>
      </c>
    </row>
    <row r="181" spans="1:1" x14ac:dyDescent="0.35">
      <c r="A181" s="517" t="s">
        <v>5212</v>
      </c>
    </row>
    <row r="182" spans="1:1" x14ac:dyDescent="0.35">
      <c r="A182" s="517" t="s">
        <v>5213</v>
      </c>
    </row>
    <row r="183" spans="1:1" x14ac:dyDescent="0.35">
      <c r="A183" s="517" t="s">
        <v>5214</v>
      </c>
    </row>
    <row r="184" spans="1:1" x14ac:dyDescent="0.35">
      <c r="A184" s="517" t="s">
        <v>5215</v>
      </c>
    </row>
    <row r="185" spans="1:1" x14ac:dyDescent="0.35">
      <c r="A185" s="517" t="s">
        <v>5216</v>
      </c>
    </row>
    <row r="186" spans="1:1" x14ac:dyDescent="0.35">
      <c r="A186" s="517" t="s">
        <v>5217</v>
      </c>
    </row>
    <row r="187" spans="1:1" x14ac:dyDescent="0.35">
      <c r="A187" s="517" t="s">
        <v>5218</v>
      </c>
    </row>
    <row r="188" spans="1:1" x14ac:dyDescent="0.35">
      <c r="A188" s="517" t="s">
        <v>5219</v>
      </c>
    </row>
    <row r="189" spans="1:1" x14ac:dyDescent="0.35">
      <c r="A189" s="517" t="s">
        <v>5220</v>
      </c>
    </row>
    <row r="190" spans="1:1" x14ac:dyDescent="0.35">
      <c r="A190" s="517" t="s">
        <v>5221</v>
      </c>
    </row>
    <row r="191" spans="1:1" x14ac:dyDescent="0.35">
      <c r="A191" s="517" t="s">
        <v>5222</v>
      </c>
    </row>
    <row r="192" spans="1:1" x14ac:dyDescent="0.35">
      <c r="A192" s="517" t="s">
        <v>5223</v>
      </c>
    </row>
    <row r="193" spans="1:1" x14ac:dyDescent="0.35">
      <c r="A193" s="517" t="s">
        <v>5224</v>
      </c>
    </row>
    <row r="194" spans="1:1" x14ac:dyDescent="0.35">
      <c r="A194" s="517" t="s">
        <v>5225</v>
      </c>
    </row>
    <row r="195" spans="1:1" x14ac:dyDescent="0.35">
      <c r="A195" s="517" t="s">
        <v>5226</v>
      </c>
    </row>
    <row r="196" spans="1:1" x14ac:dyDescent="0.35">
      <c r="A196" s="517" t="s">
        <v>5227</v>
      </c>
    </row>
    <row r="197" spans="1:1" x14ac:dyDescent="0.35">
      <c r="A197" s="517" t="s">
        <v>5228</v>
      </c>
    </row>
    <row r="198" spans="1:1" x14ac:dyDescent="0.35">
      <c r="A198" s="517" t="s">
        <v>5229</v>
      </c>
    </row>
    <row r="199" spans="1:1" x14ac:dyDescent="0.35">
      <c r="A199" s="517" t="s">
        <v>5230</v>
      </c>
    </row>
    <row r="200" spans="1:1" x14ac:dyDescent="0.35">
      <c r="A200" s="517" t="s">
        <v>5231</v>
      </c>
    </row>
    <row r="201" spans="1:1" x14ac:dyDescent="0.35">
      <c r="A201" s="517" t="s">
        <v>5232</v>
      </c>
    </row>
    <row r="202" spans="1:1" x14ac:dyDescent="0.35">
      <c r="A202" s="517" t="s">
        <v>5233</v>
      </c>
    </row>
    <row r="203" spans="1:1" x14ac:dyDescent="0.35">
      <c r="A203" s="517" t="s">
        <v>5234</v>
      </c>
    </row>
    <row r="204" spans="1:1" x14ac:dyDescent="0.35">
      <c r="A204" s="517" t="s">
        <v>5235</v>
      </c>
    </row>
    <row r="205" spans="1:1" x14ac:dyDescent="0.35">
      <c r="A205" s="517" t="s">
        <v>5236</v>
      </c>
    </row>
    <row r="206" spans="1:1" x14ac:dyDescent="0.35">
      <c r="A206" s="517" t="s">
        <v>5237</v>
      </c>
    </row>
    <row r="207" spans="1:1" x14ac:dyDescent="0.35">
      <c r="A207" s="517" t="s">
        <v>5238</v>
      </c>
    </row>
    <row r="208" spans="1:1" x14ac:dyDescent="0.35">
      <c r="A208" s="517" t="s">
        <v>5239</v>
      </c>
    </row>
    <row r="209" spans="1:1" x14ac:dyDescent="0.35">
      <c r="A209" s="517" t="s">
        <v>5240</v>
      </c>
    </row>
    <row r="210" spans="1:1" x14ac:dyDescent="0.35">
      <c r="A210" s="517" t="s">
        <v>5241</v>
      </c>
    </row>
    <row r="211" spans="1:1" x14ac:dyDescent="0.35">
      <c r="A211" s="517" t="s">
        <v>5242</v>
      </c>
    </row>
    <row r="212" spans="1:1" x14ac:dyDescent="0.35">
      <c r="A212" s="517" t="s">
        <v>5243</v>
      </c>
    </row>
    <row r="213" spans="1:1" x14ac:dyDescent="0.35">
      <c r="A213" s="517" t="s">
        <v>5244</v>
      </c>
    </row>
    <row r="214" spans="1:1" x14ac:dyDescent="0.35">
      <c r="A214" s="517" t="s">
        <v>5245</v>
      </c>
    </row>
    <row r="215" spans="1:1" x14ac:dyDescent="0.35">
      <c r="A215" s="517" t="s">
        <v>5246</v>
      </c>
    </row>
    <row r="216" spans="1:1" x14ac:dyDescent="0.35">
      <c r="A216" s="517" t="s">
        <v>5247</v>
      </c>
    </row>
    <row r="217" spans="1:1" x14ac:dyDescent="0.35">
      <c r="A217" s="517" t="s">
        <v>5248</v>
      </c>
    </row>
    <row r="218" spans="1:1" x14ac:dyDescent="0.35">
      <c r="A218" s="517" t="s">
        <v>5249</v>
      </c>
    </row>
    <row r="219" spans="1:1" x14ac:dyDescent="0.35">
      <c r="A219" s="517" t="s">
        <v>5250</v>
      </c>
    </row>
    <row r="220" spans="1:1" x14ac:dyDescent="0.35">
      <c r="A220" s="517" t="s">
        <v>5251</v>
      </c>
    </row>
    <row r="221" spans="1:1" x14ac:dyDescent="0.35">
      <c r="A221" s="517" t="s">
        <v>5252</v>
      </c>
    </row>
    <row r="222" spans="1:1" x14ac:dyDescent="0.35">
      <c r="A222" s="517" t="s">
        <v>5253</v>
      </c>
    </row>
    <row r="223" spans="1:1" x14ac:dyDescent="0.35">
      <c r="A223" s="517" t="s">
        <v>5254</v>
      </c>
    </row>
    <row r="224" spans="1:1" x14ac:dyDescent="0.35">
      <c r="A224" s="517" t="s">
        <v>5255</v>
      </c>
    </row>
    <row r="225" spans="1:1" x14ac:dyDescent="0.35">
      <c r="A225" s="517" t="s">
        <v>5256</v>
      </c>
    </row>
    <row r="226" spans="1:1" x14ac:dyDescent="0.35">
      <c r="A226" s="517" t="s">
        <v>5257</v>
      </c>
    </row>
    <row r="227" spans="1:1" x14ac:dyDescent="0.35">
      <c r="A227" s="517" t="s">
        <v>5258</v>
      </c>
    </row>
    <row r="228" spans="1:1" x14ac:dyDescent="0.35">
      <c r="A228" s="517" t="s">
        <v>5259</v>
      </c>
    </row>
    <row r="229" spans="1:1" x14ac:dyDescent="0.35">
      <c r="A229" s="517" t="s">
        <v>5260</v>
      </c>
    </row>
    <row r="230" spans="1:1" x14ac:dyDescent="0.35">
      <c r="A230" s="517" t="s">
        <v>5261</v>
      </c>
    </row>
    <row r="231" spans="1:1" x14ac:dyDescent="0.35">
      <c r="A231" s="517" t="s">
        <v>5262</v>
      </c>
    </row>
    <row r="232" spans="1:1" x14ac:dyDescent="0.35">
      <c r="A232" s="517" t="s">
        <v>5263</v>
      </c>
    </row>
    <row r="233" spans="1:1" x14ac:dyDescent="0.35">
      <c r="A233" s="517" t="s">
        <v>5264</v>
      </c>
    </row>
    <row r="234" spans="1:1" x14ac:dyDescent="0.35">
      <c r="A234" s="517" t="s">
        <v>5265</v>
      </c>
    </row>
    <row r="235" spans="1:1" x14ac:dyDescent="0.35">
      <c r="A235" s="517" t="s">
        <v>5266</v>
      </c>
    </row>
    <row r="236" spans="1:1" x14ac:dyDescent="0.35">
      <c r="A236" s="517" t="s">
        <v>5267</v>
      </c>
    </row>
    <row r="237" spans="1:1" x14ac:dyDescent="0.35">
      <c r="A237" s="517" t="s">
        <v>5268</v>
      </c>
    </row>
    <row r="238" spans="1:1" x14ac:dyDescent="0.35">
      <c r="A238" s="517" t="s">
        <v>5269</v>
      </c>
    </row>
    <row r="239" spans="1:1" x14ac:dyDescent="0.35">
      <c r="A239" s="517" t="s">
        <v>5270</v>
      </c>
    </row>
    <row r="240" spans="1:1" x14ac:dyDescent="0.35">
      <c r="A240" s="517" t="s">
        <v>5271</v>
      </c>
    </row>
    <row r="241" spans="1:1" x14ac:dyDescent="0.35">
      <c r="A241" s="517" t="s">
        <v>5272</v>
      </c>
    </row>
    <row r="242" spans="1:1" x14ac:dyDescent="0.35">
      <c r="A242" s="517" t="s">
        <v>5273</v>
      </c>
    </row>
    <row r="243" spans="1:1" x14ac:dyDescent="0.35">
      <c r="A243" s="517" t="s">
        <v>5274</v>
      </c>
    </row>
    <row r="244" spans="1:1" x14ac:dyDescent="0.35">
      <c r="A244" s="517" t="s">
        <v>5275</v>
      </c>
    </row>
    <row r="245" spans="1:1" x14ac:dyDescent="0.35">
      <c r="A245" s="517" t="s">
        <v>5276</v>
      </c>
    </row>
    <row r="246" spans="1:1" x14ac:dyDescent="0.35">
      <c r="A246" s="517" t="s">
        <v>5277</v>
      </c>
    </row>
    <row r="247" spans="1:1" x14ac:dyDescent="0.35">
      <c r="A247" s="517" t="s">
        <v>5278</v>
      </c>
    </row>
    <row r="248" spans="1:1" x14ac:dyDescent="0.35">
      <c r="A248" s="517" t="s">
        <v>5279</v>
      </c>
    </row>
    <row r="249" spans="1:1" x14ac:dyDescent="0.35">
      <c r="A249" s="517" t="s">
        <v>5280</v>
      </c>
    </row>
    <row r="250" spans="1:1" x14ac:dyDescent="0.35">
      <c r="A250" s="517" t="s">
        <v>5281</v>
      </c>
    </row>
    <row r="251" spans="1:1" x14ac:dyDescent="0.35">
      <c r="A251" s="517" t="s">
        <v>5282</v>
      </c>
    </row>
    <row r="252" spans="1:1" x14ac:dyDescent="0.35">
      <c r="A252" s="517" t="s">
        <v>5283</v>
      </c>
    </row>
    <row r="253" spans="1:1" x14ac:dyDescent="0.35">
      <c r="A253" s="517" t="s">
        <v>5284</v>
      </c>
    </row>
    <row r="254" spans="1:1" x14ac:dyDescent="0.35">
      <c r="A254" s="517" t="s">
        <v>5285</v>
      </c>
    </row>
    <row r="255" spans="1:1" x14ac:dyDescent="0.35">
      <c r="A255" s="517" t="s">
        <v>5286</v>
      </c>
    </row>
    <row r="256" spans="1:1" x14ac:dyDescent="0.35">
      <c r="A256" s="517" t="s">
        <v>5287</v>
      </c>
    </row>
    <row r="257" spans="1:6" x14ac:dyDescent="0.35">
      <c r="A257" s="517" t="s">
        <v>5288</v>
      </c>
    </row>
    <row r="258" spans="1:6" x14ac:dyDescent="0.35">
      <c r="A258" s="517" t="s">
        <v>5289</v>
      </c>
    </row>
    <row r="259" spans="1:6" x14ac:dyDescent="0.35">
      <c r="A259" s="517" t="s">
        <v>5290</v>
      </c>
    </row>
    <row r="260" spans="1:6" x14ac:dyDescent="0.35">
      <c r="A260" s="517" t="s">
        <v>5291</v>
      </c>
    </row>
    <row r="261" spans="1:6" x14ac:dyDescent="0.35">
      <c r="A261" s="517" t="s">
        <v>5292</v>
      </c>
    </row>
    <row r="262" spans="1:6" x14ac:dyDescent="0.35">
      <c r="A262" s="517" t="s">
        <v>5293</v>
      </c>
    </row>
    <row r="263" spans="1:6" x14ac:dyDescent="0.35">
      <c r="A263" s="517" t="s">
        <v>5294</v>
      </c>
    </row>
    <row r="264" spans="1:6" x14ac:dyDescent="0.35">
      <c r="A264" s="517" t="s">
        <v>5295</v>
      </c>
    </row>
    <row r="265" spans="1:6" x14ac:dyDescent="0.35">
      <c r="A265" s="517" t="s">
        <v>5296</v>
      </c>
    </row>
    <row r="266" spans="1:6" x14ac:dyDescent="0.35">
      <c r="A266" s="517" t="s">
        <v>5297</v>
      </c>
      <c r="F266" s="517"/>
    </row>
    <row r="267" spans="1:6" x14ac:dyDescent="0.35">
      <c r="A267" s="517" t="s">
        <v>5298</v>
      </c>
    </row>
    <row r="268" spans="1:6" x14ac:dyDescent="0.35">
      <c r="A268" s="517" t="s">
        <v>5299</v>
      </c>
    </row>
    <row r="269" spans="1:6" x14ac:dyDescent="0.35">
      <c r="A269" s="517" t="s">
        <v>5300</v>
      </c>
    </row>
    <row r="270" spans="1:6" x14ac:dyDescent="0.35">
      <c r="A270" s="517" t="s">
        <v>5301</v>
      </c>
    </row>
    <row r="271" spans="1:6" x14ac:dyDescent="0.35">
      <c r="A271" s="517" t="s">
        <v>5302</v>
      </c>
    </row>
    <row r="272" spans="1:6" x14ac:dyDescent="0.35">
      <c r="A272" s="517" t="s">
        <v>5303</v>
      </c>
    </row>
    <row r="273" spans="1:2" x14ac:dyDescent="0.35">
      <c r="A273" s="517" t="s">
        <v>5304</v>
      </c>
    </row>
    <row r="274" spans="1:2" x14ac:dyDescent="0.35">
      <c r="A274" s="517" t="s">
        <v>5305</v>
      </c>
    </row>
    <row r="275" spans="1:2" x14ac:dyDescent="0.35">
      <c r="A275" s="517" t="s">
        <v>5306</v>
      </c>
    </row>
    <row r="276" spans="1:2" x14ac:dyDescent="0.35">
      <c r="A276" s="517" t="s">
        <v>5307</v>
      </c>
    </row>
    <row r="277" spans="1:2" x14ac:dyDescent="0.35">
      <c r="A277" s="517" t="s">
        <v>5308</v>
      </c>
    </row>
    <row r="278" spans="1:2" x14ac:dyDescent="0.35">
      <c r="A278" s="517" t="s">
        <v>5309</v>
      </c>
    </row>
    <row r="279" spans="1:2" x14ac:dyDescent="0.35">
      <c r="A279" s="517" t="s">
        <v>5310</v>
      </c>
    </row>
    <row r="280" spans="1:2" x14ac:dyDescent="0.35">
      <c r="A280" s="517" t="s">
        <v>5311</v>
      </c>
    </row>
    <row r="281" spans="1:2" s="517" customFormat="1" x14ac:dyDescent="0.35">
      <c r="A281" s="517" t="s">
        <v>5312</v>
      </c>
      <c r="B281"/>
    </row>
    <row r="282" spans="1:2" s="517" customFormat="1" x14ac:dyDescent="0.35">
      <c r="A282" s="517" t="s">
        <v>5313</v>
      </c>
      <c r="B282"/>
    </row>
    <row r="283" spans="1:2" s="517" customFormat="1" x14ac:dyDescent="0.35">
      <c r="A283" s="517" t="s">
        <v>5314</v>
      </c>
      <c r="B283"/>
    </row>
    <row r="284" spans="1:2" s="517" customFormat="1" x14ac:dyDescent="0.35">
      <c r="A284" s="517" t="s">
        <v>5315</v>
      </c>
      <c r="B284"/>
    </row>
    <row r="285" spans="1:2" s="517" customFormat="1" x14ac:dyDescent="0.35">
      <c r="A285" s="517" t="s">
        <v>5316</v>
      </c>
      <c r="B285"/>
    </row>
    <row r="286" spans="1:2" s="517" customFormat="1" x14ac:dyDescent="0.35">
      <c r="A286" s="517" t="s">
        <v>5317</v>
      </c>
      <c r="B286"/>
    </row>
    <row r="287" spans="1:2" s="517" customFormat="1" x14ac:dyDescent="0.35">
      <c r="A287" s="517" t="s">
        <v>5318</v>
      </c>
      <c r="B287"/>
    </row>
    <row r="288" spans="1:2" s="517" customFormat="1" x14ac:dyDescent="0.35">
      <c r="A288" s="517" t="s">
        <v>5319</v>
      </c>
      <c r="B288"/>
    </row>
    <row r="289" spans="1:2" s="517" customFormat="1" x14ac:dyDescent="0.35">
      <c r="A289" s="517" t="s">
        <v>5320</v>
      </c>
      <c r="B289"/>
    </row>
    <row r="290" spans="1:2" s="517" customFormat="1" x14ac:dyDescent="0.35">
      <c r="A290" s="517" t="s">
        <v>5321</v>
      </c>
      <c r="B290"/>
    </row>
    <row r="291" spans="1:2" x14ac:dyDescent="0.35">
      <c r="A291" s="517" t="s">
        <v>5322</v>
      </c>
    </row>
    <row r="292" spans="1:2" x14ac:dyDescent="0.35">
      <c r="A292" s="517" t="s">
        <v>5323</v>
      </c>
    </row>
    <row r="293" spans="1:2" x14ac:dyDescent="0.35">
      <c r="A293" s="517" t="s">
        <v>5324</v>
      </c>
    </row>
    <row r="294" spans="1:2" x14ac:dyDescent="0.35">
      <c r="A294" s="517" t="s">
        <v>5325</v>
      </c>
    </row>
    <row r="295" spans="1:2" x14ac:dyDescent="0.35">
      <c r="A295" s="517" t="s">
        <v>5326</v>
      </c>
    </row>
    <row r="296" spans="1:2" x14ac:dyDescent="0.35">
      <c r="A296" s="517" t="s">
        <v>5327</v>
      </c>
    </row>
    <row r="297" spans="1:2" x14ac:dyDescent="0.35">
      <c r="A297" s="517" t="s">
        <v>5328</v>
      </c>
    </row>
    <row r="298" spans="1:2" x14ac:dyDescent="0.35">
      <c r="A298" s="517" t="s">
        <v>5329</v>
      </c>
    </row>
    <row r="299" spans="1:2" x14ac:dyDescent="0.35">
      <c r="A299" s="517" t="s">
        <v>5330</v>
      </c>
    </row>
    <row r="300" spans="1:2" x14ac:dyDescent="0.35">
      <c r="A300" s="517" t="s">
        <v>5331</v>
      </c>
    </row>
    <row r="301" spans="1:2" x14ac:dyDescent="0.35">
      <c r="A301" s="517" t="s">
        <v>5332</v>
      </c>
    </row>
    <row r="302" spans="1:2" x14ac:dyDescent="0.35">
      <c r="A302" s="517" t="s">
        <v>5333</v>
      </c>
    </row>
    <row r="303" spans="1:2" x14ac:dyDescent="0.35">
      <c r="A303" s="517" t="s">
        <v>5334</v>
      </c>
    </row>
    <row r="304" spans="1:2" x14ac:dyDescent="0.35">
      <c r="A304" s="517" t="s">
        <v>5335</v>
      </c>
    </row>
    <row r="305" spans="1:2" x14ac:dyDescent="0.35">
      <c r="A305" s="517" t="s">
        <v>5336</v>
      </c>
    </row>
    <row r="306" spans="1:2" x14ac:dyDescent="0.35">
      <c r="A306" s="517" t="s">
        <v>5337</v>
      </c>
    </row>
    <row r="307" spans="1:2" x14ac:dyDescent="0.35">
      <c r="A307" s="517" t="s">
        <v>5338</v>
      </c>
    </row>
    <row r="308" spans="1:2" x14ac:dyDescent="0.35">
      <c r="A308" s="517" t="s">
        <v>5339</v>
      </c>
    </row>
    <row r="309" spans="1:2" x14ac:dyDescent="0.35">
      <c r="A309" s="517" t="s">
        <v>5340</v>
      </c>
    </row>
    <row r="310" spans="1:2" x14ac:dyDescent="0.35">
      <c r="A310" s="517" t="s">
        <v>5341</v>
      </c>
    </row>
    <row r="311" spans="1:2" x14ac:dyDescent="0.35">
      <c r="A311" s="517" t="s">
        <v>5342</v>
      </c>
      <c r="B311" s="517"/>
    </row>
    <row r="312" spans="1:2" x14ac:dyDescent="0.35">
      <c r="A312" s="517" t="s">
        <v>5343</v>
      </c>
      <c r="B312" s="517"/>
    </row>
    <row r="313" spans="1:2" x14ac:dyDescent="0.35">
      <c r="A313" s="517" t="s">
        <v>5344</v>
      </c>
      <c r="B313" s="517"/>
    </row>
    <row r="314" spans="1:2" x14ac:dyDescent="0.35">
      <c r="A314" s="517" t="s">
        <v>5345</v>
      </c>
      <c r="B314" s="517"/>
    </row>
    <row r="315" spans="1:2" x14ac:dyDescent="0.35">
      <c r="A315" s="517" t="s">
        <v>5346</v>
      </c>
      <c r="B315" s="517"/>
    </row>
    <row r="316" spans="1:2" x14ac:dyDescent="0.35">
      <c r="A316" s="517" t="s">
        <v>5347</v>
      </c>
      <c r="B316" s="517"/>
    </row>
    <row r="317" spans="1:2" x14ac:dyDescent="0.35">
      <c r="A317" s="517" t="s">
        <v>5348</v>
      </c>
      <c r="B317" s="517"/>
    </row>
    <row r="318" spans="1:2" x14ac:dyDescent="0.35">
      <c r="A318" s="517" t="s">
        <v>5349</v>
      </c>
      <c r="B318" s="517"/>
    </row>
    <row r="319" spans="1:2" x14ac:dyDescent="0.35">
      <c r="A319" s="517" t="s">
        <v>5350</v>
      </c>
      <c r="B319" s="517"/>
    </row>
    <row r="320" spans="1:2" x14ac:dyDescent="0.35">
      <c r="A320" s="517" t="s">
        <v>5351</v>
      </c>
      <c r="B320" s="517"/>
    </row>
    <row r="321" spans="1:2" x14ac:dyDescent="0.35">
      <c r="A321" s="517" t="s">
        <v>5352</v>
      </c>
    </row>
    <row r="322" spans="1:2" x14ac:dyDescent="0.35">
      <c r="A322" s="517" t="s">
        <v>5353</v>
      </c>
    </row>
    <row r="323" spans="1:2" x14ac:dyDescent="0.35">
      <c r="A323" s="517" t="s">
        <v>5354</v>
      </c>
    </row>
    <row r="324" spans="1:2" x14ac:dyDescent="0.35">
      <c r="A324" s="517" t="s">
        <v>5355</v>
      </c>
    </row>
    <row r="325" spans="1:2" x14ac:dyDescent="0.35">
      <c r="A325" s="517" t="s">
        <v>5356</v>
      </c>
    </row>
    <row r="326" spans="1:2" s="517" customFormat="1" x14ac:dyDescent="0.35">
      <c r="A326" s="517" t="s">
        <v>5357</v>
      </c>
      <c r="B326"/>
    </row>
    <row r="327" spans="1:2" s="517" customFormat="1" x14ac:dyDescent="0.35">
      <c r="A327" s="517" t="s">
        <v>5358</v>
      </c>
      <c r="B327"/>
    </row>
    <row r="328" spans="1:2" s="517" customFormat="1" x14ac:dyDescent="0.35">
      <c r="A328" s="517" t="s">
        <v>5359</v>
      </c>
      <c r="B328"/>
    </row>
    <row r="329" spans="1:2" s="517" customFormat="1" x14ac:dyDescent="0.35">
      <c r="A329" s="517" t="s">
        <v>5360</v>
      </c>
      <c r="B329"/>
    </row>
    <row r="330" spans="1:2" s="517" customFormat="1" x14ac:dyDescent="0.35">
      <c r="A330" s="517" t="s">
        <v>5361</v>
      </c>
      <c r="B330"/>
    </row>
    <row r="331" spans="1:2" s="517" customFormat="1" x14ac:dyDescent="0.35">
      <c r="A331" s="517" t="s">
        <v>5362</v>
      </c>
      <c r="B331"/>
    </row>
    <row r="332" spans="1:2" s="517" customFormat="1" x14ac:dyDescent="0.35">
      <c r="A332" s="517" t="s">
        <v>5363</v>
      </c>
      <c r="B332"/>
    </row>
    <row r="333" spans="1:2" s="517" customFormat="1" x14ac:dyDescent="0.35">
      <c r="A333" s="517" t="s">
        <v>5364</v>
      </c>
      <c r="B333"/>
    </row>
    <row r="334" spans="1:2" s="517" customFormat="1" x14ac:dyDescent="0.35">
      <c r="A334" s="517" t="s">
        <v>5365</v>
      </c>
      <c r="B334"/>
    </row>
    <row r="335" spans="1:2" s="517" customFormat="1" x14ac:dyDescent="0.35">
      <c r="A335" s="517" t="s">
        <v>5366</v>
      </c>
      <c r="B335"/>
    </row>
    <row r="336" spans="1:2" x14ac:dyDescent="0.35">
      <c r="A336" s="517" t="s">
        <v>5367</v>
      </c>
    </row>
    <row r="337" spans="1:1" x14ac:dyDescent="0.35">
      <c r="A337" s="517" t="s">
        <v>5368</v>
      </c>
    </row>
    <row r="338" spans="1:1" x14ac:dyDescent="0.35">
      <c r="A338" s="517" t="s">
        <v>5369</v>
      </c>
    </row>
    <row r="339" spans="1:1" x14ac:dyDescent="0.35">
      <c r="A339" s="517" t="s">
        <v>5370</v>
      </c>
    </row>
    <row r="340" spans="1:1" x14ac:dyDescent="0.35">
      <c r="A340" s="517" t="s">
        <v>5371</v>
      </c>
    </row>
    <row r="341" spans="1:1" x14ac:dyDescent="0.35">
      <c r="A341" s="517" t="s">
        <v>5372</v>
      </c>
    </row>
    <row r="342" spans="1:1" x14ac:dyDescent="0.35">
      <c r="A342" s="517" t="s">
        <v>5373</v>
      </c>
    </row>
    <row r="343" spans="1:1" x14ac:dyDescent="0.35">
      <c r="A343" s="517" t="s">
        <v>5374</v>
      </c>
    </row>
    <row r="344" spans="1:1" x14ac:dyDescent="0.35">
      <c r="A344" s="517" t="s">
        <v>5375</v>
      </c>
    </row>
    <row r="345" spans="1:1" x14ac:dyDescent="0.35">
      <c r="A345" s="517" t="s">
        <v>5376</v>
      </c>
    </row>
    <row r="346" spans="1:1" x14ac:dyDescent="0.35">
      <c r="A346" s="517" t="s">
        <v>5377</v>
      </c>
    </row>
    <row r="347" spans="1:1" x14ac:dyDescent="0.35">
      <c r="A347" s="517" t="s">
        <v>5378</v>
      </c>
    </row>
    <row r="348" spans="1:1" x14ac:dyDescent="0.35">
      <c r="A348" s="517" t="s">
        <v>5379</v>
      </c>
    </row>
    <row r="349" spans="1:1" x14ac:dyDescent="0.35">
      <c r="A349" s="517" t="s">
        <v>5380</v>
      </c>
    </row>
    <row r="350" spans="1:1" x14ac:dyDescent="0.35">
      <c r="A350" s="517" t="s">
        <v>5381</v>
      </c>
    </row>
    <row r="351" spans="1:1" x14ac:dyDescent="0.35">
      <c r="A351" s="517" t="s">
        <v>5382</v>
      </c>
    </row>
    <row r="352" spans="1:1" x14ac:dyDescent="0.35">
      <c r="A352" s="517" t="s">
        <v>5383</v>
      </c>
    </row>
    <row r="353" spans="1:8" x14ac:dyDescent="0.35">
      <c r="A353" s="517" t="s">
        <v>5384</v>
      </c>
      <c r="E353" s="517"/>
      <c r="F353" s="517"/>
      <c r="G353" s="517"/>
      <c r="H353" s="517"/>
    </row>
    <row r="354" spans="1:8" x14ac:dyDescent="0.35">
      <c r="A354" s="517" t="s">
        <v>5385</v>
      </c>
      <c r="E354" s="517"/>
      <c r="F354" s="517"/>
      <c r="G354" s="517"/>
      <c r="H354" s="517"/>
    </row>
    <row r="355" spans="1:8" x14ac:dyDescent="0.35">
      <c r="A355" s="517" t="s">
        <v>5386</v>
      </c>
      <c r="E355" s="517"/>
      <c r="F355" s="517"/>
      <c r="G355" s="517"/>
      <c r="H355" s="517"/>
    </row>
    <row r="356" spans="1:8" x14ac:dyDescent="0.35">
      <c r="A356" s="517" t="s">
        <v>5387</v>
      </c>
      <c r="B356" s="517"/>
      <c r="E356" s="517"/>
      <c r="F356" s="517"/>
      <c r="G356" s="517"/>
      <c r="H356" s="517"/>
    </row>
    <row r="357" spans="1:8" x14ac:dyDescent="0.35">
      <c r="A357" s="517" t="s">
        <v>5388</v>
      </c>
      <c r="B357" s="517"/>
      <c r="E357" s="517"/>
      <c r="F357" s="517"/>
      <c r="G357" s="517"/>
      <c r="H357" s="517"/>
    </row>
    <row r="358" spans="1:8" x14ac:dyDescent="0.35">
      <c r="A358" s="517" t="s">
        <v>5389</v>
      </c>
      <c r="B358" s="517"/>
      <c r="E358" s="517"/>
      <c r="F358" s="517"/>
      <c r="G358" s="517"/>
      <c r="H358" s="517"/>
    </row>
    <row r="359" spans="1:8" x14ac:dyDescent="0.35">
      <c r="A359" s="517" t="s">
        <v>5390</v>
      </c>
      <c r="B359" s="517"/>
      <c r="E359" s="517"/>
      <c r="F359" s="517"/>
      <c r="G359" s="517"/>
      <c r="H359" s="517"/>
    </row>
    <row r="360" spans="1:8" x14ac:dyDescent="0.35">
      <c r="A360" s="517" t="s">
        <v>5391</v>
      </c>
      <c r="B360" s="517"/>
      <c r="E360" s="517"/>
      <c r="F360" s="517"/>
      <c r="G360" s="517"/>
      <c r="H360" s="517"/>
    </row>
    <row r="361" spans="1:8" x14ac:dyDescent="0.35">
      <c r="A361" s="517" t="s">
        <v>5392</v>
      </c>
      <c r="B361" s="517"/>
      <c r="E361" s="517"/>
      <c r="F361" s="517"/>
      <c r="G361" s="517"/>
      <c r="H361" s="517"/>
    </row>
    <row r="362" spans="1:8" x14ac:dyDescent="0.35">
      <c r="A362" s="517" t="s">
        <v>5393</v>
      </c>
      <c r="B362" s="517"/>
      <c r="E362" s="517"/>
      <c r="F362" s="517"/>
      <c r="G362" s="517"/>
      <c r="H362" s="517"/>
    </row>
    <row r="363" spans="1:8" x14ac:dyDescent="0.35">
      <c r="A363" s="517" t="s">
        <v>5394</v>
      </c>
      <c r="B363" s="517"/>
      <c r="E363" s="517"/>
      <c r="F363" s="517"/>
      <c r="G363" s="517"/>
      <c r="H363" s="517"/>
    </row>
    <row r="364" spans="1:8" x14ac:dyDescent="0.35">
      <c r="A364" s="517" t="s">
        <v>5395</v>
      </c>
      <c r="B364" s="517"/>
    </row>
    <row r="365" spans="1:8" x14ac:dyDescent="0.35">
      <c r="A365" s="517" t="s">
        <v>5396</v>
      </c>
      <c r="B365" s="517"/>
    </row>
    <row r="366" spans="1:8" x14ac:dyDescent="0.35">
      <c r="A366" s="517" t="s">
        <v>5397</v>
      </c>
    </row>
    <row r="367" spans="1:8" x14ac:dyDescent="0.35">
      <c r="A367" s="517" t="s">
        <v>5398</v>
      </c>
    </row>
    <row r="368" spans="1:8" x14ac:dyDescent="0.35">
      <c r="A368" s="517" t="s">
        <v>5399</v>
      </c>
    </row>
    <row r="369" spans="1:2" x14ac:dyDescent="0.35">
      <c r="A369" s="517" t="s">
        <v>5400</v>
      </c>
    </row>
    <row r="370" spans="1:2" x14ac:dyDescent="0.35">
      <c r="A370" s="517" t="s">
        <v>5401</v>
      </c>
    </row>
    <row r="371" spans="1:2" x14ac:dyDescent="0.35">
      <c r="A371" s="517" t="s">
        <v>5402</v>
      </c>
    </row>
    <row r="372" spans="1:2" x14ac:dyDescent="0.35">
      <c r="A372" s="517" t="s">
        <v>5403</v>
      </c>
    </row>
    <row r="373" spans="1:2" x14ac:dyDescent="0.35">
      <c r="A373" s="517" t="s">
        <v>5404</v>
      </c>
    </row>
    <row r="374" spans="1:2" x14ac:dyDescent="0.35">
      <c r="A374" s="517" t="s">
        <v>5405</v>
      </c>
    </row>
    <row r="375" spans="1:2" x14ac:dyDescent="0.35">
      <c r="A375" s="517" t="s">
        <v>5406</v>
      </c>
    </row>
    <row r="376" spans="1:2" x14ac:dyDescent="0.35">
      <c r="A376" s="517" t="s">
        <v>5407</v>
      </c>
    </row>
    <row r="377" spans="1:2" x14ac:dyDescent="0.35">
      <c r="A377" s="517" t="s">
        <v>5408</v>
      </c>
    </row>
    <row r="378" spans="1:2" x14ac:dyDescent="0.35">
      <c r="A378" s="517" t="s">
        <v>5409</v>
      </c>
    </row>
    <row r="379" spans="1:2" x14ac:dyDescent="0.35">
      <c r="A379" s="517" t="s">
        <v>5410</v>
      </c>
    </row>
    <row r="380" spans="1:2" x14ac:dyDescent="0.35">
      <c r="A380" s="517" t="s">
        <v>5411</v>
      </c>
    </row>
    <row r="381" spans="1:2" x14ac:dyDescent="0.35">
      <c r="A381" s="517" t="s">
        <v>5412</v>
      </c>
    </row>
    <row r="382" spans="1:2" x14ac:dyDescent="0.35">
      <c r="A382" s="517" t="s">
        <v>5413</v>
      </c>
    </row>
    <row r="383" spans="1:2" x14ac:dyDescent="0.35">
      <c r="A383" s="517" t="s">
        <v>5414</v>
      </c>
    </row>
    <row r="384" spans="1:2" x14ac:dyDescent="0.35">
      <c r="A384" s="517" t="s">
        <v>5415</v>
      </c>
      <c r="B384" s="517"/>
    </row>
    <row r="385" spans="1:6" x14ac:dyDescent="0.35">
      <c r="A385" s="517" t="s">
        <v>5416</v>
      </c>
      <c r="B385" s="517"/>
    </row>
    <row r="386" spans="1:6" x14ac:dyDescent="0.35">
      <c r="A386" s="517" t="s">
        <v>5417</v>
      </c>
      <c r="B386" s="517"/>
      <c r="F386" s="517"/>
    </row>
    <row r="387" spans="1:6" x14ac:dyDescent="0.35">
      <c r="A387" s="517" t="s">
        <v>5418</v>
      </c>
      <c r="B387" s="517"/>
    </row>
    <row r="388" spans="1:6" x14ac:dyDescent="0.35">
      <c r="A388" s="517" t="s">
        <v>5419</v>
      </c>
      <c r="B388" s="517"/>
    </row>
    <row r="389" spans="1:6" x14ac:dyDescent="0.35">
      <c r="A389" s="517" t="s">
        <v>5420</v>
      </c>
      <c r="B389" s="517"/>
    </row>
    <row r="390" spans="1:6" x14ac:dyDescent="0.35">
      <c r="A390" s="517" t="s">
        <v>5421</v>
      </c>
      <c r="B390" s="517"/>
    </row>
    <row r="391" spans="1:6" x14ac:dyDescent="0.35">
      <c r="A391" s="517" t="s">
        <v>5422</v>
      </c>
      <c r="B391" s="517"/>
    </row>
    <row r="392" spans="1:6" x14ac:dyDescent="0.35">
      <c r="A392" s="517" t="s">
        <v>5423</v>
      </c>
      <c r="B392" s="517"/>
    </row>
    <row r="393" spans="1:6" x14ac:dyDescent="0.35">
      <c r="A393" s="517" t="s">
        <v>5424</v>
      </c>
      <c r="B393" s="517"/>
    </row>
    <row r="394" spans="1:6" x14ac:dyDescent="0.35">
      <c r="A394" s="517" t="s">
        <v>5425</v>
      </c>
    </row>
    <row r="395" spans="1:6" x14ac:dyDescent="0.35">
      <c r="A395" s="517" t="s">
        <v>5426</v>
      </c>
    </row>
    <row r="396" spans="1:6" x14ac:dyDescent="0.35">
      <c r="A396" s="517" t="s">
        <v>5427</v>
      </c>
    </row>
    <row r="397" spans="1:6" x14ac:dyDescent="0.35">
      <c r="A397" s="517" t="s">
        <v>5428</v>
      </c>
    </row>
    <row r="398" spans="1:6" x14ac:dyDescent="0.35">
      <c r="A398" s="517" t="s">
        <v>5429</v>
      </c>
    </row>
    <row r="399" spans="1:6" x14ac:dyDescent="0.35">
      <c r="A399" s="517" t="s">
        <v>5430</v>
      </c>
    </row>
    <row r="400" spans="1:6" x14ac:dyDescent="0.35">
      <c r="A400" s="517" t="s">
        <v>5431</v>
      </c>
    </row>
    <row r="401" spans="1:1" x14ac:dyDescent="0.35">
      <c r="A401" s="517" t="s">
        <v>5432</v>
      </c>
    </row>
    <row r="402" spans="1:1" x14ac:dyDescent="0.35">
      <c r="A402" s="517" t="s">
        <v>5433</v>
      </c>
    </row>
    <row r="403" spans="1:1" x14ac:dyDescent="0.35">
      <c r="A403" s="517" t="s">
        <v>5434</v>
      </c>
    </row>
    <row r="404" spans="1:1" x14ac:dyDescent="0.35">
      <c r="A404" s="517" t="s">
        <v>5435</v>
      </c>
    </row>
    <row r="405" spans="1:1" x14ac:dyDescent="0.35">
      <c r="A405" s="517" t="s">
        <v>5436</v>
      </c>
    </row>
    <row r="406" spans="1:1" x14ac:dyDescent="0.35">
      <c r="A406" s="517" t="s">
        <v>5437</v>
      </c>
    </row>
    <row r="407" spans="1:1" x14ac:dyDescent="0.35">
      <c r="A407" s="517" t="s">
        <v>5438</v>
      </c>
    </row>
    <row r="408" spans="1:1" x14ac:dyDescent="0.35">
      <c r="A408" s="517" t="s">
        <v>5439</v>
      </c>
    </row>
    <row r="409" spans="1:1" x14ac:dyDescent="0.35">
      <c r="A409" s="517" t="s">
        <v>5440</v>
      </c>
    </row>
    <row r="410" spans="1:1" x14ac:dyDescent="0.35">
      <c r="A410" s="517" t="s">
        <v>5441</v>
      </c>
    </row>
    <row r="411" spans="1:1" x14ac:dyDescent="0.35">
      <c r="A411" s="517" t="s">
        <v>5442</v>
      </c>
    </row>
    <row r="412" spans="1:1" x14ac:dyDescent="0.35">
      <c r="A412" s="517" t="s">
        <v>5443</v>
      </c>
    </row>
    <row r="413" spans="1:1" x14ac:dyDescent="0.35">
      <c r="A413" s="517" t="s">
        <v>5444</v>
      </c>
    </row>
    <row r="414" spans="1:1" x14ac:dyDescent="0.35">
      <c r="A414" s="517" t="s">
        <v>5445</v>
      </c>
    </row>
    <row r="415" spans="1:1" x14ac:dyDescent="0.35">
      <c r="A415" s="517" t="s">
        <v>5446</v>
      </c>
    </row>
    <row r="416" spans="1:1" x14ac:dyDescent="0.35">
      <c r="A416" s="517" t="s">
        <v>5447</v>
      </c>
    </row>
    <row r="417" spans="1:6" x14ac:dyDescent="0.35">
      <c r="A417" s="517" t="s">
        <v>5448</v>
      </c>
    </row>
    <row r="418" spans="1:6" x14ac:dyDescent="0.35">
      <c r="A418" s="517" t="s">
        <v>5449</v>
      </c>
    </row>
    <row r="419" spans="1:6" x14ac:dyDescent="0.35">
      <c r="A419" s="517" t="s">
        <v>5450</v>
      </c>
    </row>
    <row r="420" spans="1:6" x14ac:dyDescent="0.35">
      <c r="A420" s="517" t="s">
        <v>5451</v>
      </c>
    </row>
    <row r="421" spans="1:6" x14ac:dyDescent="0.35">
      <c r="A421" s="517" t="s">
        <v>5452</v>
      </c>
    </row>
    <row r="422" spans="1:6" x14ac:dyDescent="0.35">
      <c r="A422" s="517" t="s">
        <v>5453</v>
      </c>
    </row>
    <row r="423" spans="1:6" x14ac:dyDescent="0.35">
      <c r="A423" s="517" t="s">
        <v>5454</v>
      </c>
    </row>
    <row r="424" spans="1:6" x14ac:dyDescent="0.35">
      <c r="A424" s="517" t="s">
        <v>5455</v>
      </c>
    </row>
    <row r="425" spans="1:6" x14ac:dyDescent="0.35">
      <c r="A425" s="517" t="s">
        <v>5456</v>
      </c>
    </row>
    <row r="426" spans="1:6" x14ac:dyDescent="0.35">
      <c r="A426" s="517" t="s">
        <v>5457</v>
      </c>
    </row>
    <row r="427" spans="1:6" x14ac:dyDescent="0.35">
      <c r="A427" s="517" t="s">
        <v>5458</v>
      </c>
    </row>
    <row r="428" spans="1:6" x14ac:dyDescent="0.35">
      <c r="A428" s="517" t="s">
        <v>5459</v>
      </c>
    </row>
    <row r="429" spans="1:6" x14ac:dyDescent="0.35">
      <c r="A429" s="517" t="s">
        <v>5460</v>
      </c>
    </row>
    <row r="430" spans="1:6" x14ac:dyDescent="0.35">
      <c r="A430" s="517" t="s">
        <v>5461</v>
      </c>
    </row>
    <row r="431" spans="1:6" x14ac:dyDescent="0.35">
      <c r="A431" s="517" t="s">
        <v>5462</v>
      </c>
    </row>
    <row r="432" spans="1:6" x14ac:dyDescent="0.35">
      <c r="A432" s="517" t="s">
        <v>5463</v>
      </c>
      <c r="F432" s="517"/>
    </row>
    <row r="433" spans="1:6" x14ac:dyDescent="0.35">
      <c r="A433" s="517" t="s">
        <v>5464</v>
      </c>
    </row>
    <row r="434" spans="1:6" x14ac:dyDescent="0.35">
      <c r="A434" s="517" t="s">
        <v>5465</v>
      </c>
    </row>
    <row r="435" spans="1:6" x14ac:dyDescent="0.35">
      <c r="A435" s="517" t="s">
        <v>5466</v>
      </c>
    </row>
    <row r="436" spans="1:6" x14ac:dyDescent="0.35">
      <c r="A436" s="517" t="s">
        <v>5467</v>
      </c>
    </row>
    <row r="437" spans="1:6" x14ac:dyDescent="0.35">
      <c r="A437" s="517" t="s">
        <v>5468</v>
      </c>
      <c r="F437" s="517"/>
    </row>
    <row r="438" spans="1:6" x14ac:dyDescent="0.35">
      <c r="A438" s="517" t="s">
        <v>5469</v>
      </c>
    </row>
    <row r="439" spans="1:6" x14ac:dyDescent="0.35">
      <c r="A439" s="517" t="s">
        <v>5470</v>
      </c>
    </row>
    <row r="440" spans="1:6" x14ac:dyDescent="0.35">
      <c r="A440" s="517" t="s">
        <v>5471</v>
      </c>
    </row>
    <row r="441" spans="1:6" x14ac:dyDescent="0.35">
      <c r="A441" s="517" t="s">
        <v>5472</v>
      </c>
    </row>
    <row r="442" spans="1:6" x14ac:dyDescent="0.35">
      <c r="A442" s="517" t="s">
        <v>5473</v>
      </c>
    </row>
    <row r="443" spans="1:6" x14ac:dyDescent="0.35">
      <c r="A443" s="517" t="s">
        <v>5474</v>
      </c>
    </row>
    <row r="444" spans="1:6" x14ac:dyDescent="0.35">
      <c r="A444" s="517" t="s">
        <v>5475</v>
      </c>
    </row>
    <row r="445" spans="1:6" x14ac:dyDescent="0.35">
      <c r="A445" s="517" t="s">
        <v>5476</v>
      </c>
    </row>
    <row r="446" spans="1:6" x14ac:dyDescent="0.35">
      <c r="A446" s="517" t="s">
        <v>5477</v>
      </c>
    </row>
    <row r="447" spans="1:6" x14ac:dyDescent="0.35">
      <c r="A447" s="517" t="s">
        <v>5478</v>
      </c>
    </row>
    <row r="448" spans="1:6" x14ac:dyDescent="0.35">
      <c r="A448" s="517" t="s">
        <v>5479</v>
      </c>
    </row>
    <row r="449" spans="1:3" x14ac:dyDescent="0.35">
      <c r="A449" s="517" t="s">
        <v>5480</v>
      </c>
    </row>
    <row r="450" spans="1:3" x14ac:dyDescent="0.35">
      <c r="A450" s="517" t="s">
        <v>5481</v>
      </c>
    </row>
    <row r="451" spans="1:3" x14ac:dyDescent="0.35">
      <c r="A451" s="517" t="s">
        <v>5482</v>
      </c>
    </row>
    <row r="452" spans="1:3" x14ac:dyDescent="0.35">
      <c r="A452" s="517" t="s">
        <v>5483</v>
      </c>
    </row>
    <row r="453" spans="1:3" s="517" customFormat="1" x14ac:dyDescent="0.35">
      <c r="A453" s="517" t="s">
        <v>5484</v>
      </c>
      <c r="B453"/>
    </row>
    <row r="454" spans="1:3" x14ac:dyDescent="0.35">
      <c r="A454" s="517" t="s">
        <v>5485</v>
      </c>
    </row>
    <row r="455" spans="1:3" x14ac:dyDescent="0.35">
      <c r="A455" s="517" t="s">
        <v>5486</v>
      </c>
    </row>
    <row r="456" spans="1:3" x14ac:dyDescent="0.35">
      <c r="A456" s="517" t="s">
        <v>5487</v>
      </c>
    </row>
    <row r="457" spans="1:3" x14ac:dyDescent="0.35">
      <c r="A457" s="517" t="s">
        <v>5488</v>
      </c>
      <c r="B457">
        <v>1</v>
      </c>
      <c r="C457">
        <v>1</v>
      </c>
    </row>
    <row r="458" spans="1:3" x14ac:dyDescent="0.35">
      <c r="A458" s="517" t="s">
        <v>5489</v>
      </c>
      <c r="B458">
        <v>1</v>
      </c>
      <c r="C458">
        <v>1</v>
      </c>
    </row>
    <row r="459" spans="1:3" x14ac:dyDescent="0.35">
      <c r="A459" s="517" t="s">
        <v>5490</v>
      </c>
      <c r="B459">
        <v>1</v>
      </c>
      <c r="C459">
        <v>1</v>
      </c>
    </row>
    <row r="460" spans="1:3" x14ac:dyDescent="0.35">
      <c r="A460" s="517" t="s">
        <v>5491</v>
      </c>
      <c r="B460">
        <v>1</v>
      </c>
      <c r="C460">
        <v>1</v>
      </c>
    </row>
    <row r="461" spans="1:3" x14ac:dyDescent="0.35">
      <c r="A461" s="517" t="s">
        <v>5492</v>
      </c>
      <c r="B461">
        <v>1</v>
      </c>
      <c r="C461">
        <v>1</v>
      </c>
    </row>
    <row r="462" spans="1:3" x14ac:dyDescent="0.35">
      <c r="A462" s="517" t="s">
        <v>5493</v>
      </c>
      <c r="B462">
        <v>1</v>
      </c>
      <c r="C462">
        <v>1</v>
      </c>
    </row>
    <row r="463" spans="1:3" x14ac:dyDescent="0.35">
      <c r="A463" s="517" t="s">
        <v>5494</v>
      </c>
      <c r="B463">
        <v>1</v>
      </c>
      <c r="C463">
        <v>1</v>
      </c>
    </row>
    <row r="464" spans="1:3" x14ac:dyDescent="0.35">
      <c r="A464" s="517" t="s">
        <v>5495</v>
      </c>
      <c r="B464">
        <v>1</v>
      </c>
      <c r="C464">
        <v>1</v>
      </c>
    </row>
    <row r="465" spans="1:6" x14ac:dyDescent="0.35">
      <c r="A465" s="517" t="s">
        <v>5496</v>
      </c>
      <c r="B465">
        <v>1</v>
      </c>
      <c r="C465">
        <v>1</v>
      </c>
      <c r="F465" s="517"/>
    </row>
    <row r="466" spans="1:6" x14ac:dyDescent="0.35">
      <c r="A466" s="517" t="s">
        <v>5497</v>
      </c>
      <c r="B466">
        <v>1</v>
      </c>
      <c r="C466">
        <v>1</v>
      </c>
    </row>
    <row r="467" spans="1:6" x14ac:dyDescent="0.35">
      <c r="A467" s="517" t="s">
        <v>5498</v>
      </c>
      <c r="B467">
        <v>1</v>
      </c>
      <c r="C467">
        <v>1</v>
      </c>
    </row>
    <row r="468" spans="1:6" x14ac:dyDescent="0.35">
      <c r="A468" s="517" t="s">
        <v>5499</v>
      </c>
      <c r="B468">
        <v>1</v>
      </c>
      <c r="C468">
        <v>1</v>
      </c>
    </row>
    <row r="469" spans="1:6" x14ac:dyDescent="0.35">
      <c r="A469" s="517" t="s">
        <v>5500</v>
      </c>
      <c r="B469">
        <v>1</v>
      </c>
      <c r="C469">
        <v>1</v>
      </c>
    </row>
    <row r="470" spans="1:6" x14ac:dyDescent="0.35">
      <c r="A470" s="517" t="s">
        <v>5501</v>
      </c>
      <c r="B470">
        <v>1</v>
      </c>
      <c r="C470">
        <v>1</v>
      </c>
    </row>
    <row r="471" spans="1:6" x14ac:dyDescent="0.35">
      <c r="A471" s="517" t="s">
        <v>5502</v>
      </c>
      <c r="B471">
        <v>1</v>
      </c>
      <c r="C471">
        <v>1</v>
      </c>
    </row>
    <row r="472" spans="1:6" x14ac:dyDescent="0.35">
      <c r="A472" s="517" t="s">
        <v>5503</v>
      </c>
      <c r="B472">
        <v>1</v>
      </c>
      <c r="C472">
        <v>1</v>
      </c>
    </row>
    <row r="473" spans="1:6" x14ac:dyDescent="0.35">
      <c r="A473" s="517" t="s">
        <v>5504</v>
      </c>
      <c r="B473">
        <v>1</v>
      </c>
      <c r="C473">
        <v>1</v>
      </c>
    </row>
    <row r="474" spans="1:6" x14ac:dyDescent="0.35">
      <c r="A474" s="517" t="s">
        <v>5505</v>
      </c>
      <c r="B474">
        <v>1</v>
      </c>
      <c r="C474">
        <v>1</v>
      </c>
    </row>
    <row r="475" spans="1:6" x14ac:dyDescent="0.35">
      <c r="A475" s="517" t="s">
        <v>5506</v>
      </c>
      <c r="B475">
        <v>1</v>
      </c>
      <c r="C475">
        <v>1</v>
      </c>
    </row>
    <row r="476" spans="1:6" x14ac:dyDescent="0.35">
      <c r="A476" s="517" t="s">
        <v>5507</v>
      </c>
      <c r="B476">
        <v>1</v>
      </c>
      <c r="C476">
        <v>1</v>
      </c>
    </row>
    <row r="477" spans="1:6" x14ac:dyDescent="0.35">
      <c r="A477" s="517" t="s">
        <v>5508</v>
      </c>
      <c r="B477">
        <v>1</v>
      </c>
      <c r="C477">
        <v>1</v>
      </c>
    </row>
    <row r="478" spans="1:6" x14ac:dyDescent="0.35">
      <c r="A478" s="517" t="s">
        <v>5509</v>
      </c>
      <c r="B478">
        <v>1</v>
      </c>
      <c r="C478">
        <v>1</v>
      </c>
    </row>
    <row r="479" spans="1:6" x14ac:dyDescent="0.35">
      <c r="A479" s="517" t="s">
        <v>5510</v>
      </c>
      <c r="B479">
        <v>1</v>
      </c>
      <c r="C479">
        <v>1</v>
      </c>
    </row>
    <row r="480" spans="1:6" x14ac:dyDescent="0.35">
      <c r="A480" s="517" t="s">
        <v>5511</v>
      </c>
      <c r="B480">
        <v>1</v>
      </c>
      <c r="C480">
        <v>1</v>
      </c>
    </row>
    <row r="481" spans="1:3" x14ac:dyDescent="0.35">
      <c r="A481" s="517" t="s">
        <v>5512</v>
      </c>
      <c r="B481">
        <v>1</v>
      </c>
      <c r="C481">
        <v>1</v>
      </c>
    </row>
    <row r="482" spans="1:3" x14ac:dyDescent="0.35">
      <c r="A482" s="517" t="s">
        <v>5513</v>
      </c>
      <c r="B482">
        <v>1</v>
      </c>
      <c r="C482">
        <v>1</v>
      </c>
    </row>
    <row r="483" spans="1:3" x14ac:dyDescent="0.35">
      <c r="A483" s="517" t="s">
        <v>5514</v>
      </c>
      <c r="B483">
        <v>1</v>
      </c>
      <c r="C483">
        <v>1</v>
      </c>
    </row>
    <row r="484" spans="1:3" x14ac:dyDescent="0.35">
      <c r="A484" s="517" t="s">
        <v>5515</v>
      </c>
      <c r="B484">
        <v>1</v>
      </c>
      <c r="C484">
        <v>1</v>
      </c>
    </row>
    <row r="485" spans="1:3" x14ac:dyDescent="0.35">
      <c r="A485" s="517" t="s">
        <v>5516</v>
      </c>
      <c r="B485">
        <v>1</v>
      </c>
      <c r="C485">
        <v>1</v>
      </c>
    </row>
    <row r="486" spans="1:3" x14ac:dyDescent="0.35">
      <c r="A486" s="517" t="s">
        <v>5517</v>
      </c>
      <c r="B486">
        <v>1</v>
      </c>
      <c r="C486">
        <v>1</v>
      </c>
    </row>
    <row r="487" spans="1:3" x14ac:dyDescent="0.35">
      <c r="A487" s="517" t="s">
        <v>5518</v>
      </c>
    </row>
    <row r="488" spans="1:3" x14ac:dyDescent="0.35">
      <c r="A488" s="517" t="s">
        <v>5519</v>
      </c>
    </row>
    <row r="489" spans="1:3" x14ac:dyDescent="0.35">
      <c r="A489" s="517" t="s">
        <v>5520</v>
      </c>
    </row>
    <row r="490" spans="1:3" x14ac:dyDescent="0.35">
      <c r="A490" s="517" t="s">
        <v>5521</v>
      </c>
    </row>
    <row r="491" spans="1:3" x14ac:dyDescent="0.35">
      <c r="A491" s="517" t="s">
        <v>5522</v>
      </c>
    </row>
    <row r="492" spans="1:3" x14ac:dyDescent="0.35">
      <c r="A492" s="517" t="s">
        <v>5523</v>
      </c>
    </row>
    <row r="493" spans="1:3" x14ac:dyDescent="0.35">
      <c r="A493" s="517" t="s">
        <v>5524</v>
      </c>
    </row>
    <row r="494" spans="1:3" x14ac:dyDescent="0.35">
      <c r="A494" s="517" t="s">
        <v>5525</v>
      </c>
    </row>
    <row r="495" spans="1:3" x14ac:dyDescent="0.35">
      <c r="A495" s="517" t="s">
        <v>5526</v>
      </c>
    </row>
    <row r="496" spans="1:3" x14ac:dyDescent="0.35">
      <c r="A496" s="517" t="s">
        <v>5527</v>
      </c>
    </row>
    <row r="497" spans="1:1" x14ac:dyDescent="0.35">
      <c r="A497" s="517" t="s">
        <v>5528</v>
      </c>
    </row>
    <row r="498" spans="1:1" x14ac:dyDescent="0.35">
      <c r="A498" s="517" t="s">
        <v>5529</v>
      </c>
    </row>
    <row r="499" spans="1:1" x14ac:dyDescent="0.35">
      <c r="A499" s="517" t="s">
        <v>5530</v>
      </c>
    </row>
    <row r="500" spans="1:1" x14ac:dyDescent="0.35">
      <c r="A500" s="517" t="s">
        <v>5531</v>
      </c>
    </row>
    <row r="501" spans="1:1" x14ac:dyDescent="0.35">
      <c r="A501" s="517" t="s">
        <v>5532</v>
      </c>
    </row>
    <row r="502" spans="1:1" x14ac:dyDescent="0.35">
      <c r="A502" s="517" t="s">
        <v>5533</v>
      </c>
    </row>
    <row r="503" spans="1:1" x14ac:dyDescent="0.35">
      <c r="A503" s="517" t="s">
        <v>5534</v>
      </c>
    </row>
    <row r="504" spans="1:1" x14ac:dyDescent="0.35">
      <c r="A504" s="517" t="s">
        <v>5535</v>
      </c>
    </row>
    <row r="505" spans="1:1" x14ac:dyDescent="0.35">
      <c r="A505" s="517" t="s">
        <v>5536</v>
      </c>
    </row>
    <row r="506" spans="1:1" x14ac:dyDescent="0.35">
      <c r="A506" s="517" t="s">
        <v>5537</v>
      </c>
    </row>
    <row r="507" spans="1:1" x14ac:dyDescent="0.35">
      <c r="A507" s="517" t="s">
        <v>5538</v>
      </c>
    </row>
    <row r="508" spans="1:1" x14ac:dyDescent="0.35">
      <c r="A508" s="517" t="s">
        <v>5539</v>
      </c>
    </row>
    <row r="509" spans="1:1" x14ac:dyDescent="0.35">
      <c r="A509" s="517" t="s">
        <v>5540</v>
      </c>
    </row>
    <row r="510" spans="1:1" x14ac:dyDescent="0.35">
      <c r="A510" s="517" t="s">
        <v>5541</v>
      </c>
    </row>
    <row r="511" spans="1:1" x14ac:dyDescent="0.35">
      <c r="A511" s="517" t="s">
        <v>5542</v>
      </c>
    </row>
    <row r="512" spans="1:1" x14ac:dyDescent="0.35">
      <c r="A512" s="517" t="s">
        <v>5543</v>
      </c>
    </row>
    <row r="513" spans="1:3" x14ac:dyDescent="0.35">
      <c r="A513" s="517" t="s">
        <v>5544</v>
      </c>
    </row>
    <row r="514" spans="1:3" x14ac:dyDescent="0.35">
      <c r="A514" s="517" t="s">
        <v>5545</v>
      </c>
    </row>
    <row r="515" spans="1:3" x14ac:dyDescent="0.35">
      <c r="A515" s="517" t="s">
        <v>5546</v>
      </c>
    </row>
    <row r="516" spans="1:3" x14ac:dyDescent="0.35">
      <c r="A516" s="517" t="s">
        <v>5547</v>
      </c>
    </row>
    <row r="517" spans="1:3" x14ac:dyDescent="0.35">
      <c r="A517" s="517" t="s">
        <v>5577</v>
      </c>
      <c r="B517">
        <v>0</v>
      </c>
      <c r="C517">
        <v>0</v>
      </c>
    </row>
    <row r="518" spans="1:3" x14ac:dyDescent="0.35">
      <c r="A518" s="517" t="s">
        <v>5579</v>
      </c>
    </row>
    <row r="519" spans="1:3" x14ac:dyDescent="0.35">
      <c r="A519" s="517" t="s">
        <v>5582</v>
      </c>
      <c r="B519">
        <v>0</v>
      </c>
      <c r="C519">
        <v>0</v>
      </c>
    </row>
    <row r="520" spans="1:3" x14ac:dyDescent="0.35">
      <c r="A520" s="517" t="s">
        <v>5583</v>
      </c>
      <c r="B520">
        <v>5000</v>
      </c>
      <c r="C520">
        <v>5000</v>
      </c>
    </row>
    <row r="521" spans="1:3" x14ac:dyDescent="0.35">
      <c r="A521" s="517" t="s">
        <v>5584</v>
      </c>
      <c r="B521">
        <v>0</v>
      </c>
      <c r="C521">
        <v>0</v>
      </c>
    </row>
    <row r="522" spans="1:3" x14ac:dyDescent="0.35">
      <c r="A522" s="517" t="s">
        <v>5585</v>
      </c>
      <c r="B522">
        <v>1</v>
      </c>
      <c r="C522">
        <v>1</v>
      </c>
    </row>
    <row r="523" spans="1:3" x14ac:dyDescent="0.35">
      <c r="A523" s="517" t="s">
        <v>5587</v>
      </c>
      <c r="B523">
        <v>2</v>
      </c>
      <c r="C523">
        <v>2</v>
      </c>
    </row>
    <row r="524" spans="1:3" x14ac:dyDescent="0.35">
      <c r="A524" s="517" t="s">
        <v>5590</v>
      </c>
      <c r="B524">
        <v>0</v>
      </c>
      <c r="C524">
        <v>0</v>
      </c>
    </row>
    <row r="525" spans="1:3" x14ac:dyDescent="0.35">
      <c r="A525" s="517" t="s">
        <v>5591</v>
      </c>
      <c r="B525">
        <v>0</v>
      </c>
      <c r="C525">
        <v>0</v>
      </c>
    </row>
    <row r="526" spans="1:3" x14ac:dyDescent="0.35">
      <c r="A526" s="517" t="s">
        <v>5595</v>
      </c>
      <c r="B526">
        <v>2</v>
      </c>
      <c r="C526">
        <v>2</v>
      </c>
    </row>
    <row r="527" spans="1:3" x14ac:dyDescent="0.35">
      <c r="A527" s="517" t="s">
        <v>5598</v>
      </c>
      <c r="B527">
        <v>0</v>
      </c>
      <c r="C527">
        <v>0</v>
      </c>
    </row>
    <row r="528" spans="1:3" x14ac:dyDescent="0.35">
      <c r="A528" s="517" t="s">
        <v>5599</v>
      </c>
      <c r="B528">
        <v>0</v>
      </c>
      <c r="C528">
        <v>0</v>
      </c>
    </row>
    <row r="529" spans="1:6" x14ac:dyDescent="0.35">
      <c r="A529" s="517" t="s">
        <v>5601</v>
      </c>
      <c r="B529">
        <v>5000</v>
      </c>
      <c r="C529">
        <v>5000</v>
      </c>
    </row>
    <row r="530" spans="1:6" x14ac:dyDescent="0.35">
      <c r="A530" s="517" t="s">
        <v>5603</v>
      </c>
      <c r="B530">
        <v>5000</v>
      </c>
      <c r="C530">
        <v>5000</v>
      </c>
    </row>
    <row r="531" spans="1:6" x14ac:dyDescent="0.35">
      <c r="A531" s="517" t="s">
        <v>5718</v>
      </c>
      <c r="B531">
        <v>1</v>
      </c>
      <c r="C531">
        <v>1</v>
      </c>
      <c r="F531" s="517"/>
    </row>
    <row r="532" spans="1:6" x14ac:dyDescent="0.35">
      <c r="A532" s="517" t="s">
        <v>5605</v>
      </c>
      <c r="B532">
        <v>5000</v>
      </c>
      <c r="C532">
        <v>5000</v>
      </c>
    </row>
    <row r="533" spans="1:6" x14ac:dyDescent="0.35">
      <c r="A533" s="517" t="s">
        <v>5615</v>
      </c>
      <c r="B533" s="517">
        <v>1</v>
      </c>
      <c r="C533">
        <v>1</v>
      </c>
    </row>
    <row r="534" spans="1:6" x14ac:dyDescent="0.35">
      <c r="A534" s="517" t="s">
        <v>5616</v>
      </c>
      <c r="B534">
        <v>1</v>
      </c>
      <c r="C534">
        <v>1</v>
      </c>
    </row>
    <row r="535" spans="1:6" x14ac:dyDescent="0.35">
      <c r="A535" s="517" t="s">
        <v>5617</v>
      </c>
      <c r="B535">
        <v>1</v>
      </c>
      <c r="C535">
        <v>1</v>
      </c>
    </row>
    <row r="536" spans="1:6" x14ac:dyDescent="0.35">
      <c r="A536" s="517" t="s">
        <v>5618</v>
      </c>
      <c r="B536">
        <v>1</v>
      </c>
      <c r="C536">
        <v>1</v>
      </c>
    </row>
    <row r="537" spans="1:6" x14ac:dyDescent="0.35">
      <c r="A537" s="517" t="s">
        <v>5619</v>
      </c>
      <c r="B537">
        <v>1</v>
      </c>
      <c r="C537">
        <v>1</v>
      </c>
    </row>
    <row r="538" spans="1:6" x14ac:dyDescent="0.35">
      <c r="A538" s="517" t="s">
        <v>5620</v>
      </c>
      <c r="B538">
        <v>1</v>
      </c>
      <c r="C538">
        <v>1</v>
      </c>
    </row>
    <row r="539" spans="1:6" x14ac:dyDescent="0.35">
      <c r="A539" s="517" t="s">
        <v>5621</v>
      </c>
      <c r="B539">
        <v>1</v>
      </c>
      <c r="C539">
        <v>1</v>
      </c>
    </row>
    <row r="540" spans="1:6" x14ac:dyDescent="0.35">
      <c r="A540" s="517" t="s">
        <v>5622</v>
      </c>
      <c r="B540">
        <v>1</v>
      </c>
      <c r="C540">
        <v>1</v>
      </c>
    </row>
    <row r="541" spans="1:6" x14ac:dyDescent="0.35">
      <c r="A541" s="517" t="s">
        <v>5623</v>
      </c>
      <c r="B541">
        <v>1</v>
      </c>
      <c r="C541">
        <v>1</v>
      </c>
    </row>
    <row r="542" spans="1:6" x14ac:dyDescent="0.35">
      <c r="A542" s="517" t="s">
        <v>5633</v>
      </c>
      <c r="B542">
        <v>0</v>
      </c>
      <c r="C542">
        <v>0</v>
      </c>
    </row>
    <row r="543" spans="1:6" x14ac:dyDescent="0.35">
      <c r="A543" s="517" t="s">
        <v>5634</v>
      </c>
      <c r="B543">
        <v>0</v>
      </c>
      <c r="C543">
        <v>0</v>
      </c>
    </row>
    <row r="544" spans="1:6" x14ac:dyDescent="0.35">
      <c r="A544" s="517" t="s">
        <v>5635</v>
      </c>
      <c r="B544">
        <v>0</v>
      </c>
      <c r="C544">
        <v>0</v>
      </c>
      <c r="F544" s="517"/>
    </row>
    <row r="545" spans="1:6" x14ac:dyDescent="0.35">
      <c r="A545" s="517" t="s">
        <v>5636</v>
      </c>
      <c r="B545">
        <v>0</v>
      </c>
      <c r="C545">
        <v>0</v>
      </c>
    </row>
    <row r="546" spans="1:6" x14ac:dyDescent="0.35">
      <c r="A546" s="517" t="s">
        <v>5637</v>
      </c>
      <c r="B546">
        <v>0</v>
      </c>
      <c r="C546">
        <v>0</v>
      </c>
    </row>
    <row r="547" spans="1:6" x14ac:dyDescent="0.35">
      <c r="A547" s="517" t="s">
        <v>5638</v>
      </c>
      <c r="B547">
        <v>0</v>
      </c>
      <c r="C547">
        <v>0</v>
      </c>
    </row>
    <row r="548" spans="1:6" x14ac:dyDescent="0.35">
      <c r="A548" s="517" t="s">
        <v>5639</v>
      </c>
      <c r="B548">
        <v>0</v>
      </c>
      <c r="C548">
        <v>0</v>
      </c>
    </row>
    <row r="549" spans="1:6" x14ac:dyDescent="0.35">
      <c r="A549" s="517" t="s">
        <v>5640</v>
      </c>
      <c r="B549">
        <v>0</v>
      </c>
      <c r="C549">
        <v>0</v>
      </c>
    </row>
    <row r="550" spans="1:6" x14ac:dyDescent="0.35">
      <c r="A550" s="517" t="s">
        <v>5641</v>
      </c>
      <c r="B550">
        <v>0</v>
      </c>
      <c r="C550">
        <v>0</v>
      </c>
    </row>
    <row r="551" spans="1:6" x14ac:dyDescent="0.35">
      <c r="A551" s="517" t="s">
        <v>5644</v>
      </c>
    </row>
    <row r="552" spans="1:6" x14ac:dyDescent="0.35">
      <c r="A552" s="517" t="s">
        <v>5645</v>
      </c>
    </row>
    <row r="553" spans="1:6" x14ac:dyDescent="0.35">
      <c r="A553" s="517" t="s">
        <v>5647</v>
      </c>
      <c r="B553">
        <v>5000</v>
      </c>
      <c r="C553">
        <v>5000</v>
      </c>
    </row>
    <row r="554" spans="1:6" x14ac:dyDescent="0.35">
      <c r="A554" s="517" t="s">
        <v>5648</v>
      </c>
      <c r="B554">
        <v>5000</v>
      </c>
      <c r="C554">
        <v>5000</v>
      </c>
    </row>
    <row r="555" spans="1:6" x14ac:dyDescent="0.35">
      <c r="A555" s="517" t="s">
        <v>5650</v>
      </c>
      <c r="B555">
        <v>5000</v>
      </c>
      <c r="C555">
        <v>5000</v>
      </c>
      <c r="F555" s="517"/>
    </row>
    <row r="556" spans="1:6" x14ac:dyDescent="0.35">
      <c r="A556" s="517" t="s">
        <v>5660</v>
      </c>
      <c r="B556">
        <v>0</v>
      </c>
      <c r="C556">
        <v>0</v>
      </c>
      <c r="F556" s="517"/>
    </row>
    <row r="557" spans="1:6" x14ac:dyDescent="0.35">
      <c r="A557" s="517" t="s">
        <v>5661</v>
      </c>
      <c r="B557">
        <v>0</v>
      </c>
      <c r="C557">
        <v>0</v>
      </c>
      <c r="F557" s="517"/>
    </row>
    <row r="558" spans="1:6" x14ac:dyDescent="0.35">
      <c r="A558" s="517" t="s">
        <v>5662</v>
      </c>
      <c r="B558">
        <v>0</v>
      </c>
      <c r="C558">
        <v>0</v>
      </c>
      <c r="F558" s="517"/>
    </row>
    <row r="559" spans="1:6" x14ac:dyDescent="0.35">
      <c r="A559" s="517" t="s">
        <v>5663</v>
      </c>
      <c r="B559">
        <v>0</v>
      </c>
      <c r="C559">
        <v>0</v>
      </c>
      <c r="F559" s="517"/>
    </row>
    <row r="560" spans="1:6" x14ac:dyDescent="0.35">
      <c r="A560" s="517" t="s">
        <v>5664</v>
      </c>
      <c r="B560">
        <v>0</v>
      </c>
      <c r="C560">
        <v>0</v>
      </c>
      <c r="F560" s="517"/>
    </row>
    <row r="561" spans="1:6" x14ac:dyDescent="0.35">
      <c r="A561" s="517" t="s">
        <v>5665</v>
      </c>
      <c r="B561">
        <v>0</v>
      </c>
      <c r="C561">
        <v>0</v>
      </c>
      <c r="F561" s="517"/>
    </row>
    <row r="562" spans="1:6" x14ac:dyDescent="0.35">
      <c r="A562" s="517" t="s">
        <v>5666</v>
      </c>
      <c r="B562">
        <v>0</v>
      </c>
      <c r="C562">
        <v>0</v>
      </c>
      <c r="F562" s="517"/>
    </row>
    <row r="563" spans="1:6" x14ac:dyDescent="0.35">
      <c r="A563" s="517" t="s">
        <v>5667</v>
      </c>
      <c r="B563">
        <v>0</v>
      </c>
      <c r="C563">
        <v>0</v>
      </c>
      <c r="F563" s="517"/>
    </row>
    <row r="564" spans="1:6" x14ac:dyDescent="0.35">
      <c r="A564" s="517" t="s">
        <v>5668</v>
      </c>
      <c r="B564">
        <v>0</v>
      </c>
      <c r="C564">
        <v>0</v>
      </c>
    </row>
    <row r="565" spans="1:6" x14ac:dyDescent="0.35">
      <c r="A565" s="517" t="s">
        <v>5684</v>
      </c>
      <c r="B565">
        <v>1</v>
      </c>
      <c r="C565">
        <v>1</v>
      </c>
    </row>
    <row r="566" spans="1:6" x14ac:dyDescent="0.35">
      <c r="A566" s="517" t="s">
        <v>5685</v>
      </c>
      <c r="B566">
        <v>1</v>
      </c>
      <c r="C566">
        <v>1</v>
      </c>
    </row>
    <row r="567" spans="1:6" x14ac:dyDescent="0.35">
      <c r="A567" s="517" t="s">
        <v>5686</v>
      </c>
      <c r="B567">
        <v>1</v>
      </c>
      <c r="C567">
        <v>1</v>
      </c>
    </row>
    <row r="568" spans="1:6" x14ac:dyDescent="0.35">
      <c r="A568" s="517" t="s">
        <v>5687</v>
      </c>
      <c r="B568">
        <v>1</v>
      </c>
      <c r="C568">
        <v>1</v>
      </c>
    </row>
    <row r="569" spans="1:6" x14ac:dyDescent="0.35">
      <c r="A569" s="517" t="s">
        <v>5688</v>
      </c>
      <c r="B569">
        <v>1</v>
      </c>
      <c r="C569">
        <v>1</v>
      </c>
    </row>
    <row r="570" spans="1:6" x14ac:dyDescent="0.35">
      <c r="A570" s="517" t="s">
        <v>5689</v>
      </c>
      <c r="B570">
        <v>1</v>
      </c>
      <c r="C570">
        <v>1</v>
      </c>
    </row>
    <row r="571" spans="1:6" x14ac:dyDescent="0.35">
      <c r="A571" s="517" t="s">
        <v>5690</v>
      </c>
      <c r="B571">
        <v>1</v>
      </c>
      <c r="C571">
        <v>1</v>
      </c>
    </row>
    <row r="572" spans="1:6" x14ac:dyDescent="0.35">
      <c r="A572" s="517" t="s">
        <v>5691</v>
      </c>
      <c r="B572" s="22">
        <v>1</v>
      </c>
      <c r="C572">
        <v>1</v>
      </c>
    </row>
    <row r="573" spans="1:6" x14ac:dyDescent="0.35">
      <c r="A573" s="517" t="s">
        <v>5692</v>
      </c>
      <c r="B573">
        <v>1</v>
      </c>
      <c r="C573">
        <v>1</v>
      </c>
    </row>
    <row r="574" spans="1:6" x14ac:dyDescent="0.35">
      <c r="A574" s="517" t="s">
        <v>5681</v>
      </c>
      <c r="B574">
        <v>1</v>
      </c>
      <c r="C574">
        <v>1</v>
      </c>
    </row>
    <row r="575" spans="1:6" x14ac:dyDescent="0.35">
      <c r="A575" s="517" t="s">
        <v>5682</v>
      </c>
      <c r="B575">
        <v>1</v>
      </c>
      <c r="C575">
        <v>1</v>
      </c>
    </row>
    <row r="576" spans="1:6" x14ac:dyDescent="0.35">
      <c r="A576" s="517" t="s">
        <v>5683</v>
      </c>
      <c r="B576">
        <v>1</v>
      </c>
      <c r="C576">
        <v>1</v>
      </c>
    </row>
    <row r="577" spans="1:3" x14ac:dyDescent="0.35">
      <c r="A577" s="517" t="s">
        <v>5694</v>
      </c>
      <c r="B577" t="b">
        <v>0</v>
      </c>
      <c r="C577" t="b">
        <v>0</v>
      </c>
    </row>
    <row r="578" spans="1:3" x14ac:dyDescent="0.35">
      <c r="A578" s="517" t="s">
        <v>5696</v>
      </c>
    </row>
    <row r="579" spans="1:3" x14ac:dyDescent="0.35">
      <c r="A579" s="517" t="s">
        <v>5706</v>
      </c>
      <c r="B579">
        <v>1</v>
      </c>
      <c r="C579">
        <v>1</v>
      </c>
    </row>
    <row r="580" spans="1:3" x14ac:dyDescent="0.35">
      <c r="A580" s="517" t="s">
        <v>5707</v>
      </c>
      <c r="B580">
        <v>1</v>
      </c>
      <c r="C580">
        <v>1</v>
      </c>
    </row>
    <row r="581" spans="1:3" x14ac:dyDescent="0.35">
      <c r="A581" s="517" t="s">
        <v>5708</v>
      </c>
      <c r="B581">
        <v>1</v>
      </c>
      <c r="C581">
        <v>1</v>
      </c>
    </row>
    <row r="582" spans="1:3" x14ac:dyDescent="0.35">
      <c r="A582" s="517" t="s">
        <v>5709</v>
      </c>
      <c r="B582">
        <v>1</v>
      </c>
      <c r="C582">
        <v>1</v>
      </c>
    </row>
    <row r="583" spans="1:3" x14ac:dyDescent="0.35">
      <c r="A583" s="517" t="s">
        <v>5710</v>
      </c>
      <c r="B583">
        <v>1</v>
      </c>
      <c r="C583">
        <v>1</v>
      </c>
    </row>
    <row r="584" spans="1:3" x14ac:dyDescent="0.35">
      <c r="A584" s="517" t="s">
        <v>5711</v>
      </c>
      <c r="B584">
        <v>1</v>
      </c>
      <c r="C584">
        <v>1</v>
      </c>
    </row>
    <row r="585" spans="1:3" x14ac:dyDescent="0.35">
      <c r="A585" s="517" t="s">
        <v>5712</v>
      </c>
      <c r="B585">
        <v>1</v>
      </c>
      <c r="C585">
        <v>1</v>
      </c>
    </row>
    <row r="586" spans="1:3" x14ac:dyDescent="0.35">
      <c r="A586" s="517" t="s">
        <v>5713</v>
      </c>
      <c r="B586">
        <v>1</v>
      </c>
      <c r="C586">
        <v>1</v>
      </c>
    </row>
    <row r="587" spans="1:3" x14ac:dyDescent="0.35">
      <c r="A587" s="517" t="s">
        <v>5714</v>
      </c>
      <c r="B587">
        <v>1</v>
      </c>
      <c r="C587">
        <v>1</v>
      </c>
    </row>
    <row r="588" spans="1:3" x14ac:dyDescent="0.35">
      <c r="A588" s="517" t="s">
        <v>5716</v>
      </c>
      <c r="B588">
        <v>5000</v>
      </c>
      <c r="C588">
        <v>5000</v>
      </c>
    </row>
    <row r="589" spans="1:3" x14ac:dyDescent="0.35">
      <c r="A589" s="517" t="s">
        <v>5720</v>
      </c>
      <c r="B589">
        <v>5000</v>
      </c>
      <c r="C589">
        <v>5000</v>
      </c>
    </row>
    <row r="590" spans="1:3" x14ac:dyDescent="0.35">
      <c r="A590" s="517" t="s">
        <v>5722</v>
      </c>
      <c r="B590">
        <v>5000</v>
      </c>
      <c r="C590">
        <v>5000</v>
      </c>
    </row>
    <row r="591" spans="1:3" x14ac:dyDescent="0.35">
      <c r="A591" s="517" t="s">
        <v>5738</v>
      </c>
      <c r="B591">
        <v>0</v>
      </c>
      <c r="C591">
        <v>0</v>
      </c>
    </row>
    <row r="592" spans="1:3" x14ac:dyDescent="0.35">
      <c r="A592" s="517" t="s">
        <v>5739</v>
      </c>
      <c r="B592">
        <v>0</v>
      </c>
      <c r="C592">
        <v>0</v>
      </c>
    </row>
    <row r="593" spans="1:3" x14ac:dyDescent="0.35">
      <c r="A593" s="517" t="s">
        <v>5740</v>
      </c>
      <c r="B593">
        <v>0</v>
      </c>
      <c r="C593">
        <v>0</v>
      </c>
    </row>
    <row r="594" spans="1:3" x14ac:dyDescent="0.35">
      <c r="A594" s="517" t="s">
        <v>5741</v>
      </c>
      <c r="B594">
        <v>0</v>
      </c>
      <c r="C594">
        <v>0</v>
      </c>
    </row>
    <row r="595" spans="1:3" x14ac:dyDescent="0.35">
      <c r="A595" s="517" t="s">
        <v>5742</v>
      </c>
      <c r="B595">
        <v>0</v>
      </c>
      <c r="C595">
        <v>0</v>
      </c>
    </row>
    <row r="596" spans="1:3" x14ac:dyDescent="0.35">
      <c r="A596" s="517" t="s">
        <v>5743</v>
      </c>
      <c r="B596">
        <v>0</v>
      </c>
      <c r="C596">
        <v>0</v>
      </c>
    </row>
    <row r="597" spans="1:3" x14ac:dyDescent="0.35">
      <c r="A597" s="517" t="s">
        <v>5744</v>
      </c>
      <c r="B597">
        <v>0</v>
      </c>
      <c r="C597">
        <v>0</v>
      </c>
    </row>
    <row r="598" spans="1:3" x14ac:dyDescent="0.35">
      <c r="A598" s="517" t="s">
        <v>5745</v>
      </c>
      <c r="B598">
        <v>0</v>
      </c>
      <c r="C598">
        <v>0</v>
      </c>
    </row>
    <row r="599" spans="1:3" x14ac:dyDescent="0.35">
      <c r="A599" s="517" t="s">
        <v>5746</v>
      </c>
      <c r="B599">
        <v>0</v>
      </c>
      <c r="C599">
        <v>0</v>
      </c>
    </row>
    <row r="600" spans="1:3" x14ac:dyDescent="0.35">
      <c r="A600" s="517" t="s">
        <v>5735</v>
      </c>
      <c r="B600">
        <v>0</v>
      </c>
      <c r="C600">
        <v>0</v>
      </c>
    </row>
    <row r="601" spans="1:3" x14ac:dyDescent="0.35">
      <c r="A601" s="517" t="s">
        <v>5736</v>
      </c>
      <c r="B601">
        <v>0</v>
      </c>
      <c r="C601">
        <v>0</v>
      </c>
    </row>
    <row r="602" spans="1:3" x14ac:dyDescent="0.35">
      <c r="A602" s="517" t="s">
        <v>5737</v>
      </c>
      <c r="B602">
        <v>0</v>
      </c>
      <c r="C602">
        <v>0</v>
      </c>
    </row>
    <row r="603" spans="1:3" x14ac:dyDescent="0.35">
      <c r="A603" s="517" t="s">
        <v>5757</v>
      </c>
    </row>
    <row r="604" spans="1:3" x14ac:dyDescent="0.35">
      <c r="A604" s="517" t="s">
        <v>5767</v>
      </c>
      <c r="B604">
        <v>2</v>
      </c>
      <c r="C604">
        <v>2</v>
      </c>
    </row>
    <row r="605" spans="1:3" x14ac:dyDescent="0.35">
      <c r="A605" s="517" t="s">
        <v>5768</v>
      </c>
      <c r="B605">
        <v>1</v>
      </c>
      <c r="C605">
        <v>1</v>
      </c>
    </row>
    <row r="606" spans="1:3" x14ac:dyDescent="0.35">
      <c r="A606" s="517" t="s">
        <v>5769</v>
      </c>
      <c r="B606">
        <v>1</v>
      </c>
      <c r="C606">
        <v>1</v>
      </c>
    </row>
    <row r="607" spans="1:3" x14ac:dyDescent="0.35">
      <c r="A607" s="517" t="s">
        <v>5770</v>
      </c>
      <c r="B607">
        <v>1</v>
      </c>
      <c r="C607">
        <v>1</v>
      </c>
    </row>
    <row r="608" spans="1:3" x14ac:dyDescent="0.35">
      <c r="A608" s="517" t="s">
        <v>5771</v>
      </c>
      <c r="B608">
        <v>1</v>
      </c>
      <c r="C608">
        <v>1</v>
      </c>
    </row>
    <row r="609" spans="1:3" x14ac:dyDescent="0.35">
      <c r="A609" s="517" t="s">
        <v>5772</v>
      </c>
      <c r="B609">
        <v>1</v>
      </c>
      <c r="C609">
        <v>1</v>
      </c>
    </row>
    <row r="610" spans="1:3" x14ac:dyDescent="0.35">
      <c r="A610" s="517" t="s">
        <v>5773</v>
      </c>
      <c r="B610">
        <v>1</v>
      </c>
      <c r="C610">
        <v>1</v>
      </c>
    </row>
    <row r="611" spans="1:3" x14ac:dyDescent="0.35">
      <c r="A611" s="517" t="s">
        <v>5774</v>
      </c>
      <c r="B611">
        <v>1</v>
      </c>
      <c r="C611">
        <v>1</v>
      </c>
    </row>
    <row r="612" spans="1:3" x14ac:dyDescent="0.35">
      <c r="A612" s="517" t="s">
        <v>5775</v>
      </c>
      <c r="B612">
        <v>1</v>
      </c>
      <c r="C612">
        <v>1</v>
      </c>
    </row>
    <row r="613" spans="1:3" x14ac:dyDescent="0.35">
      <c r="A613" s="517" t="s">
        <v>5562</v>
      </c>
      <c r="B613">
        <v>1</v>
      </c>
      <c r="C613">
        <v>1</v>
      </c>
    </row>
    <row r="614" spans="1:3" x14ac:dyDescent="0.35">
      <c r="A614" s="517" t="s">
        <v>5563</v>
      </c>
      <c r="B614">
        <v>0</v>
      </c>
      <c r="C614">
        <v>0</v>
      </c>
    </row>
    <row r="615" spans="1:3" x14ac:dyDescent="0.35">
      <c r="A615" s="517" t="s">
        <v>5568</v>
      </c>
      <c r="B615">
        <v>0</v>
      </c>
      <c r="C615">
        <v>0</v>
      </c>
    </row>
    <row r="616" spans="1:3" x14ac:dyDescent="0.35">
      <c r="A616" s="517" t="s">
        <v>5569</v>
      </c>
      <c r="B616">
        <v>0</v>
      </c>
      <c r="C616">
        <v>0</v>
      </c>
    </row>
    <row r="617" spans="1:3" x14ac:dyDescent="0.35">
      <c r="A617" s="517" t="s">
        <v>5570</v>
      </c>
      <c r="B617">
        <v>0</v>
      </c>
      <c r="C617">
        <v>0</v>
      </c>
    </row>
    <row r="618" spans="1:3" x14ac:dyDescent="0.35">
      <c r="A618" s="517" t="s">
        <v>5571</v>
      </c>
      <c r="B618">
        <v>0</v>
      </c>
      <c r="C618">
        <v>0</v>
      </c>
    </row>
    <row r="619" spans="1:3" x14ac:dyDescent="0.35">
      <c r="A619" s="517" t="s">
        <v>5572</v>
      </c>
      <c r="B619">
        <v>0</v>
      </c>
      <c r="C619">
        <v>0</v>
      </c>
    </row>
    <row r="620" spans="1:3" x14ac:dyDescent="0.35">
      <c r="A620" s="517" t="s">
        <v>5573</v>
      </c>
      <c r="B620">
        <v>0</v>
      </c>
      <c r="C620">
        <v>0</v>
      </c>
    </row>
    <row r="621" spans="1:3" x14ac:dyDescent="0.35">
      <c r="A621" s="517" t="s">
        <v>5574</v>
      </c>
      <c r="B621">
        <v>0</v>
      </c>
      <c r="C621">
        <v>0</v>
      </c>
    </row>
    <row r="622" spans="1:3" x14ac:dyDescent="0.35">
      <c r="A622" s="517" t="s">
        <v>5575</v>
      </c>
      <c r="B622">
        <v>0</v>
      </c>
      <c r="C622">
        <v>0</v>
      </c>
    </row>
    <row r="623" spans="1:3" x14ac:dyDescent="0.35">
      <c r="A623" s="517" t="s">
        <v>5564</v>
      </c>
      <c r="B623" t="b">
        <v>0</v>
      </c>
      <c r="C623" t="b">
        <v>0</v>
      </c>
    </row>
    <row r="624" spans="1:3" x14ac:dyDescent="0.35">
      <c r="A624" s="517" t="s">
        <v>5565</v>
      </c>
      <c r="B624" t="b">
        <v>0</v>
      </c>
      <c r="C624" t="b">
        <v>0</v>
      </c>
    </row>
    <row r="625" spans="1:3" x14ac:dyDescent="0.35">
      <c r="A625" s="517" t="s">
        <v>5566</v>
      </c>
      <c r="B625" t="b">
        <v>0</v>
      </c>
      <c r="C625" t="b">
        <v>0</v>
      </c>
    </row>
    <row r="626" spans="1:3" x14ac:dyDescent="0.35">
      <c r="A626" s="517" t="s">
        <v>5567</v>
      </c>
      <c r="B626" t="b">
        <v>0</v>
      </c>
      <c r="C626" t="b">
        <v>0</v>
      </c>
    </row>
    <row r="627" spans="1:3" x14ac:dyDescent="0.35">
      <c r="A627" s="517" t="s">
        <v>5779</v>
      </c>
      <c r="B627">
        <v>1</v>
      </c>
      <c r="C627">
        <v>1</v>
      </c>
    </row>
    <row r="628" spans="1:3" x14ac:dyDescent="0.35">
      <c r="A628" s="517" t="s">
        <v>5781</v>
      </c>
      <c r="B628">
        <v>30</v>
      </c>
      <c r="C628">
        <v>30</v>
      </c>
    </row>
    <row r="629" spans="1:3" x14ac:dyDescent="0.35">
      <c r="A629" s="517" t="s">
        <v>3280</v>
      </c>
      <c r="B629" t="s">
        <v>320</v>
      </c>
      <c r="C629" t="s">
        <v>320</v>
      </c>
    </row>
    <row r="630" spans="1:3" x14ac:dyDescent="0.35">
      <c r="A630" s="517" t="s">
        <v>3281</v>
      </c>
    </row>
    <row r="631" spans="1:3" x14ac:dyDescent="0.35">
      <c r="A631" s="517" t="s">
        <v>3097</v>
      </c>
    </row>
    <row r="632" spans="1:3" x14ac:dyDescent="0.35">
      <c r="A632" s="517" t="s">
        <v>3098</v>
      </c>
    </row>
    <row r="633" spans="1:3" x14ac:dyDescent="0.35">
      <c r="A633" s="517" t="s">
        <v>3099</v>
      </c>
    </row>
    <row r="634" spans="1:3" x14ac:dyDescent="0.35">
      <c r="A634" s="517" t="s">
        <v>3100</v>
      </c>
    </row>
    <row r="635" spans="1:3" x14ac:dyDescent="0.35">
      <c r="A635" s="517" t="s">
        <v>3101</v>
      </c>
    </row>
    <row r="636" spans="1:3" x14ac:dyDescent="0.35">
      <c r="A636" s="517" t="s">
        <v>3102</v>
      </c>
    </row>
    <row r="637" spans="1:3" x14ac:dyDescent="0.35">
      <c r="A637" s="517" t="s">
        <v>3103</v>
      </c>
    </row>
    <row r="638" spans="1:3" x14ac:dyDescent="0.35">
      <c r="A638" s="517" t="s">
        <v>3104</v>
      </c>
    </row>
    <row r="639" spans="1:3" x14ac:dyDescent="0.35">
      <c r="A639" s="517" t="s">
        <v>3105</v>
      </c>
    </row>
    <row r="640" spans="1:3" x14ac:dyDescent="0.35">
      <c r="A640" s="517" t="s">
        <v>3106</v>
      </c>
    </row>
    <row r="641" spans="1:2" x14ac:dyDescent="0.35">
      <c r="A641" s="517" t="s">
        <v>3107</v>
      </c>
    </row>
    <row r="642" spans="1:2" x14ac:dyDescent="0.35">
      <c r="A642" s="517" t="s">
        <v>3108</v>
      </c>
    </row>
    <row r="643" spans="1:2" x14ac:dyDescent="0.35">
      <c r="A643" s="517" t="s">
        <v>3109</v>
      </c>
    </row>
    <row r="644" spans="1:2" x14ac:dyDescent="0.35">
      <c r="A644" s="517" t="s">
        <v>3110</v>
      </c>
    </row>
    <row r="645" spans="1:2" x14ac:dyDescent="0.35">
      <c r="A645" s="517" t="s">
        <v>3111</v>
      </c>
    </row>
    <row r="646" spans="1:2" x14ac:dyDescent="0.35">
      <c r="A646" s="517" t="s">
        <v>3112</v>
      </c>
    </row>
    <row r="647" spans="1:2" x14ac:dyDescent="0.35">
      <c r="A647" s="517" t="s">
        <v>3113</v>
      </c>
    </row>
    <row r="648" spans="1:2" x14ac:dyDescent="0.35">
      <c r="A648" s="517" t="s">
        <v>3114</v>
      </c>
    </row>
    <row r="649" spans="1:2" x14ac:dyDescent="0.35">
      <c r="A649" s="517" t="s">
        <v>3115</v>
      </c>
    </row>
    <row r="650" spans="1:2" x14ac:dyDescent="0.35">
      <c r="A650" s="517" t="s">
        <v>3116</v>
      </c>
    </row>
    <row r="651" spans="1:2" x14ac:dyDescent="0.35">
      <c r="A651" s="517" t="s">
        <v>3117</v>
      </c>
    </row>
    <row r="652" spans="1:2" x14ac:dyDescent="0.35">
      <c r="A652" s="517" t="s">
        <v>3118</v>
      </c>
    </row>
    <row r="653" spans="1:2" s="517" customFormat="1" x14ac:dyDescent="0.35">
      <c r="A653" s="517" t="s">
        <v>3119</v>
      </c>
      <c r="B653"/>
    </row>
    <row r="654" spans="1:2" x14ac:dyDescent="0.35">
      <c r="A654" s="517" t="s">
        <v>3120</v>
      </c>
    </row>
    <row r="655" spans="1:2" x14ac:dyDescent="0.35">
      <c r="A655" s="517" t="s">
        <v>3121</v>
      </c>
    </row>
    <row r="656" spans="1:2" x14ac:dyDescent="0.35">
      <c r="A656" s="517" t="s">
        <v>3122</v>
      </c>
    </row>
    <row r="657" spans="1:2" x14ac:dyDescent="0.35">
      <c r="A657" s="517" t="s">
        <v>3123</v>
      </c>
    </row>
    <row r="658" spans="1:2" s="517" customFormat="1" x14ac:dyDescent="0.35">
      <c r="A658" s="517" t="s">
        <v>3124</v>
      </c>
      <c r="B658"/>
    </row>
    <row r="659" spans="1:2" s="517" customFormat="1" x14ac:dyDescent="0.35">
      <c r="A659" s="517" t="s">
        <v>3125</v>
      </c>
      <c r="B659"/>
    </row>
    <row r="660" spans="1:2" s="517" customFormat="1" x14ac:dyDescent="0.35">
      <c r="A660" s="517" t="s">
        <v>3126</v>
      </c>
      <c r="B660"/>
    </row>
    <row r="661" spans="1:2" s="517" customFormat="1" x14ac:dyDescent="0.35">
      <c r="A661" s="517" t="s">
        <v>3127</v>
      </c>
      <c r="B661"/>
    </row>
    <row r="662" spans="1:2" x14ac:dyDescent="0.35">
      <c r="A662" s="517" t="s">
        <v>3128</v>
      </c>
    </row>
    <row r="663" spans="1:2" x14ac:dyDescent="0.35">
      <c r="A663" s="517" t="s">
        <v>3129</v>
      </c>
    </row>
    <row r="664" spans="1:2" x14ac:dyDescent="0.35">
      <c r="A664" s="517" t="s">
        <v>3130</v>
      </c>
    </row>
    <row r="665" spans="1:2" x14ac:dyDescent="0.35">
      <c r="A665" s="517" t="s">
        <v>3131</v>
      </c>
    </row>
    <row r="666" spans="1:2" x14ac:dyDescent="0.35">
      <c r="A666" s="517" t="s">
        <v>3132</v>
      </c>
    </row>
    <row r="667" spans="1:2" x14ac:dyDescent="0.35">
      <c r="A667" s="517" t="s">
        <v>3133</v>
      </c>
    </row>
    <row r="668" spans="1:2" x14ac:dyDescent="0.35">
      <c r="A668" s="517" t="s">
        <v>3134</v>
      </c>
    </row>
    <row r="669" spans="1:2" x14ac:dyDescent="0.35">
      <c r="A669" s="517" t="s">
        <v>3135</v>
      </c>
    </row>
    <row r="670" spans="1:2" x14ac:dyDescent="0.35">
      <c r="A670" s="517" t="s">
        <v>3136</v>
      </c>
    </row>
    <row r="671" spans="1:2" x14ac:dyDescent="0.35">
      <c r="A671" s="517" t="s">
        <v>3137</v>
      </c>
    </row>
    <row r="672" spans="1:2" x14ac:dyDescent="0.35">
      <c r="A672" s="517" t="s">
        <v>3138</v>
      </c>
      <c r="B672" s="517"/>
    </row>
    <row r="673" spans="1:2" x14ac:dyDescent="0.35">
      <c r="A673" s="517" t="s">
        <v>3139</v>
      </c>
      <c r="B673" s="517"/>
    </row>
    <row r="674" spans="1:2" x14ac:dyDescent="0.35">
      <c r="A674" s="517" t="s">
        <v>3140</v>
      </c>
      <c r="B674" s="517"/>
    </row>
    <row r="675" spans="1:2" x14ac:dyDescent="0.35">
      <c r="A675" s="517" t="s">
        <v>3141</v>
      </c>
      <c r="B675" s="517"/>
    </row>
    <row r="676" spans="1:2" x14ac:dyDescent="0.35">
      <c r="A676" s="517" t="s">
        <v>3142</v>
      </c>
      <c r="B676" s="517"/>
    </row>
    <row r="677" spans="1:2" x14ac:dyDescent="0.35">
      <c r="A677" s="517" t="s">
        <v>3143</v>
      </c>
      <c r="B677" s="517"/>
    </row>
    <row r="678" spans="1:2" x14ac:dyDescent="0.35">
      <c r="A678" s="517" t="s">
        <v>3144</v>
      </c>
      <c r="B678" s="517"/>
    </row>
    <row r="679" spans="1:2" x14ac:dyDescent="0.35">
      <c r="A679" s="517" t="s">
        <v>3145</v>
      </c>
      <c r="B679" s="517"/>
    </row>
    <row r="680" spans="1:2" x14ac:dyDescent="0.35">
      <c r="A680" s="517" t="s">
        <v>3146</v>
      </c>
      <c r="B680" s="517"/>
    </row>
    <row r="681" spans="1:2" x14ac:dyDescent="0.35">
      <c r="A681" s="517" t="s">
        <v>3147</v>
      </c>
      <c r="B681" s="517"/>
    </row>
    <row r="682" spans="1:2" x14ac:dyDescent="0.35">
      <c r="A682" s="517" t="s">
        <v>3148</v>
      </c>
    </row>
    <row r="683" spans="1:2" s="517" customFormat="1" x14ac:dyDescent="0.35">
      <c r="A683" s="517" t="s">
        <v>3149</v>
      </c>
      <c r="B683"/>
    </row>
    <row r="684" spans="1:2" x14ac:dyDescent="0.35">
      <c r="A684" s="517" t="s">
        <v>3150</v>
      </c>
    </row>
    <row r="685" spans="1:2" x14ac:dyDescent="0.35">
      <c r="A685" s="517" t="s">
        <v>3151</v>
      </c>
    </row>
    <row r="686" spans="1:2" x14ac:dyDescent="0.35">
      <c r="A686" s="517" t="s">
        <v>3152</v>
      </c>
    </row>
    <row r="687" spans="1:2" x14ac:dyDescent="0.35">
      <c r="A687" s="517" t="s">
        <v>3153</v>
      </c>
    </row>
    <row r="688" spans="1:2" s="517" customFormat="1" x14ac:dyDescent="0.35">
      <c r="A688" s="517" t="s">
        <v>3154</v>
      </c>
      <c r="B688"/>
    </row>
    <row r="689" spans="1:2" s="517" customFormat="1" x14ac:dyDescent="0.35">
      <c r="A689" s="517" t="s">
        <v>3155</v>
      </c>
      <c r="B689"/>
    </row>
    <row r="690" spans="1:2" s="517" customFormat="1" x14ac:dyDescent="0.35">
      <c r="A690" s="517" t="s">
        <v>3156</v>
      </c>
      <c r="B690"/>
    </row>
    <row r="691" spans="1:2" s="517" customFormat="1" x14ac:dyDescent="0.35">
      <c r="A691" s="517" t="s">
        <v>3157</v>
      </c>
      <c r="B691"/>
    </row>
    <row r="692" spans="1:2" x14ac:dyDescent="0.35">
      <c r="A692" s="517" t="s">
        <v>3158</v>
      </c>
    </row>
    <row r="693" spans="1:2" x14ac:dyDescent="0.35">
      <c r="A693" s="517" t="s">
        <v>3159</v>
      </c>
    </row>
    <row r="694" spans="1:2" x14ac:dyDescent="0.35">
      <c r="A694" s="517" t="s">
        <v>3160</v>
      </c>
    </row>
    <row r="695" spans="1:2" x14ac:dyDescent="0.35">
      <c r="A695" s="517" t="s">
        <v>3161</v>
      </c>
    </row>
    <row r="696" spans="1:2" x14ac:dyDescent="0.35">
      <c r="A696" s="517" t="s">
        <v>3162</v>
      </c>
    </row>
    <row r="697" spans="1:2" x14ac:dyDescent="0.35">
      <c r="A697" s="517" t="s">
        <v>3163</v>
      </c>
      <c r="B697" s="496"/>
    </row>
    <row r="698" spans="1:2" x14ac:dyDescent="0.35">
      <c r="A698" s="517" t="s">
        <v>3164</v>
      </c>
      <c r="B698" s="496"/>
    </row>
    <row r="699" spans="1:2" x14ac:dyDescent="0.35">
      <c r="A699" s="517" t="s">
        <v>3165</v>
      </c>
      <c r="B699" s="496"/>
    </row>
    <row r="700" spans="1:2" x14ac:dyDescent="0.35">
      <c r="A700" s="517" t="s">
        <v>3166</v>
      </c>
      <c r="B700" s="496"/>
    </row>
    <row r="701" spans="1:2" x14ac:dyDescent="0.35">
      <c r="A701" s="517" t="s">
        <v>3167</v>
      </c>
      <c r="B701" s="496"/>
    </row>
    <row r="702" spans="1:2" x14ac:dyDescent="0.35">
      <c r="A702" s="517" t="s">
        <v>3168</v>
      </c>
      <c r="B702" s="496"/>
    </row>
    <row r="703" spans="1:2" x14ac:dyDescent="0.35">
      <c r="A703" s="517" t="s">
        <v>3169</v>
      </c>
      <c r="B703" s="496"/>
    </row>
    <row r="704" spans="1:2" x14ac:dyDescent="0.35">
      <c r="A704" s="517" t="s">
        <v>3170</v>
      </c>
      <c r="B704" s="496"/>
    </row>
    <row r="705" spans="1:2" x14ac:dyDescent="0.35">
      <c r="A705" s="517" t="s">
        <v>3171</v>
      </c>
      <c r="B705" s="496"/>
    </row>
    <row r="706" spans="1:2" x14ac:dyDescent="0.35">
      <c r="A706" s="517" t="s">
        <v>3172</v>
      </c>
      <c r="B706" s="496"/>
    </row>
    <row r="707" spans="1:2" x14ac:dyDescent="0.35">
      <c r="A707" s="517" t="s">
        <v>3173</v>
      </c>
      <c r="B707" s="496"/>
    </row>
    <row r="708" spans="1:2" x14ac:dyDescent="0.35">
      <c r="A708" s="517" t="s">
        <v>3174</v>
      </c>
      <c r="B708" s="496"/>
    </row>
    <row r="709" spans="1:2" x14ac:dyDescent="0.35">
      <c r="A709" s="517" t="s">
        <v>3175</v>
      </c>
      <c r="B709" s="496"/>
    </row>
    <row r="710" spans="1:2" x14ac:dyDescent="0.35">
      <c r="A710" s="517" t="s">
        <v>3176</v>
      </c>
      <c r="B710" s="496"/>
    </row>
    <row r="711" spans="1:2" x14ac:dyDescent="0.35">
      <c r="A711" s="517" t="s">
        <v>3177</v>
      </c>
      <c r="B711" s="496"/>
    </row>
    <row r="712" spans="1:2" x14ac:dyDescent="0.35">
      <c r="A712" s="517" t="s">
        <v>3178</v>
      </c>
      <c r="B712" s="496"/>
    </row>
    <row r="713" spans="1:2" x14ac:dyDescent="0.35">
      <c r="A713" s="517" t="s">
        <v>3179</v>
      </c>
      <c r="B713" s="496"/>
    </row>
    <row r="714" spans="1:2" x14ac:dyDescent="0.35">
      <c r="A714" s="517" t="s">
        <v>3180</v>
      </c>
      <c r="B714" s="496"/>
    </row>
    <row r="715" spans="1:2" x14ac:dyDescent="0.35">
      <c r="A715" s="517" t="s">
        <v>3181</v>
      </c>
      <c r="B715" s="496"/>
    </row>
    <row r="716" spans="1:2" x14ac:dyDescent="0.35">
      <c r="A716" s="517" t="s">
        <v>3182</v>
      </c>
      <c r="B716" s="496"/>
    </row>
    <row r="717" spans="1:2" x14ac:dyDescent="0.35">
      <c r="A717" s="517" t="s">
        <v>3096</v>
      </c>
      <c r="B717" s="496"/>
    </row>
    <row r="718" spans="1:2" x14ac:dyDescent="0.35">
      <c r="A718" s="517" t="s">
        <v>3183</v>
      </c>
      <c r="B718" s="496"/>
    </row>
    <row r="719" spans="1:2" x14ac:dyDescent="0.35">
      <c r="A719" s="517" t="s">
        <v>3184</v>
      </c>
      <c r="B719" s="496"/>
    </row>
    <row r="720" spans="1:2" x14ac:dyDescent="0.35">
      <c r="A720" s="517" t="s">
        <v>3185</v>
      </c>
      <c r="B720" s="496"/>
    </row>
    <row r="721" spans="1:2" x14ac:dyDescent="0.35">
      <c r="A721" s="517" t="s">
        <v>3186</v>
      </c>
      <c r="B721" s="496"/>
    </row>
    <row r="722" spans="1:2" x14ac:dyDescent="0.35">
      <c r="A722" s="517" t="s">
        <v>3187</v>
      </c>
      <c r="B722" s="496"/>
    </row>
    <row r="723" spans="1:2" x14ac:dyDescent="0.35">
      <c r="A723" s="517" t="s">
        <v>3188</v>
      </c>
      <c r="B723" s="496"/>
    </row>
    <row r="724" spans="1:2" x14ac:dyDescent="0.35">
      <c r="A724" s="517" t="s">
        <v>3189</v>
      </c>
      <c r="B724" s="497"/>
    </row>
    <row r="725" spans="1:2" x14ac:dyDescent="0.35">
      <c r="A725" s="517" t="s">
        <v>3190</v>
      </c>
      <c r="B725" s="496"/>
    </row>
    <row r="726" spans="1:2" x14ac:dyDescent="0.35">
      <c r="A726" s="517" t="s">
        <v>3191</v>
      </c>
      <c r="B726" s="496"/>
    </row>
    <row r="727" spans="1:2" x14ac:dyDescent="0.35">
      <c r="A727" s="517" t="s">
        <v>3192</v>
      </c>
      <c r="B727" s="496"/>
    </row>
    <row r="728" spans="1:2" x14ac:dyDescent="0.35">
      <c r="A728" s="517" t="s">
        <v>3193</v>
      </c>
      <c r="B728" s="496"/>
    </row>
    <row r="729" spans="1:2" x14ac:dyDescent="0.35">
      <c r="A729" s="517" t="s">
        <v>3194</v>
      </c>
      <c r="B729" s="496"/>
    </row>
    <row r="730" spans="1:2" x14ac:dyDescent="0.35">
      <c r="A730" s="517" t="s">
        <v>3195</v>
      </c>
      <c r="B730" s="496"/>
    </row>
    <row r="731" spans="1:2" x14ac:dyDescent="0.35">
      <c r="A731" s="517" t="s">
        <v>3196</v>
      </c>
      <c r="B731" s="496"/>
    </row>
    <row r="732" spans="1:2" x14ac:dyDescent="0.35">
      <c r="A732" s="517" t="s">
        <v>3197</v>
      </c>
      <c r="B732" s="496"/>
    </row>
    <row r="733" spans="1:2" x14ac:dyDescent="0.35">
      <c r="A733" s="517" t="s">
        <v>3198</v>
      </c>
      <c r="B733" s="496"/>
    </row>
    <row r="734" spans="1:2" x14ac:dyDescent="0.35">
      <c r="A734" s="517" t="s">
        <v>3199</v>
      </c>
      <c r="B734" s="496"/>
    </row>
    <row r="735" spans="1:2" x14ac:dyDescent="0.35">
      <c r="A735" s="517" t="s">
        <v>3200</v>
      </c>
      <c r="B735" s="496"/>
    </row>
    <row r="736" spans="1:2" x14ac:dyDescent="0.35">
      <c r="A736" s="517" t="s">
        <v>3201</v>
      </c>
      <c r="B736" s="496"/>
    </row>
    <row r="737" spans="1:6" x14ac:dyDescent="0.35">
      <c r="A737" s="517" t="s">
        <v>3202</v>
      </c>
      <c r="B737" s="496"/>
      <c r="F737" s="517"/>
    </row>
    <row r="738" spans="1:6" x14ac:dyDescent="0.35">
      <c r="A738" s="517" t="s">
        <v>3203</v>
      </c>
      <c r="B738" s="496"/>
      <c r="F738" s="517"/>
    </row>
    <row r="739" spans="1:6" x14ac:dyDescent="0.35">
      <c r="A739" s="517" t="s">
        <v>3204</v>
      </c>
      <c r="B739" s="496"/>
      <c r="F739" s="517"/>
    </row>
    <row r="740" spans="1:6" x14ac:dyDescent="0.35">
      <c r="A740" s="517" t="s">
        <v>3205</v>
      </c>
      <c r="B740" s="496"/>
      <c r="F740" s="517"/>
    </row>
    <row r="741" spans="1:6" x14ac:dyDescent="0.35">
      <c r="A741" s="517" t="s">
        <v>3206</v>
      </c>
      <c r="B741" s="496"/>
      <c r="F741" s="517"/>
    </row>
    <row r="742" spans="1:6" x14ac:dyDescent="0.35">
      <c r="A742" s="517" t="s">
        <v>3207</v>
      </c>
      <c r="B742" s="496"/>
      <c r="F742" s="517"/>
    </row>
    <row r="743" spans="1:6" x14ac:dyDescent="0.35">
      <c r="A743" s="517" t="s">
        <v>3208</v>
      </c>
      <c r="B743" s="496">
        <v>50</v>
      </c>
      <c r="C743">
        <v>50</v>
      </c>
      <c r="F743" s="517"/>
    </row>
    <row r="744" spans="1:6" x14ac:dyDescent="0.35">
      <c r="A744" s="517" t="s">
        <v>3209</v>
      </c>
      <c r="B744" s="496"/>
      <c r="F744" s="517"/>
    </row>
    <row r="745" spans="1:6" x14ac:dyDescent="0.35">
      <c r="A745" s="517" t="s">
        <v>3038</v>
      </c>
      <c r="B745" s="496">
        <v>50</v>
      </c>
      <c r="C745">
        <v>50</v>
      </c>
      <c r="F745" s="517"/>
    </row>
    <row r="746" spans="1:6" x14ac:dyDescent="0.35">
      <c r="A746" s="517" t="s">
        <v>5576</v>
      </c>
      <c r="B746" s="496">
        <v>0</v>
      </c>
      <c r="C746">
        <v>0</v>
      </c>
      <c r="F746" s="517"/>
    </row>
    <row r="747" spans="1:6" x14ac:dyDescent="0.35">
      <c r="A747" s="517" t="s">
        <v>5578</v>
      </c>
      <c r="B747" s="496"/>
      <c r="F747" s="517"/>
    </row>
    <row r="748" spans="1:6" x14ac:dyDescent="0.35">
      <c r="A748" s="517" t="s">
        <v>5580</v>
      </c>
      <c r="B748" s="496">
        <v>0</v>
      </c>
      <c r="C748">
        <v>0</v>
      </c>
    </row>
    <row r="749" spans="1:6" x14ac:dyDescent="0.35">
      <c r="A749" s="517" t="s">
        <v>5581</v>
      </c>
      <c r="B749" s="496">
        <v>1</v>
      </c>
      <c r="C749">
        <v>1</v>
      </c>
    </row>
    <row r="750" spans="1:6" x14ac:dyDescent="0.35">
      <c r="A750" s="517" t="s">
        <v>5586</v>
      </c>
      <c r="B750" s="496">
        <v>2</v>
      </c>
      <c r="C750">
        <v>2</v>
      </c>
    </row>
    <row r="751" spans="1:6" x14ac:dyDescent="0.35">
      <c r="A751" s="517" t="s">
        <v>5588</v>
      </c>
      <c r="B751" s="496">
        <v>0</v>
      </c>
      <c r="C751">
        <v>0</v>
      </c>
    </row>
    <row r="752" spans="1:6" x14ac:dyDescent="0.35">
      <c r="A752" s="517" t="s">
        <v>5589</v>
      </c>
      <c r="B752" s="496">
        <v>0</v>
      </c>
      <c r="C752">
        <v>0</v>
      </c>
    </row>
    <row r="753" spans="1:3" x14ac:dyDescent="0.35">
      <c r="A753" s="517" t="s">
        <v>5592</v>
      </c>
      <c r="B753" s="496">
        <v>42370</v>
      </c>
      <c r="C753">
        <v>42370</v>
      </c>
    </row>
    <row r="754" spans="1:3" x14ac:dyDescent="0.35">
      <c r="A754" s="517" t="s">
        <v>5593</v>
      </c>
      <c r="B754" s="496">
        <v>10</v>
      </c>
      <c r="C754">
        <v>10</v>
      </c>
    </row>
    <row r="755" spans="1:3" x14ac:dyDescent="0.35">
      <c r="A755" s="517" t="s">
        <v>5594</v>
      </c>
      <c r="B755" s="496">
        <v>2</v>
      </c>
      <c r="C755">
        <v>2</v>
      </c>
    </row>
    <row r="756" spans="1:3" x14ac:dyDescent="0.35">
      <c r="A756" s="517" t="s">
        <v>5596</v>
      </c>
      <c r="B756" s="496">
        <v>0</v>
      </c>
      <c r="C756">
        <v>0</v>
      </c>
    </row>
    <row r="757" spans="1:3" x14ac:dyDescent="0.35">
      <c r="A757" s="517" t="s">
        <v>5597</v>
      </c>
      <c r="B757" s="496">
        <v>0</v>
      </c>
      <c r="C757">
        <v>0</v>
      </c>
    </row>
    <row r="758" spans="1:3" x14ac:dyDescent="0.35">
      <c r="A758" s="517" t="s">
        <v>5600</v>
      </c>
      <c r="B758" s="496">
        <v>5000</v>
      </c>
      <c r="C758">
        <v>5000</v>
      </c>
    </row>
    <row r="759" spans="1:3" x14ac:dyDescent="0.35">
      <c r="A759" s="517" t="s">
        <v>5602</v>
      </c>
      <c r="B759" s="496">
        <v>5000</v>
      </c>
      <c r="C759">
        <v>5000</v>
      </c>
    </row>
    <row r="760" spans="1:3" x14ac:dyDescent="0.35">
      <c r="A760" s="517" t="s">
        <v>5717</v>
      </c>
      <c r="B760" s="496">
        <v>1</v>
      </c>
      <c r="C760">
        <v>1</v>
      </c>
    </row>
    <row r="761" spans="1:3" x14ac:dyDescent="0.35">
      <c r="A761" s="517" t="s">
        <v>5604</v>
      </c>
      <c r="B761" s="496">
        <v>5000</v>
      </c>
      <c r="C761">
        <v>5000</v>
      </c>
    </row>
    <row r="762" spans="1:3" x14ac:dyDescent="0.35">
      <c r="A762" s="517" t="s">
        <v>5606</v>
      </c>
      <c r="B762" s="496">
        <v>1</v>
      </c>
      <c r="C762">
        <v>1</v>
      </c>
    </row>
    <row r="763" spans="1:3" x14ac:dyDescent="0.35">
      <c r="A763" s="517" t="s">
        <v>5607</v>
      </c>
      <c r="B763" s="496">
        <v>1</v>
      </c>
      <c r="C763">
        <v>1</v>
      </c>
    </row>
    <row r="764" spans="1:3" x14ac:dyDescent="0.35">
      <c r="A764" s="517" t="s">
        <v>5608</v>
      </c>
      <c r="B764" s="496">
        <v>1</v>
      </c>
      <c r="C764">
        <v>1</v>
      </c>
    </row>
    <row r="765" spans="1:3" x14ac:dyDescent="0.35">
      <c r="A765" s="517" t="s">
        <v>5609</v>
      </c>
      <c r="B765" s="496">
        <v>1</v>
      </c>
      <c r="C765">
        <v>1</v>
      </c>
    </row>
    <row r="766" spans="1:3" x14ac:dyDescent="0.35">
      <c r="A766" s="517" t="s">
        <v>5610</v>
      </c>
      <c r="B766" s="496">
        <v>1</v>
      </c>
      <c r="C766">
        <v>1</v>
      </c>
    </row>
    <row r="767" spans="1:3" x14ac:dyDescent="0.35">
      <c r="A767" s="517" t="s">
        <v>5611</v>
      </c>
      <c r="B767" s="496">
        <v>1</v>
      </c>
      <c r="C767">
        <v>1</v>
      </c>
    </row>
    <row r="768" spans="1:3" x14ac:dyDescent="0.35">
      <c r="A768" s="517" t="s">
        <v>5612</v>
      </c>
      <c r="B768" s="496">
        <v>1</v>
      </c>
      <c r="C768">
        <v>1</v>
      </c>
    </row>
    <row r="769" spans="1:3" x14ac:dyDescent="0.35">
      <c r="A769" s="517" t="s">
        <v>5613</v>
      </c>
      <c r="B769" s="496">
        <v>1</v>
      </c>
      <c r="C769">
        <v>1</v>
      </c>
    </row>
    <row r="770" spans="1:3" x14ac:dyDescent="0.35">
      <c r="A770" s="517" t="s">
        <v>5614</v>
      </c>
      <c r="B770" s="496">
        <v>1</v>
      </c>
      <c r="C770">
        <v>1</v>
      </c>
    </row>
    <row r="771" spans="1:3" x14ac:dyDescent="0.35">
      <c r="A771" s="517" t="s">
        <v>5624</v>
      </c>
      <c r="B771" s="496">
        <v>0</v>
      </c>
      <c r="C771">
        <v>0</v>
      </c>
    </row>
    <row r="772" spans="1:3" x14ac:dyDescent="0.35">
      <c r="A772" s="517" t="s">
        <v>5625</v>
      </c>
      <c r="B772" s="496">
        <v>0</v>
      </c>
      <c r="C772">
        <v>0</v>
      </c>
    </row>
    <row r="773" spans="1:3" x14ac:dyDescent="0.35">
      <c r="A773" s="517" t="s">
        <v>5626</v>
      </c>
      <c r="B773" s="496">
        <v>0</v>
      </c>
      <c r="C773">
        <v>0</v>
      </c>
    </row>
    <row r="774" spans="1:3" x14ac:dyDescent="0.35">
      <c r="A774" s="517" t="s">
        <v>5627</v>
      </c>
      <c r="B774" s="496">
        <v>0</v>
      </c>
      <c r="C774">
        <v>0</v>
      </c>
    </row>
    <row r="775" spans="1:3" x14ac:dyDescent="0.35">
      <c r="A775" s="517" t="s">
        <v>5628</v>
      </c>
      <c r="B775" s="496">
        <v>0</v>
      </c>
      <c r="C775">
        <v>0</v>
      </c>
    </row>
    <row r="776" spans="1:3" x14ac:dyDescent="0.35">
      <c r="A776" s="517" t="s">
        <v>5629</v>
      </c>
      <c r="B776" s="496">
        <v>0</v>
      </c>
      <c r="C776">
        <v>0</v>
      </c>
    </row>
    <row r="777" spans="1:3" x14ac:dyDescent="0.35">
      <c r="A777" s="517" t="s">
        <v>5630</v>
      </c>
      <c r="B777" s="496">
        <v>0</v>
      </c>
      <c r="C777">
        <v>0</v>
      </c>
    </row>
    <row r="778" spans="1:3" x14ac:dyDescent="0.35">
      <c r="A778" s="517" t="s">
        <v>5631</v>
      </c>
      <c r="B778" s="496">
        <v>0</v>
      </c>
      <c r="C778">
        <v>0</v>
      </c>
    </row>
    <row r="779" spans="1:3" x14ac:dyDescent="0.35">
      <c r="A779" s="517" t="s">
        <v>5632</v>
      </c>
      <c r="B779" s="496">
        <v>0</v>
      </c>
      <c r="C779">
        <v>0</v>
      </c>
    </row>
    <row r="780" spans="1:3" x14ac:dyDescent="0.35">
      <c r="A780" s="517" t="s">
        <v>5642</v>
      </c>
      <c r="B780" s="496"/>
    </row>
    <row r="781" spans="1:3" x14ac:dyDescent="0.35">
      <c r="A781" s="517" t="s">
        <v>5643</v>
      </c>
      <c r="B781" s="496"/>
    </row>
    <row r="782" spans="1:3" x14ac:dyDescent="0.35">
      <c r="A782" s="517" t="s">
        <v>5646</v>
      </c>
      <c r="B782" s="496">
        <v>5000</v>
      </c>
      <c r="C782">
        <v>5000</v>
      </c>
    </row>
    <row r="783" spans="1:3" x14ac:dyDescent="0.35">
      <c r="A783" s="517" t="s">
        <v>5649</v>
      </c>
      <c r="B783" s="496">
        <v>5000</v>
      </c>
      <c r="C783">
        <v>5000</v>
      </c>
    </row>
    <row r="784" spans="1:3" x14ac:dyDescent="0.35">
      <c r="A784" s="517" t="s">
        <v>5651</v>
      </c>
      <c r="B784" s="496">
        <v>0</v>
      </c>
      <c r="C784">
        <v>0</v>
      </c>
    </row>
    <row r="785" spans="1:3" x14ac:dyDescent="0.35">
      <c r="A785" s="517" t="s">
        <v>5652</v>
      </c>
      <c r="B785" s="496">
        <v>0</v>
      </c>
      <c r="C785">
        <v>0</v>
      </c>
    </row>
    <row r="786" spans="1:3" x14ac:dyDescent="0.35">
      <c r="A786" s="517" t="s">
        <v>5653</v>
      </c>
      <c r="B786" s="496">
        <v>0</v>
      </c>
      <c r="C786">
        <v>0</v>
      </c>
    </row>
    <row r="787" spans="1:3" x14ac:dyDescent="0.35">
      <c r="A787" s="517" t="s">
        <v>5654</v>
      </c>
      <c r="B787" s="496">
        <v>0</v>
      </c>
      <c r="C787">
        <v>0</v>
      </c>
    </row>
    <row r="788" spans="1:3" x14ac:dyDescent="0.35">
      <c r="A788" s="517" t="s">
        <v>5655</v>
      </c>
      <c r="B788" s="496">
        <v>0</v>
      </c>
      <c r="C788">
        <v>0</v>
      </c>
    </row>
    <row r="789" spans="1:3" x14ac:dyDescent="0.35">
      <c r="A789" s="517" t="s">
        <v>5656</v>
      </c>
      <c r="B789" s="496">
        <v>0</v>
      </c>
      <c r="C789">
        <v>0</v>
      </c>
    </row>
    <row r="790" spans="1:3" x14ac:dyDescent="0.35">
      <c r="A790" s="517" t="s">
        <v>5657</v>
      </c>
      <c r="B790" s="496">
        <v>0</v>
      </c>
      <c r="C790">
        <v>0</v>
      </c>
    </row>
    <row r="791" spans="1:3" x14ac:dyDescent="0.35">
      <c r="A791" s="517" t="s">
        <v>5658</v>
      </c>
      <c r="B791" s="496">
        <v>0</v>
      </c>
      <c r="C791">
        <v>0</v>
      </c>
    </row>
    <row r="792" spans="1:3" x14ac:dyDescent="0.35">
      <c r="A792" s="517" t="s">
        <v>5659</v>
      </c>
      <c r="B792" s="496">
        <v>0</v>
      </c>
      <c r="C792">
        <v>0</v>
      </c>
    </row>
    <row r="793" spans="1:3" x14ac:dyDescent="0.35">
      <c r="A793" s="517" t="s">
        <v>5672</v>
      </c>
      <c r="B793" s="496">
        <v>1</v>
      </c>
      <c r="C793">
        <v>1</v>
      </c>
    </row>
    <row r="794" spans="1:3" x14ac:dyDescent="0.35">
      <c r="A794" s="517" t="s">
        <v>5673</v>
      </c>
      <c r="B794" s="496">
        <v>1</v>
      </c>
      <c r="C794">
        <v>1</v>
      </c>
    </row>
    <row r="795" spans="1:3" x14ac:dyDescent="0.35">
      <c r="A795" s="517" t="s">
        <v>5674</v>
      </c>
      <c r="B795" s="496">
        <v>1</v>
      </c>
      <c r="C795">
        <v>1</v>
      </c>
    </row>
    <row r="796" spans="1:3" x14ac:dyDescent="0.35">
      <c r="A796" s="517" t="s">
        <v>5675</v>
      </c>
      <c r="B796" s="496">
        <v>1</v>
      </c>
      <c r="C796">
        <v>1</v>
      </c>
    </row>
    <row r="797" spans="1:3" x14ac:dyDescent="0.35">
      <c r="A797" s="517" t="s">
        <v>5676</v>
      </c>
      <c r="B797" s="496">
        <v>1</v>
      </c>
      <c r="C797">
        <v>1</v>
      </c>
    </row>
    <row r="798" spans="1:3" x14ac:dyDescent="0.35">
      <c r="A798" s="517" t="s">
        <v>5677</v>
      </c>
      <c r="B798" s="496">
        <v>1</v>
      </c>
      <c r="C798">
        <v>1</v>
      </c>
    </row>
    <row r="799" spans="1:3" x14ac:dyDescent="0.35">
      <c r="A799" s="517" t="s">
        <v>5678</v>
      </c>
      <c r="B799" s="496">
        <v>1</v>
      </c>
      <c r="C799">
        <v>1</v>
      </c>
    </row>
    <row r="800" spans="1:3" x14ac:dyDescent="0.35">
      <c r="A800" s="517" t="s">
        <v>5679</v>
      </c>
      <c r="B800" s="496">
        <v>1</v>
      </c>
      <c r="C800">
        <v>1</v>
      </c>
    </row>
    <row r="801" spans="1:3" x14ac:dyDescent="0.35">
      <c r="A801" s="517" t="s">
        <v>5680</v>
      </c>
      <c r="B801" s="496">
        <v>1</v>
      </c>
      <c r="C801">
        <v>1</v>
      </c>
    </row>
    <row r="802" spans="1:3" x14ac:dyDescent="0.35">
      <c r="A802" s="517" t="s">
        <v>5669</v>
      </c>
      <c r="B802" s="496">
        <v>0</v>
      </c>
      <c r="C802">
        <v>0</v>
      </c>
    </row>
    <row r="803" spans="1:3" x14ac:dyDescent="0.35">
      <c r="A803" s="517" t="s">
        <v>5670</v>
      </c>
      <c r="B803" s="496">
        <v>0</v>
      </c>
      <c r="C803">
        <v>0</v>
      </c>
    </row>
    <row r="804" spans="1:3" x14ac:dyDescent="0.35">
      <c r="A804" s="517" t="s">
        <v>5671</v>
      </c>
      <c r="B804" s="496">
        <v>0</v>
      </c>
      <c r="C804">
        <v>0</v>
      </c>
    </row>
    <row r="805" spans="1:3" x14ac:dyDescent="0.35">
      <c r="A805" s="517" t="s">
        <v>5693</v>
      </c>
      <c r="B805" s="496" t="b">
        <v>0</v>
      </c>
      <c r="C805" t="b">
        <v>0</v>
      </c>
    </row>
    <row r="806" spans="1:3" x14ac:dyDescent="0.35">
      <c r="A806" s="517" t="s">
        <v>5695</v>
      </c>
      <c r="B806" s="496"/>
    </row>
    <row r="807" spans="1:3" x14ac:dyDescent="0.35">
      <c r="A807" s="517" t="s">
        <v>5697</v>
      </c>
      <c r="B807" s="496">
        <v>3</v>
      </c>
      <c r="C807">
        <v>3</v>
      </c>
    </row>
    <row r="808" spans="1:3" x14ac:dyDescent="0.35">
      <c r="A808" s="517" t="s">
        <v>5698</v>
      </c>
      <c r="B808" s="496">
        <v>5</v>
      </c>
      <c r="C808">
        <v>5</v>
      </c>
    </row>
    <row r="809" spans="1:3" x14ac:dyDescent="0.35">
      <c r="A809" s="517" t="s">
        <v>5699</v>
      </c>
      <c r="B809" s="496">
        <v>4</v>
      </c>
      <c r="C809">
        <v>4</v>
      </c>
    </row>
    <row r="810" spans="1:3" x14ac:dyDescent="0.35">
      <c r="A810" s="517" t="s">
        <v>5700</v>
      </c>
      <c r="B810" s="496">
        <v>6</v>
      </c>
      <c r="C810">
        <v>6</v>
      </c>
    </row>
    <row r="811" spans="1:3" x14ac:dyDescent="0.35">
      <c r="A811" s="517" t="s">
        <v>5701</v>
      </c>
      <c r="B811" s="496">
        <v>3</v>
      </c>
      <c r="C811">
        <v>3</v>
      </c>
    </row>
    <row r="812" spans="1:3" s="517" customFormat="1" x14ac:dyDescent="0.35">
      <c r="A812" s="517" t="s">
        <v>5702</v>
      </c>
      <c r="B812" s="496">
        <v>4</v>
      </c>
      <c r="C812" s="517">
        <v>4</v>
      </c>
    </row>
    <row r="813" spans="1:3" x14ac:dyDescent="0.35">
      <c r="A813" s="517" t="s">
        <v>5703</v>
      </c>
      <c r="B813" s="496">
        <v>5</v>
      </c>
      <c r="C813">
        <v>5</v>
      </c>
    </row>
    <row r="814" spans="1:3" x14ac:dyDescent="0.35">
      <c r="A814" s="517" t="s">
        <v>5704</v>
      </c>
      <c r="B814" s="496">
        <v>6</v>
      </c>
      <c r="C814">
        <v>6</v>
      </c>
    </row>
    <row r="815" spans="1:3" s="517" customFormat="1" x14ac:dyDescent="0.35">
      <c r="A815" s="517" t="s">
        <v>5705</v>
      </c>
      <c r="B815" s="496">
        <v>5</v>
      </c>
      <c r="C815" s="517">
        <v>5</v>
      </c>
    </row>
    <row r="816" spans="1:3" s="517" customFormat="1" x14ac:dyDescent="0.35">
      <c r="A816" s="517" t="s">
        <v>5715</v>
      </c>
      <c r="B816" s="271">
        <v>5000</v>
      </c>
      <c r="C816" s="517">
        <v>5000</v>
      </c>
    </row>
    <row r="817" spans="1:3" x14ac:dyDescent="0.35">
      <c r="A817" s="517" t="s">
        <v>5719</v>
      </c>
      <c r="B817" s="271">
        <v>5000</v>
      </c>
      <c r="C817">
        <v>5000</v>
      </c>
    </row>
    <row r="818" spans="1:3" x14ac:dyDescent="0.35">
      <c r="A818" s="517" t="s">
        <v>5721</v>
      </c>
      <c r="B818" s="271">
        <v>5000</v>
      </c>
      <c r="C818">
        <v>5000</v>
      </c>
    </row>
    <row r="819" spans="1:3" x14ac:dyDescent="0.35">
      <c r="A819" s="517" t="s">
        <v>5726</v>
      </c>
      <c r="B819" s="271">
        <v>0</v>
      </c>
      <c r="C819">
        <v>0</v>
      </c>
    </row>
    <row r="820" spans="1:3" x14ac:dyDescent="0.35">
      <c r="A820" s="517" t="s">
        <v>5727</v>
      </c>
      <c r="B820" s="271">
        <v>0</v>
      </c>
      <c r="C820">
        <v>0</v>
      </c>
    </row>
    <row r="821" spans="1:3" s="517" customFormat="1" x14ac:dyDescent="0.35">
      <c r="A821" s="517" t="s">
        <v>5728</v>
      </c>
      <c r="B821" s="271">
        <v>0</v>
      </c>
      <c r="C821" s="517">
        <v>0</v>
      </c>
    </row>
    <row r="822" spans="1:3" s="517" customFormat="1" x14ac:dyDescent="0.35">
      <c r="A822" s="517" t="s">
        <v>5729</v>
      </c>
      <c r="B822" s="271">
        <v>0</v>
      </c>
      <c r="C822" s="517">
        <v>0</v>
      </c>
    </row>
    <row r="823" spans="1:3" x14ac:dyDescent="0.35">
      <c r="A823" s="517" t="s">
        <v>5730</v>
      </c>
      <c r="B823" s="271">
        <v>0</v>
      </c>
      <c r="C823">
        <v>0</v>
      </c>
    </row>
    <row r="824" spans="1:3" x14ac:dyDescent="0.35">
      <c r="A824" s="517" t="s">
        <v>5731</v>
      </c>
      <c r="B824" s="271">
        <v>0</v>
      </c>
      <c r="C824">
        <v>0</v>
      </c>
    </row>
    <row r="825" spans="1:3" x14ac:dyDescent="0.35">
      <c r="A825" s="517" t="s">
        <v>5732</v>
      </c>
      <c r="B825" s="271">
        <v>0</v>
      </c>
      <c r="C825">
        <v>0</v>
      </c>
    </row>
    <row r="826" spans="1:3" x14ac:dyDescent="0.35">
      <c r="A826" s="517" t="s">
        <v>5733</v>
      </c>
      <c r="B826" s="271">
        <v>0</v>
      </c>
      <c r="C826">
        <v>0</v>
      </c>
    </row>
    <row r="827" spans="1:3" x14ac:dyDescent="0.35">
      <c r="A827" s="517" t="s">
        <v>5734</v>
      </c>
      <c r="B827" s="271">
        <v>0</v>
      </c>
      <c r="C827">
        <v>0</v>
      </c>
    </row>
    <row r="828" spans="1:3" x14ac:dyDescent="0.35">
      <c r="A828" s="517" t="s">
        <v>5723</v>
      </c>
      <c r="B828" s="271">
        <v>0</v>
      </c>
      <c r="C828">
        <v>0</v>
      </c>
    </row>
    <row r="829" spans="1:3" x14ac:dyDescent="0.35">
      <c r="A829" s="517" t="s">
        <v>5724</v>
      </c>
      <c r="B829">
        <v>0</v>
      </c>
      <c r="C829">
        <v>0</v>
      </c>
    </row>
    <row r="830" spans="1:3" x14ac:dyDescent="0.35">
      <c r="A830" s="517" t="s">
        <v>5725</v>
      </c>
      <c r="B830">
        <v>0</v>
      </c>
      <c r="C830">
        <v>0</v>
      </c>
    </row>
    <row r="831" spans="1:3" x14ac:dyDescent="0.35">
      <c r="A831" s="517" t="s">
        <v>5747</v>
      </c>
      <c r="B831">
        <v>0</v>
      </c>
      <c r="C831">
        <v>0</v>
      </c>
    </row>
    <row r="832" spans="1:3" x14ac:dyDescent="0.35">
      <c r="A832" s="517" t="s">
        <v>5748</v>
      </c>
      <c r="B832">
        <v>0</v>
      </c>
      <c r="C832">
        <v>0</v>
      </c>
    </row>
    <row r="833" spans="1:3" x14ac:dyDescent="0.35">
      <c r="A833" s="517" t="s">
        <v>5749</v>
      </c>
      <c r="B833">
        <v>0</v>
      </c>
      <c r="C833">
        <v>0</v>
      </c>
    </row>
    <row r="834" spans="1:3" x14ac:dyDescent="0.35">
      <c r="A834" s="517" t="s">
        <v>5750</v>
      </c>
      <c r="B834">
        <v>0</v>
      </c>
      <c r="C834">
        <v>0</v>
      </c>
    </row>
    <row r="835" spans="1:3" x14ac:dyDescent="0.35">
      <c r="A835" s="517" t="s">
        <v>5751</v>
      </c>
      <c r="B835">
        <v>0</v>
      </c>
      <c r="C835">
        <v>0</v>
      </c>
    </row>
    <row r="836" spans="1:3" x14ac:dyDescent="0.35">
      <c r="A836" s="517" t="s">
        <v>5752</v>
      </c>
      <c r="B836">
        <v>0</v>
      </c>
      <c r="C836">
        <v>0</v>
      </c>
    </row>
    <row r="837" spans="1:3" x14ac:dyDescent="0.35">
      <c r="A837" s="517" t="s">
        <v>5753</v>
      </c>
      <c r="B837">
        <v>0</v>
      </c>
      <c r="C837">
        <v>0</v>
      </c>
    </row>
    <row r="838" spans="1:3" x14ac:dyDescent="0.35">
      <c r="A838" s="517" t="s">
        <v>5754</v>
      </c>
      <c r="B838">
        <v>0</v>
      </c>
      <c r="C838">
        <v>0</v>
      </c>
    </row>
    <row r="839" spans="1:3" x14ac:dyDescent="0.35">
      <c r="A839" s="517" t="s">
        <v>5755</v>
      </c>
      <c r="B839">
        <v>0</v>
      </c>
      <c r="C839">
        <v>0</v>
      </c>
    </row>
    <row r="840" spans="1:3" x14ac:dyDescent="0.35">
      <c r="A840" s="517" t="s">
        <v>5756</v>
      </c>
      <c r="B840" t="s">
        <v>690</v>
      </c>
      <c r="C840" t="s">
        <v>690</v>
      </c>
    </row>
    <row r="841" spans="1:3" x14ac:dyDescent="0.35">
      <c r="A841" s="517" t="s">
        <v>5758</v>
      </c>
      <c r="B841">
        <v>2</v>
      </c>
      <c r="C841">
        <v>2</v>
      </c>
    </row>
    <row r="842" spans="1:3" x14ac:dyDescent="0.35">
      <c r="A842" s="517" t="s">
        <v>5759</v>
      </c>
      <c r="B842">
        <v>2</v>
      </c>
      <c r="C842">
        <v>2</v>
      </c>
    </row>
    <row r="843" spans="1:3" x14ac:dyDescent="0.35">
      <c r="A843" s="517" t="s">
        <v>5760</v>
      </c>
      <c r="B843">
        <v>5</v>
      </c>
      <c r="C843">
        <v>5</v>
      </c>
    </row>
    <row r="844" spans="1:3" x14ac:dyDescent="0.35">
      <c r="A844" s="517" t="s">
        <v>5761</v>
      </c>
      <c r="B844">
        <v>6</v>
      </c>
      <c r="C844">
        <v>6</v>
      </c>
    </row>
    <row r="845" spans="1:3" x14ac:dyDescent="0.35">
      <c r="A845" s="517" t="s">
        <v>5762</v>
      </c>
      <c r="B845">
        <v>2</v>
      </c>
      <c r="C845">
        <v>2</v>
      </c>
    </row>
    <row r="846" spans="1:3" x14ac:dyDescent="0.35">
      <c r="A846" s="517" t="s">
        <v>5763</v>
      </c>
      <c r="B846">
        <v>2</v>
      </c>
      <c r="C846">
        <v>2</v>
      </c>
    </row>
    <row r="847" spans="1:3" x14ac:dyDescent="0.35">
      <c r="A847" s="517" t="s">
        <v>5764</v>
      </c>
      <c r="B847">
        <v>3</v>
      </c>
      <c r="C847">
        <v>3</v>
      </c>
    </row>
    <row r="848" spans="1:3" x14ac:dyDescent="0.35">
      <c r="A848" s="517" t="s">
        <v>5765</v>
      </c>
      <c r="B848">
        <v>4</v>
      </c>
      <c r="C848">
        <v>4</v>
      </c>
    </row>
    <row r="849" spans="1:3" x14ac:dyDescent="0.35">
      <c r="A849" s="517" t="s">
        <v>5766</v>
      </c>
      <c r="B849" s="517">
        <v>5</v>
      </c>
      <c r="C849">
        <v>5</v>
      </c>
    </row>
    <row r="850" spans="1:3" x14ac:dyDescent="0.35">
      <c r="A850" s="517" t="s">
        <v>5776</v>
      </c>
      <c r="B850" s="517">
        <v>5000</v>
      </c>
      <c r="C850">
        <v>5000</v>
      </c>
    </row>
    <row r="851" spans="1:3" x14ac:dyDescent="0.35">
      <c r="A851" s="517" t="s">
        <v>5777</v>
      </c>
      <c r="B851" s="517">
        <v>5000</v>
      </c>
      <c r="C851">
        <v>5000</v>
      </c>
    </row>
    <row r="852" spans="1:3" x14ac:dyDescent="0.35">
      <c r="A852" s="517" t="s">
        <v>5548</v>
      </c>
      <c r="B852" s="517">
        <v>2</v>
      </c>
      <c r="C852">
        <v>2</v>
      </c>
    </row>
    <row r="853" spans="1:3" x14ac:dyDescent="0.35">
      <c r="A853" s="517" t="s">
        <v>5549</v>
      </c>
      <c r="B853" s="517">
        <v>0</v>
      </c>
      <c r="C853">
        <v>0</v>
      </c>
    </row>
    <row r="854" spans="1:3" x14ac:dyDescent="0.35">
      <c r="A854" s="517" t="s">
        <v>5554</v>
      </c>
      <c r="B854" s="517">
        <v>0</v>
      </c>
      <c r="C854">
        <v>0</v>
      </c>
    </row>
    <row r="855" spans="1:3" x14ac:dyDescent="0.35">
      <c r="A855" s="517" t="s">
        <v>5555</v>
      </c>
      <c r="B855" s="517">
        <v>0</v>
      </c>
      <c r="C855">
        <v>0</v>
      </c>
    </row>
    <row r="856" spans="1:3" x14ac:dyDescent="0.35">
      <c r="A856" s="517" t="s">
        <v>5556</v>
      </c>
      <c r="B856" s="517">
        <v>0</v>
      </c>
      <c r="C856">
        <v>0</v>
      </c>
    </row>
    <row r="857" spans="1:3" x14ac:dyDescent="0.35">
      <c r="A857" s="517" t="s">
        <v>5557</v>
      </c>
      <c r="B857" s="517">
        <v>0</v>
      </c>
      <c r="C857">
        <v>0</v>
      </c>
    </row>
    <row r="858" spans="1:3" x14ac:dyDescent="0.35">
      <c r="A858" s="517" t="s">
        <v>5558</v>
      </c>
      <c r="B858" s="517">
        <v>0</v>
      </c>
      <c r="C858">
        <v>0</v>
      </c>
    </row>
    <row r="859" spans="1:3" x14ac:dyDescent="0.35">
      <c r="A859" s="517" t="s">
        <v>5559</v>
      </c>
      <c r="B859">
        <v>0</v>
      </c>
      <c r="C859">
        <v>0</v>
      </c>
    </row>
    <row r="860" spans="1:3" x14ac:dyDescent="0.35">
      <c r="A860" s="517" t="s">
        <v>5560</v>
      </c>
      <c r="B860">
        <v>0</v>
      </c>
      <c r="C860">
        <v>0</v>
      </c>
    </row>
    <row r="861" spans="1:3" x14ac:dyDescent="0.35">
      <c r="A861" s="517" t="s">
        <v>5561</v>
      </c>
      <c r="B861">
        <v>0</v>
      </c>
      <c r="C861">
        <v>0</v>
      </c>
    </row>
    <row r="862" spans="1:3" x14ac:dyDescent="0.35">
      <c r="A862" s="517" t="s">
        <v>5550</v>
      </c>
      <c r="B862" t="b">
        <v>0</v>
      </c>
      <c r="C862" t="b">
        <v>0</v>
      </c>
    </row>
    <row r="863" spans="1:3" x14ac:dyDescent="0.35">
      <c r="A863" s="517" t="s">
        <v>5551</v>
      </c>
      <c r="B863" t="b">
        <v>0</v>
      </c>
      <c r="C863" t="b">
        <v>0</v>
      </c>
    </row>
    <row r="864" spans="1:3" x14ac:dyDescent="0.35">
      <c r="A864" s="517" t="s">
        <v>5552</v>
      </c>
      <c r="B864" t="b">
        <v>0</v>
      </c>
      <c r="C864" t="b">
        <v>0</v>
      </c>
    </row>
    <row r="865" spans="1:3" x14ac:dyDescent="0.35">
      <c r="A865" s="517" t="s">
        <v>5553</v>
      </c>
      <c r="B865" t="b">
        <v>0</v>
      </c>
      <c r="C865" t="b">
        <v>0</v>
      </c>
    </row>
    <row r="866" spans="1:3" x14ac:dyDescent="0.35">
      <c r="A866" s="517" t="s">
        <v>5778</v>
      </c>
      <c r="B866">
        <v>7</v>
      </c>
      <c r="C866">
        <v>7</v>
      </c>
    </row>
    <row r="867" spans="1:3" x14ac:dyDescent="0.35">
      <c r="A867" s="517" t="s">
        <v>5780</v>
      </c>
      <c r="B867" t="s">
        <v>664</v>
      </c>
      <c r="C867" t="s">
        <v>664</v>
      </c>
    </row>
    <row r="868" spans="1:3" x14ac:dyDescent="0.35">
      <c r="A868" s="517" t="s">
        <v>5782</v>
      </c>
    </row>
    <row r="869" spans="1:3" x14ac:dyDescent="0.35">
      <c r="A869" s="517" t="s">
        <v>5783</v>
      </c>
    </row>
    <row r="870" spans="1:3" x14ac:dyDescent="0.35">
      <c r="A870" s="517" t="s">
        <v>5784</v>
      </c>
    </row>
    <row r="871" spans="1:3" x14ac:dyDescent="0.35">
      <c r="A871" s="517" t="s">
        <v>5785</v>
      </c>
    </row>
    <row r="872" spans="1:3" x14ac:dyDescent="0.35">
      <c r="A872" s="517" t="s">
        <v>5786</v>
      </c>
    </row>
    <row r="873" spans="1:3" x14ac:dyDescent="0.35">
      <c r="A873" s="517" t="s">
        <v>5787</v>
      </c>
    </row>
    <row r="874" spans="1:3" x14ac:dyDescent="0.35">
      <c r="A874" s="517" t="s">
        <v>5788</v>
      </c>
    </row>
    <row r="875" spans="1:3" s="517" customFormat="1" x14ac:dyDescent="0.35">
      <c r="A875" s="517" t="s">
        <v>5789</v>
      </c>
      <c r="B875"/>
    </row>
    <row r="876" spans="1:3" x14ac:dyDescent="0.35">
      <c r="A876" s="517" t="s">
        <v>5790</v>
      </c>
    </row>
    <row r="877" spans="1:3" x14ac:dyDescent="0.35">
      <c r="A877" s="517" t="s">
        <v>5791</v>
      </c>
    </row>
    <row r="878" spans="1:3" x14ac:dyDescent="0.35">
      <c r="A878" s="517" t="s">
        <v>5792</v>
      </c>
    </row>
    <row r="879" spans="1:3" x14ac:dyDescent="0.35">
      <c r="A879" s="517" t="s">
        <v>5793</v>
      </c>
    </row>
    <row r="880" spans="1:3" x14ac:dyDescent="0.35">
      <c r="A880" s="517" t="s">
        <v>5794</v>
      </c>
    </row>
    <row r="881" spans="1:2" x14ac:dyDescent="0.35">
      <c r="A881" s="517" t="s">
        <v>5795</v>
      </c>
    </row>
    <row r="882" spans="1:2" x14ac:dyDescent="0.35">
      <c r="A882" s="517" t="s">
        <v>5796</v>
      </c>
    </row>
    <row r="883" spans="1:2" x14ac:dyDescent="0.35">
      <c r="A883" s="517" t="s">
        <v>5797</v>
      </c>
    </row>
    <row r="884" spans="1:2" x14ac:dyDescent="0.35">
      <c r="A884" s="517" t="s">
        <v>5798</v>
      </c>
    </row>
    <row r="885" spans="1:2" x14ac:dyDescent="0.35">
      <c r="A885" s="517" t="s">
        <v>5799</v>
      </c>
    </row>
    <row r="886" spans="1:2" x14ac:dyDescent="0.35">
      <c r="A886" s="517" t="s">
        <v>5800</v>
      </c>
    </row>
    <row r="887" spans="1:2" s="517" customFormat="1" x14ac:dyDescent="0.35">
      <c r="A887" s="517" t="s">
        <v>5801</v>
      </c>
      <c r="B887"/>
    </row>
    <row r="888" spans="1:2" x14ac:dyDescent="0.35">
      <c r="A888" s="517" t="s">
        <v>5802</v>
      </c>
    </row>
    <row r="889" spans="1:2" x14ac:dyDescent="0.35">
      <c r="A889" s="517" t="s">
        <v>5803</v>
      </c>
    </row>
    <row r="890" spans="1:2" x14ac:dyDescent="0.35">
      <c r="A890" s="517" t="s">
        <v>5804</v>
      </c>
    </row>
    <row r="891" spans="1:2" x14ac:dyDescent="0.35">
      <c r="A891" s="517" t="s">
        <v>5805</v>
      </c>
    </row>
    <row r="892" spans="1:2" x14ac:dyDescent="0.35">
      <c r="A892" s="517" t="s">
        <v>5806</v>
      </c>
    </row>
    <row r="893" spans="1:2" x14ac:dyDescent="0.35">
      <c r="A893" s="517" t="s">
        <v>5807</v>
      </c>
    </row>
    <row r="894" spans="1:2" x14ac:dyDescent="0.35">
      <c r="A894" s="517" t="s">
        <v>5808</v>
      </c>
    </row>
    <row r="895" spans="1:2" x14ac:dyDescent="0.35">
      <c r="A895" s="517" t="s">
        <v>5809</v>
      </c>
    </row>
    <row r="896" spans="1:2" x14ac:dyDescent="0.35">
      <c r="A896" s="517" t="s">
        <v>5810</v>
      </c>
    </row>
    <row r="897" spans="1:1" x14ac:dyDescent="0.35">
      <c r="A897" s="517" t="s">
        <v>5811</v>
      </c>
    </row>
    <row r="898" spans="1:1" x14ac:dyDescent="0.35">
      <c r="A898" s="517" t="s">
        <v>5812</v>
      </c>
    </row>
    <row r="899" spans="1:1" x14ac:dyDescent="0.35">
      <c r="A899" s="517" t="s">
        <v>5813</v>
      </c>
    </row>
    <row r="900" spans="1:1" x14ac:dyDescent="0.35">
      <c r="A900" s="517" t="s">
        <v>5814</v>
      </c>
    </row>
    <row r="901" spans="1:1" x14ac:dyDescent="0.35">
      <c r="A901" s="517" t="s">
        <v>5815</v>
      </c>
    </row>
    <row r="902" spans="1:1" x14ac:dyDescent="0.35">
      <c r="A902" s="517" t="s">
        <v>5816</v>
      </c>
    </row>
    <row r="903" spans="1:1" x14ac:dyDescent="0.35">
      <c r="A903" s="517" t="s">
        <v>5817</v>
      </c>
    </row>
    <row r="904" spans="1:1" x14ac:dyDescent="0.35">
      <c r="A904" s="517" t="s">
        <v>5818</v>
      </c>
    </row>
    <row r="905" spans="1:1" x14ac:dyDescent="0.35">
      <c r="A905" s="517" t="s">
        <v>5819</v>
      </c>
    </row>
    <row r="906" spans="1:1" x14ac:dyDescent="0.35">
      <c r="A906" s="517" t="s">
        <v>5820</v>
      </c>
    </row>
    <row r="907" spans="1:1" x14ac:dyDescent="0.35">
      <c r="A907" s="517" t="s">
        <v>5821</v>
      </c>
    </row>
    <row r="908" spans="1:1" x14ac:dyDescent="0.35">
      <c r="A908" s="517" t="s">
        <v>5822</v>
      </c>
    </row>
    <row r="909" spans="1:1" x14ac:dyDescent="0.35">
      <c r="A909" s="517" t="s">
        <v>5823</v>
      </c>
    </row>
    <row r="910" spans="1:1" x14ac:dyDescent="0.35">
      <c r="A910" s="517" t="s">
        <v>5824</v>
      </c>
    </row>
    <row r="911" spans="1:1" x14ac:dyDescent="0.35">
      <c r="A911" s="517" t="s">
        <v>5825</v>
      </c>
    </row>
    <row r="912" spans="1:1" x14ac:dyDescent="0.35">
      <c r="A912" s="517" t="s">
        <v>5826</v>
      </c>
    </row>
    <row r="913" spans="1:1" x14ac:dyDescent="0.35">
      <c r="A913" s="517" t="s">
        <v>5827</v>
      </c>
    </row>
    <row r="914" spans="1:1" x14ac:dyDescent="0.35">
      <c r="A914" s="517" t="s">
        <v>5828</v>
      </c>
    </row>
    <row r="915" spans="1:1" x14ac:dyDescent="0.35">
      <c r="A915" s="517" t="s">
        <v>5829</v>
      </c>
    </row>
    <row r="916" spans="1:1" x14ac:dyDescent="0.35">
      <c r="A916" s="517" t="s">
        <v>5830</v>
      </c>
    </row>
    <row r="917" spans="1:1" x14ac:dyDescent="0.35">
      <c r="A917" s="517" t="s">
        <v>5831</v>
      </c>
    </row>
    <row r="918" spans="1:1" x14ac:dyDescent="0.35">
      <c r="A918" s="517" t="s">
        <v>5832</v>
      </c>
    </row>
    <row r="919" spans="1:1" x14ac:dyDescent="0.35">
      <c r="A919" s="517" t="s">
        <v>5833</v>
      </c>
    </row>
    <row r="920" spans="1:1" x14ac:dyDescent="0.35">
      <c r="A920" s="517" t="s">
        <v>5834</v>
      </c>
    </row>
    <row r="921" spans="1:1" x14ac:dyDescent="0.35">
      <c r="A921" s="517" t="s">
        <v>5835</v>
      </c>
    </row>
    <row r="922" spans="1:1" x14ac:dyDescent="0.35">
      <c r="A922" s="517" t="s">
        <v>5836</v>
      </c>
    </row>
    <row r="923" spans="1:1" x14ac:dyDescent="0.35">
      <c r="A923" s="517" t="s">
        <v>5837</v>
      </c>
    </row>
    <row r="924" spans="1:1" x14ac:dyDescent="0.35">
      <c r="A924" s="517" t="s">
        <v>5838</v>
      </c>
    </row>
    <row r="925" spans="1:1" x14ac:dyDescent="0.35">
      <c r="A925" s="517" t="s">
        <v>5839</v>
      </c>
    </row>
    <row r="926" spans="1:1" x14ac:dyDescent="0.35">
      <c r="A926" s="517" t="s">
        <v>5840</v>
      </c>
    </row>
    <row r="927" spans="1:1" x14ac:dyDescent="0.35">
      <c r="A927" s="517" t="s">
        <v>5841</v>
      </c>
    </row>
    <row r="928" spans="1:1" x14ac:dyDescent="0.35">
      <c r="A928" s="517" t="s">
        <v>5842</v>
      </c>
    </row>
    <row r="929" spans="1:2" x14ac:dyDescent="0.35">
      <c r="A929" s="517" t="s">
        <v>5843</v>
      </c>
    </row>
    <row r="930" spans="1:2" x14ac:dyDescent="0.35">
      <c r="A930" s="517" t="s">
        <v>5844</v>
      </c>
    </row>
    <row r="931" spans="1:2" x14ac:dyDescent="0.35">
      <c r="A931" s="517" t="s">
        <v>5845</v>
      </c>
    </row>
    <row r="932" spans="1:2" x14ac:dyDescent="0.35">
      <c r="A932" s="517" t="s">
        <v>5846</v>
      </c>
    </row>
    <row r="933" spans="1:2" x14ac:dyDescent="0.35">
      <c r="A933" s="517" t="s">
        <v>5847</v>
      </c>
    </row>
    <row r="934" spans="1:2" x14ac:dyDescent="0.35">
      <c r="A934" s="517" t="s">
        <v>5848</v>
      </c>
    </row>
    <row r="935" spans="1:2" x14ac:dyDescent="0.35">
      <c r="A935" s="517" t="s">
        <v>5849</v>
      </c>
    </row>
    <row r="936" spans="1:2" s="517" customFormat="1" x14ac:dyDescent="0.35">
      <c r="A936" s="517" t="s">
        <v>5850</v>
      </c>
      <c r="B936"/>
    </row>
    <row r="937" spans="1:2" x14ac:dyDescent="0.35">
      <c r="A937" s="517" t="s">
        <v>5851</v>
      </c>
    </row>
    <row r="938" spans="1:2" x14ac:dyDescent="0.35">
      <c r="A938" s="517" t="s">
        <v>5852</v>
      </c>
    </row>
    <row r="939" spans="1:2" x14ac:dyDescent="0.35">
      <c r="A939" s="517" t="s">
        <v>5853</v>
      </c>
    </row>
    <row r="940" spans="1:2" x14ac:dyDescent="0.35">
      <c r="A940" s="517" t="s">
        <v>5854</v>
      </c>
    </row>
    <row r="941" spans="1:2" x14ac:dyDescent="0.35">
      <c r="A941" s="517" t="s">
        <v>5855</v>
      </c>
    </row>
    <row r="942" spans="1:2" x14ac:dyDescent="0.35">
      <c r="A942" s="517" t="s">
        <v>5856</v>
      </c>
      <c r="B942" s="517"/>
    </row>
    <row r="943" spans="1:2" x14ac:dyDescent="0.35">
      <c r="A943" s="517" t="s">
        <v>5857</v>
      </c>
    </row>
    <row r="944" spans="1:2" x14ac:dyDescent="0.35">
      <c r="A944" s="517" t="s">
        <v>5858</v>
      </c>
    </row>
    <row r="945" spans="1:2" x14ac:dyDescent="0.35">
      <c r="A945" s="517" t="s">
        <v>5859</v>
      </c>
      <c r="B945" s="517"/>
    </row>
    <row r="946" spans="1:2" x14ac:dyDescent="0.35">
      <c r="A946" s="517" t="s">
        <v>5860</v>
      </c>
      <c r="B946" s="517"/>
    </row>
    <row r="947" spans="1:2" x14ac:dyDescent="0.35">
      <c r="A947" s="517" t="s">
        <v>5861</v>
      </c>
    </row>
    <row r="948" spans="1:2" x14ac:dyDescent="0.35">
      <c r="A948" s="517" t="s">
        <v>5862</v>
      </c>
    </row>
    <row r="949" spans="1:2" x14ac:dyDescent="0.35">
      <c r="A949" s="517" t="s">
        <v>5863</v>
      </c>
    </row>
    <row r="950" spans="1:2" x14ac:dyDescent="0.35">
      <c r="A950" s="517" t="s">
        <v>5864</v>
      </c>
    </row>
    <row r="951" spans="1:2" x14ac:dyDescent="0.35">
      <c r="A951" s="517" t="s">
        <v>5865</v>
      </c>
      <c r="B951" s="517"/>
    </row>
    <row r="952" spans="1:2" x14ac:dyDescent="0.35">
      <c r="A952" s="517" t="s">
        <v>5866</v>
      </c>
      <c r="B952" s="517"/>
    </row>
    <row r="953" spans="1:2" x14ac:dyDescent="0.35">
      <c r="A953" s="517" t="s">
        <v>5867</v>
      </c>
    </row>
    <row r="954" spans="1:2" x14ac:dyDescent="0.35">
      <c r="A954" s="517" t="s">
        <v>5868</v>
      </c>
    </row>
    <row r="955" spans="1:2" x14ac:dyDescent="0.35">
      <c r="A955" s="517" t="s">
        <v>5869</v>
      </c>
    </row>
    <row r="956" spans="1:2" x14ac:dyDescent="0.35">
      <c r="A956" s="517" t="s">
        <v>5870</v>
      </c>
    </row>
    <row r="957" spans="1:2" x14ac:dyDescent="0.35">
      <c r="A957" s="517" t="s">
        <v>5871</v>
      </c>
    </row>
    <row r="958" spans="1:2" x14ac:dyDescent="0.35">
      <c r="A958" s="517" t="s">
        <v>5872</v>
      </c>
    </row>
    <row r="959" spans="1:2" x14ac:dyDescent="0.35">
      <c r="A959" s="517" t="s">
        <v>5873</v>
      </c>
    </row>
    <row r="960" spans="1:2" x14ac:dyDescent="0.35">
      <c r="A960" s="517" t="s">
        <v>5874</v>
      </c>
    </row>
    <row r="961" spans="1:1" x14ac:dyDescent="0.35">
      <c r="A961" s="517" t="s">
        <v>5875</v>
      </c>
    </row>
    <row r="962" spans="1:1" x14ac:dyDescent="0.35">
      <c r="A962" s="517" t="s">
        <v>5876</v>
      </c>
    </row>
    <row r="963" spans="1:1" x14ac:dyDescent="0.35">
      <c r="A963" s="517" t="s">
        <v>5877</v>
      </c>
    </row>
    <row r="964" spans="1:1" x14ac:dyDescent="0.35">
      <c r="A964" s="517" t="s">
        <v>5878</v>
      </c>
    </row>
    <row r="965" spans="1:1" x14ac:dyDescent="0.35">
      <c r="A965" s="517" t="s">
        <v>5879</v>
      </c>
    </row>
    <row r="966" spans="1:1" x14ac:dyDescent="0.35">
      <c r="A966" s="517" t="s">
        <v>5880</v>
      </c>
    </row>
    <row r="967" spans="1:1" x14ac:dyDescent="0.35">
      <c r="A967" s="517" t="s">
        <v>5881</v>
      </c>
    </row>
    <row r="968" spans="1:1" x14ac:dyDescent="0.35">
      <c r="A968" s="517" t="s">
        <v>5882</v>
      </c>
    </row>
    <row r="969" spans="1:1" x14ac:dyDescent="0.35">
      <c r="A969" s="517" t="s">
        <v>5883</v>
      </c>
    </row>
    <row r="970" spans="1:1" x14ac:dyDescent="0.35">
      <c r="A970" s="517" t="s">
        <v>5884</v>
      </c>
    </row>
    <row r="971" spans="1:1" x14ac:dyDescent="0.35">
      <c r="A971" s="517" t="s">
        <v>5885</v>
      </c>
    </row>
    <row r="972" spans="1:1" x14ac:dyDescent="0.35">
      <c r="A972" s="517" t="s">
        <v>5886</v>
      </c>
    </row>
    <row r="973" spans="1:1" x14ac:dyDescent="0.35">
      <c r="A973" s="517" t="s">
        <v>5887</v>
      </c>
    </row>
    <row r="974" spans="1:1" x14ac:dyDescent="0.35">
      <c r="A974" s="517" t="s">
        <v>5888</v>
      </c>
    </row>
    <row r="975" spans="1:1" x14ac:dyDescent="0.35">
      <c r="A975" s="517" t="s">
        <v>5889</v>
      </c>
    </row>
    <row r="976" spans="1:1" x14ac:dyDescent="0.35">
      <c r="A976" s="517" t="s">
        <v>5890</v>
      </c>
    </row>
    <row r="977" spans="1:1" x14ac:dyDescent="0.35">
      <c r="A977" s="517" t="s">
        <v>5891</v>
      </c>
    </row>
    <row r="978" spans="1:1" x14ac:dyDescent="0.35">
      <c r="A978" s="517" t="s">
        <v>5892</v>
      </c>
    </row>
    <row r="979" spans="1:1" x14ac:dyDescent="0.35">
      <c r="A979" s="517" t="s">
        <v>5893</v>
      </c>
    </row>
    <row r="980" spans="1:1" x14ac:dyDescent="0.35">
      <c r="A980" s="517" t="s">
        <v>5894</v>
      </c>
    </row>
    <row r="981" spans="1:1" x14ac:dyDescent="0.35">
      <c r="A981" s="517" t="s">
        <v>5895</v>
      </c>
    </row>
    <row r="982" spans="1:1" x14ac:dyDescent="0.35">
      <c r="A982" s="517" t="s">
        <v>5896</v>
      </c>
    </row>
    <row r="983" spans="1:1" x14ac:dyDescent="0.35">
      <c r="A983" s="517" t="s">
        <v>5897</v>
      </c>
    </row>
    <row r="984" spans="1:1" x14ac:dyDescent="0.35">
      <c r="A984" s="517" t="s">
        <v>5898</v>
      </c>
    </row>
    <row r="985" spans="1:1" x14ac:dyDescent="0.35">
      <c r="A985" s="517" t="s">
        <v>5899</v>
      </c>
    </row>
    <row r="986" spans="1:1" x14ac:dyDescent="0.35">
      <c r="A986" s="517" t="s">
        <v>5900</v>
      </c>
    </row>
    <row r="987" spans="1:1" x14ac:dyDescent="0.35">
      <c r="A987" s="517" t="s">
        <v>5901</v>
      </c>
    </row>
    <row r="988" spans="1:1" x14ac:dyDescent="0.35">
      <c r="A988" s="517" t="s">
        <v>5902</v>
      </c>
    </row>
    <row r="989" spans="1:1" x14ac:dyDescent="0.35">
      <c r="A989" s="517" t="s">
        <v>5903</v>
      </c>
    </row>
    <row r="990" spans="1:1" x14ac:dyDescent="0.35">
      <c r="A990" s="517" t="s">
        <v>5904</v>
      </c>
    </row>
    <row r="991" spans="1:1" x14ac:dyDescent="0.35">
      <c r="A991" s="517" t="s">
        <v>5905</v>
      </c>
    </row>
    <row r="992" spans="1:1" x14ac:dyDescent="0.35">
      <c r="A992" s="517" t="s">
        <v>5906</v>
      </c>
    </row>
    <row r="993" spans="1:2" x14ac:dyDescent="0.35">
      <c r="A993" s="517" t="s">
        <v>5907</v>
      </c>
    </row>
    <row r="994" spans="1:2" x14ac:dyDescent="0.35">
      <c r="A994" s="517" t="s">
        <v>5908</v>
      </c>
    </row>
    <row r="995" spans="1:2" x14ac:dyDescent="0.35">
      <c r="A995" s="517" t="s">
        <v>5909</v>
      </c>
    </row>
    <row r="996" spans="1:2" x14ac:dyDescent="0.35">
      <c r="A996" s="517" t="s">
        <v>5910</v>
      </c>
    </row>
    <row r="997" spans="1:2" x14ac:dyDescent="0.35">
      <c r="A997" s="517" t="s">
        <v>5911</v>
      </c>
    </row>
    <row r="998" spans="1:2" x14ac:dyDescent="0.35">
      <c r="A998" s="517" t="s">
        <v>5912</v>
      </c>
    </row>
    <row r="999" spans="1:2" x14ac:dyDescent="0.35">
      <c r="A999" s="517" t="s">
        <v>5913</v>
      </c>
    </row>
    <row r="1000" spans="1:2" x14ac:dyDescent="0.35">
      <c r="A1000" s="517" t="s">
        <v>5914</v>
      </c>
    </row>
    <row r="1001" spans="1:2" x14ac:dyDescent="0.35">
      <c r="A1001" s="517" t="s">
        <v>5915</v>
      </c>
    </row>
    <row r="1002" spans="1:2" x14ac:dyDescent="0.35">
      <c r="A1002" s="517" t="s">
        <v>5916</v>
      </c>
    </row>
    <row r="1003" spans="1:2" x14ac:dyDescent="0.35">
      <c r="A1003" s="517" t="s">
        <v>5917</v>
      </c>
    </row>
    <row r="1004" spans="1:2" x14ac:dyDescent="0.35">
      <c r="A1004" s="517" t="s">
        <v>5918</v>
      </c>
    </row>
    <row r="1005" spans="1:2" x14ac:dyDescent="0.35">
      <c r="A1005" s="517" t="s">
        <v>5919</v>
      </c>
      <c r="B1005" s="517"/>
    </row>
    <row r="1006" spans="1:2" x14ac:dyDescent="0.35">
      <c r="A1006" s="517" t="s">
        <v>5920</v>
      </c>
    </row>
    <row r="1007" spans="1:2" x14ac:dyDescent="0.35">
      <c r="A1007" s="517" t="s">
        <v>5921</v>
      </c>
    </row>
    <row r="1008" spans="1:2" x14ac:dyDescent="0.35">
      <c r="A1008" s="517" t="s">
        <v>5922</v>
      </c>
    </row>
    <row r="1009" spans="1:2" x14ac:dyDescent="0.35">
      <c r="A1009" s="517" t="s">
        <v>5923</v>
      </c>
    </row>
    <row r="1010" spans="1:2" x14ac:dyDescent="0.35">
      <c r="A1010" s="517" t="s">
        <v>5924</v>
      </c>
    </row>
    <row r="1011" spans="1:2" x14ac:dyDescent="0.35">
      <c r="A1011" s="517" t="s">
        <v>5925</v>
      </c>
    </row>
    <row r="1012" spans="1:2" x14ac:dyDescent="0.35">
      <c r="A1012" s="517" t="s">
        <v>5926</v>
      </c>
    </row>
    <row r="1013" spans="1:2" x14ac:dyDescent="0.35">
      <c r="A1013" s="517" t="s">
        <v>5927</v>
      </c>
    </row>
    <row r="1014" spans="1:2" x14ac:dyDescent="0.35">
      <c r="A1014" s="517" t="s">
        <v>5928</v>
      </c>
    </row>
    <row r="1015" spans="1:2" x14ac:dyDescent="0.35">
      <c r="A1015" s="517" t="s">
        <v>5929</v>
      </c>
    </row>
    <row r="1016" spans="1:2" x14ac:dyDescent="0.35">
      <c r="A1016" s="517" t="s">
        <v>5930</v>
      </c>
    </row>
    <row r="1017" spans="1:2" x14ac:dyDescent="0.35">
      <c r="A1017" s="517" t="s">
        <v>5931</v>
      </c>
      <c r="B1017" s="517"/>
    </row>
    <row r="1018" spans="1:2" x14ac:dyDescent="0.35">
      <c r="A1018" s="517" t="s">
        <v>5932</v>
      </c>
    </row>
    <row r="1019" spans="1:2" x14ac:dyDescent="0.35">
      <c r="A1019" s="517" t="s">
        <v>5933</v>
      </c>
    </row>
    <row r="1020" spans="1:2" x14ac:dyDescent="0.35">
      <c r="A1020" s="517" t="s">
        <v>5934</v>
      </c>
    </row>
    <row r="1021" spans="1:2" x14ac:dyDescent="0.35">
      <c r="A1021" s="517" t="s">
        <v>5935</v>
      </c>
    </row>
    <row r="1022" spans="1:2" x14ac:dyDescent="0.35">
      <c r="A1022" s="517" t="s">
        <v>5936</v>
      </c>
    </row>
    <row r="1023" spans="1:2" x14ac:dyDescent="0.35">
      <c r="A1023" s="517" t="s">
        <v>5937</v>
      </c>
    </row>
    <row r="1024" spans="1:2" x14ac:dyDescent="0.35">
      <c r="A1024" s="517" t="s">
        <v>5938</v>
      </c>
    </row>
    <row r="1025" spans="1:1" x14ac:dyDescent="0.35">
      <c r="A1025" s="517" t="s">
        <v>5939</v>
      </c>
    </row>
    <row r="1026" spans="1:1" x14ac:dyDescent="0.35">
      <c r="A1026" s="517" t="s">
        <v>5940</v>
      </c>
    </row>
    <row r="1027" spans="1:1" x14ac:dyDescent="0.35">
      <c r="A1027" s="517" t="s">
        <v>5941</v>
      </c>
    </row>
    <row r="1028" spans="1:1" x14ac:dyDescent="0.35">
      <c r="A1028" s="517" t="s">
        <v>5942</v>
      </c>
    </row>
    <row r="1029" spans="1:1" x14ac:dyDescent="0.35">
      <c r="A1029" s="517" t="s">
        <v>5943</v>
      </c>
    </row>
    <row r="1030" spans="1:1" x14ac:dyDescent="0.35">
      <c r="A1030" s="517" t="s">
        <v>5944</v>
      </c>
    </row>
    <row r="1031" spans="1:1" x14ac:dyDescent="0.35">
      <c r="A1031" s="517" t="s">
        <v>5945</v>
      </c>
    </row>
    <row r="1032" spans="1:1" x14ac:dyDescent="0.35">
      <c r="A1032" s="517" t="s">
        <v>5946</v>
      </c>
    </row>
    <row r="1033" spans="1:1" x14ac:dyDescent="0.35">
      <c r="A1033" s="517" t="s">
        <v>5947</v>
      </c>
    </row>
    <row r="1034" spans="1:1" x14ac:dyDescent="0.35">
      <c r="A1034" s="517" t="s">
        <v>5948</v>
      </c>
    </row>
    <row r="1035" spans="1:1" x14ac:dyDescent="0.35">
      <c r="A1035" s="517" t="s">
        <v>5949</v>
      </c>
    </row>
    <row r="1036" spans="1:1" x14ac:dyDescent="0.35">
      <c r="A1036" s="517" t="s">
        <v>5950</v>
      </c>
    </row>
    <row r="1037" spans="1:1" x14ac:dyDescent="0.35">
      <c r="A1037" s="517" t="s">
        <v>5951</v>
      </c>
    </row>
    <row r="1038" spans="1:1" x14ac:dyDescent="0.35">
      <c r="A1038" s="517" t="s">
        <v>5952</v>
      </c>
    </row>
    <row r="1039" spans="1:1" x14ac:dyDescent="0.35">
      <c r="A1039" s="517" t="s">
        <v>5953</v>
      </c>
    </row>
    <row r="1040" spans="1:1" x14ac:dyDescent="0.35">
      <c r="A1040" s="517" t="s">
        <v>5954</v>
      </c>
    </row>
    <row r="1041" spans="1:1" x14ac:dyDescent="0.35">
      <c r="A1041" s="517" t="s">
        <v>5955</v>
      </c>
    </row>
    <row r="1042" spans="1:1" x14ac:dyDescent="0.35">
      <c r="A1042" s="517" t="s">
        <v>5956</v>
      </c>
    </row>
    <row r="1043" spans="1:1" x14ac:dyDescent="0.35">
      <c r="A1043" s="517" t="s">
        <v>5957</v>
      </c>
    </row>
    <row r="1044" spans="1:1" x14ac:dyDescent="0.35">
      <c r="A1044" s="517" t="s">
        <v>5958</v>
      </c>
    </row>
    <row r="1045" spans="1:1" x14ac:dyDescent="0.35">
      <c r="A1045" s="517" t="s">
        <v>5959</v>
      </c>
    </row>
    <row r="1046" spans="1:1" x14ac:dyDescent="0.35">
      <c r="A1046" s="517" t="s">
        <v>5960</v>
      </c>
    </row>
    <row r="1047" spans="1:1" x14ac:dyDescent="0.35">
      <c r="A1047" s="517" t="s">
        <v>5961</v>
      </c>
    </row>
    <row r="1048" spans="1:1" x14ac:dyDescent="0.35">
      <c r="A1048" s="517" t="s">
        <v>5962</v>
      </c>
    </row>
    <row r="1049" spans="1:1" x14ac:dyDescent="0.35">
      <c r="A1049" s="517" t="s">
        <v>5963</v>
      </c>
    </row>
    <row r="1050" spans="1:1" x14ac:dyDescent="0.35">
      <c r="A1050" s="517" t="s">
        <v>5964</v>
      </c>
    </row>
    <row r="1051" spans="1:1" x14ac:dyDescent="0.35">
      <c r="A1051" s="517" t="s">
        <v>5965</v>
      </c>
    </row>
    <row r="1052" spans="1:1" x14ac:dyDescent="0.35">
      <c r="A1052" s="517" t="s">
        <v>5966</v>
      </c>
    </row>
    <row r="1053" spans="1:1" x14ac:dyDescent="0.35">
      <c r="A1053" s="517" t="s">
        <v>5967</v>
      </c>
    </row>
    <row r="1054" spans="1:1" x14ac:dyDescent="0.35">
      <c r="A1054" s="517" t="s">
        <v>5968</v>
      </c>
    </row>
    <row r="1055" spans="1:1" x14ac:dyDescent="0.35">
      <c r="A1055" s="517" t="s">
        <v>5969</v>
      </c>
    </row>
    <row r="1056" spans="1:1" x14ac:dyDescent="0.35">
      <c r="A1056" s="517" t="s">
        <v>5970</v>
      </c>
    </row>
    <row r="1057" spans="1:2" x14ac:dyDescent="0.35">
      <c r="A1057" s="517" t="s">
        <v>5971</v>
      </c>
    </row>
    <row r="1058" spans="1:2" x14ac:dyDescent="0.35">
      <c r="A1058" s="517" t="s">
        <v>5972</v>
      </c>
    </row>
    <row r="1059" spans="1:2" x14ac:dyDescent="0.35">
      <c r="A1059" s="517" t="s">
        <v>5973</v>
      </c>
    </row>
    <row r="1060" spans="1:2" x14ac:dyDescent="0.35">
      <c r="A1060" s="517" t="s">
        <v>5974</v>
      </c>
    </row>
    <row r="1061" spans="1:2" x14ac:dyDescent="0.35">
      <c r="A1061" s="517" t="s">
        <v>5975</v>
      </c>
    </row>
    <row r="1062" spans="1:2" x14ac:dyDescent="0.35">
      <c r="A1062" s="517" t="s">
        <v>5976</v>
      </c>
    </row>
    <row r="1063" spans="1:2" x14ac:dyDescent="0.35">
      <c r="A1063" s="517" t="s">
        <v>5977</v>
      </c>
    </row>
    <row r="1064" spans="1:2" x14ac:dyDescent="0.35">
      <c r="A1064" s="517" t="s">
        <v>5978</v>
      </c>
    </row>
    <row r="1065" spans="1:2" x14ac:dyDescent="0.35">
      <c r="A1065" s="517" t="s">
        <v>5979</v>
      </c>
    </row>
    <row r="1066" spans="1:2" x14ac:dyDescent="0.35">
      <c r="A1066" s="517" t="s">
        <v>5980</v>
      </c>
      <c r="B1066" s="517"/>
    </row>
    <row r="1067" spans="1:2" x14ac:dyDescent="0.35">
      <c r="A1067" s="517" t="s">
        <v>5981</v>
      </c>
    </row>
    <row r="1068" spans="1:2" x14ac:dyDescent="0.35">
      <c r="A1068" s="517" t="s">
        <v>5982</v>
      </c>
    </row>
    <row r="1069" spans="1:2" x14ac:dyDescent="0.35">
      <c r="A1069" s="517" t="s">
        <v>5983</v>
      </c>
    </row>
    <row r="1070" spans="1:2" x14ac:dyDescent="0.35">
      <c r="A1070" s="517" t="s">
        <v>5984</v>
      </c>
    </row>
    <row r="1071" spans="1:2" x14ac:dyDescent="0.35">
      <c r="A1071" s="517" t="s">
        <v>5985</v>
      </c>
    </row>
    <row r="1072" spans="1:2" x14ac:dyDescent="0.35">
      <c r="A1072" s="517" t="s">
        <v>5986</v>
      </c>
    </row>
    <row r="1073" spans="1:1" x14ac:dyDescent="0.35">
      <c r="A1073" s="517" t="s">
        <v>5987</v>
      </c>
    </row>
    <row r="1074" spans="1:1" x14ac:dyDescent="0.35">
      <c r="A1074" s="517" t="s">
        <v>5988</v>
      </c>
    </row>
    <row r="1075" spans="1:1" x14ac:dyDescent="0.35">
      <c r="A1075" s="517" t="s">
        <v>5989</v>
      </c>
    </row>
    <row r="1076" spans="1:1" x14ac:dyDescent="0.35">
      <c r="A1076" s="517" t="s">
        <v>5990</v>
      </c>
    </row>
    <row r="1077" spans="1:1" x14ac:dyDescent="0.35">
      <c r="A1077" s="517" t="s">
        <v>5991</v>
      </c>
    </row>
    <row r="1078" spans="1:1" x14ac:dyDescent="0.35">
      <c r="A1078" s="517" t="s">
        <v>5992</v>
      </c>
    </row>
    <row r="1079" spans="1:1" x14ac:dyDescent="0.35">
      <c r="A1079" s="517" t="s">
        <v>5993</v>
      </c>
    </row>
    <row r="1080" spans="1:1" x14ac:dyDescent="0.35">
      <c r="A1080" s="517" t="s">
        <v>5994</v>
      </c>
    </row>
    <row r="1081" spans="1:1" x14ac:dyDescent="0.35">
      <c r="A1081" s="517" t="s">
        <v>5995</v>
      </c>
    </row>
    <row r="1082" spans="1:1" x14ac:dyDescent="0.35">
      <c r="A1082" s="517" t="s">
        <v>5996</v>
      </c>
    </row>
    <row r="1083" spans="1:1" x14ac:dyDescent="0.35">
      <c r="A1083" s="517" t="s">
        <v>5997</v>
      </c>
    </row>
    <row r="1084" spans="1:1" x14ac:dyDescent="0.35">
      <c r="A1084" s="517" t="s">
        <v>5998</v>
      </c>
    </row>
    <row r="1085" spans="1:1" x14ac:dyDescent="0.35">
      <c r="A1085" s="517" t="s">
        <v>5999</v>
      </c>
    </row>
    <row r="1086" spans="1:1" x14ac:dyDescent="0.35">
      <c r="A1086" s="517" t="s">
        <v>6000</v>
      </c>
    </row>
    <row r="1087" spans="1:1" x14ac:dyDescent="0.35">
      <c r="A1087" s="517" t="s">
        <v>6001</v>
      </c>
    </row>
    <row r="1088" spans="1:1" x14ac:dyDescent="0.35">
      <c r="A1088" s="517" t="s">
        <v>6002</v>
      </c>
    </row>
    <row r="1089" spans="1:1" x14ac:dyDescent="0.35">
      <c r="A1089" s="517" t="s">
        <v>6003</v>
      </c>
    </row>
    <row r="1090" spans="1:1" x14ac:dyDescent="0.35">
      <c r="A1090" s="517" t="s">
        <v>6004</v>
      </c>
    </row>
    <row r="1091" spans="1:1" x14ac:dyDescent="0.35">
      <c r="A1091" s="517" t="s">
        <v>6005</v>
      </c>
    </row>
    <row r="1092" spans="1:1" x14ac:dyDescent="0.35">
      <c r="A1092" s="517" t="s">
        <v>6006</v>
      </c>
    </row>
    <row r="1093" spans="1:1" x14ac:dyDescent="0.35">
      <c r="A1093" s="517" t="s">
        <v>6007</v>
      </c>
    </row>
    <row r="1094" spans="1:1" x14ac:dyDescent="0.35">
      <c r="A1094" s="517" t="s">
        <v>6008</v>
      </c>
    </row>
    <row r="1095" spans="1:1" x14ac:dyDescent="0.35">
      <c r="A1095" s="517" t="s">
        <v>6009</v>
      </c>
    </row>
    <row r="1096" spans="1:1" x14ac:dyDescent="0.35">
      <c r="A1096" s="517" t="s">
        <v>6010</v>
      </c>
    </row>
    <row r="1097" spans="1:1" x14ac:dyDescent="0.35">
      <c r="A1097" s="517" t="s">
        <v>6011</v>
      </c>
    </row>
    <row r="1098" spans="1:1" x14ac:dyDescent="0.35">
      <c r="A1098" s="517" t="s">
        <v>6012</v>
      </c>
    </row>
    <row r="1099" spans="1:1" x14ac:dyDescent="0.35">
      <c r="A1099" s="517" t="s">
        <v>6013</v>
      </c>
    </row>
    <row r="1100" spans="1:1" x14ac:dyDescent="0.35">
      <c r="A1100" s="517" t="s">
        <v>6014</v>
      </c>
    </row>
    <row r="1101" spans="1:1" x14ac:dyDescent="0.35">
      <c r="A1101" s="517" t="s">
        <v>6015</v>
      </c>
    </row>
    <row r="1102" spans="1:1" x14ac:dyDescent="0.35">
      <c r="A1102" s="517" t="s">
        <v>6016</v>
      </c>
    </row>
    <row r="1103" spans="1:1" x14ac:dyDescent="0.35">
      <c r="A1103" s="517" t="s">
        <v>6017</v>
      </c>
    </row>
    <row r="1104" spans="1:1" x14ac:dyDescent="0.35">
      <c r="A1104" s="517" t="s">
        <v>6018</v>
      </c>
    </row>
    <row r="1105" spans="1:1" x14ac:dyDescent="0.35">
      <c r="A1105" s="517" t="s">
        <v>6019</v>
      </c>
    </row>
    <row r="1106" spans="1:1" x14ac:dyDescent="0.35">
      <c r="A1106" s="517" t="s">
        <v>6020</v>
      </c>
    </row>
    <row r="1107" spans="1:1" x14ac:dyDescent="0.35">
      <c r="A1107" s="517" t="s">
        <v>6021</v>
      </c>
    </row>
    <row r="1108" spans="1:1" x14ac:dyDescent="0.35">
      <c r="A1108" s="517" t="s">
        <v>6022</v>
      </c>
    </row>
    <row r="1109" spans="1:1" x14ac:dyDescent="0.35">
      <c r="A1109" s="517" t="s">
        <v>6023</v>
      </c>
    </row>
    <row r="1110" spans="1:1" x14ac:dyDescent="0.35">
      <c r="A1110" s="517" t="s">
        <v>6024</v>
      </c>
    </row>
    <row r="1111" spans="1:1" x14ac:dyDescent="0.35">
      <c r="A1111" s="517" t="s">
        <v>6025</v>
      </c>
    </row>
    <row r="1112" spans="1:1" x14ac:dyDescent="0.35">
      <c r="A1112" s="517" t="s">
        <v>6026</v>
      </c>
    </row>
    <row r="1113" spans="1:1" x14ac:dyDescent="0.35">
      <c r="A1113" s="517" t="s">
        <v>6027</v>
      </c>
    </row>
    <row r="1114" spans="1:1" x14ac:dyDescent="0.35">
      <c r="A1114" s="517" t="s">
        <v>6028</v>
      </c>
    </row>
    <row r="1115" spans="1:1" x14ac:dyDescent="0.35">
      <c r="A1115" s="517" t="s">
        <v>6029</v>
      </c>
    </row>
    <row r="1116" spans="1:1" x14ac:dyDescent="0.35">
      <c r="A1116" s="517" t="s">
        <v>6030</v>
      </c>
    </row>
    <row r="1117" spans="1:1" x14ac:dyDescent="0.35">
      <c r="A1117" s="517" t="s">
        <v>6031</v>
      </c>
    </row>
    <row r="1118" spans="1:1" x14ac:dyDescent="0.35">
      <c r="A1118" s="517" t="s">
        <v>6032</v>
      </c>
    </row>
    <row r="1119" spans="1:1" x14ac:dyDescent="0.35">
      <c r="A1119" s="517" t="s">
        <v>6033</v>
      </c>
    </row>
    <row r="1120" spans="1:1" x14ac:dyDescent="0.35">
      <c r="A1120" s="517" t="s">
        <v>6034</v>
      </c>
    </row>
    <row r="1121" spans="1:1" x14ac:dyDescent="0.35">
      <c r="A1121" s="517" t="s">
        <v>6035</v>
      </c>
    </row>
    <row r="1122" spans="1:1" x14ac:dyDescent="0.35">
      <c r="A1122" s="517" t="s">
        <v>6036</v>
      </c>
    </row>
    <row r="1123" spans="1:1" x14ac:dyDescent="0.35">
      <c r="A1123" s="517" t="s">
        <v>6037</v>
      </c>
    </row>
    <row r="1124" spans="1:1" x14ac:dyDescent="0.35">
      <c r="A1124" s="517" t="s">
        <v>6038</v>
      </c>
    </row>
    <row r="1125" spans="1:1" x14ac:dyDescent="0.35">
      <c r="A1125" s="517" t="s">
        <v>6039</v>
      </c>
    </row>
    <row r="1126" spans="1:1" x14ac:dyDescent="0.35">
      <c r="A1126" s="517" t="s">
        <v>6040</v>
      </c>
    </row>
    <row r="1127" spans="1:1" x14ac:dyDescent="0.35">
      <c r="A1127" s="517" t="s">
        <v>6041</v>
      </c>
    </row>
    <row r="1128" spans="1:1" x14ac:dyDescent="0.35">
      <c r="A1128" s="517" t="s">
        <v>6042</v>
      </c>
    </row>
    <row r="1129" spans="1:1" x14ac:dyDescent="0.35">
      <c r="A1129" s="517" t="s">
        <v>6043</v>
      </c>
    </row>
    <row r="1130" spans="1:1" x14ac:dyDescent="0.35">
      <c r="A1130" s="517" t="s">
        <v>6044</v>
      </c>
    </row>
    <row r="1131" spans="1:1" x14ac:dyDescent="0.35">
      <c r="A1131" s="517" t="s">
        <v>6045</v>
      </c>
    </row>
    <row r="1132" spans="1:1" x14ac:dyDescent="0.35">
      <c r="A1132" s="517" t="s">
        <v>6046</v>
      </c>
    </row>
    <row r="1133" spans="1:1" x14ac:dyDescent="0.35">
      <c r="A1133" s="517" t="s">
        <v>6047</v>
      </c>
    </row>
    <row r="1134" spans="1:1" x14ac:dyDescent="0.35">
      <c r="A1134" s="517" t="s">
        <v>6048</v>
      </c>
    </row>
    <row r="1135" spans="1:1" x14ac:dyDescent="0.35">
      <c r="A1135" s="517" t="s">
        <v>6049</v>
      </c>
    </row>
    <row r="1136" spans="1:1" x14ac:dyDescent="0.35">
      <c r="A1136" s="517" t="s">
        <v>6050</v>
      </c>
    </row>
    <row r="1137" spans="1:3" x14ac:dyDescent="0.35">
      <c r="A1137" s="517" t="s">
        <v>6051</v>
      </c>
    </row>
    <row r="1138" spans="1:3" x14ac:dyDescent="0.35">
      <c r="A1138" s="517" t="s">
        <v>6052</v>
      </c>
    </row>
    <row r="1139" spans="1:3" x14ac:dyDescent="0.35">
      <c r="A1139" s="517" t="s">
        <v>6053</v>
      </c>
    </row>
    <row r="1140" spans="1:3" x14ac:dyDescent="0.35">
      <c r="A1140" s="517" t="s">
        <v>6054</v>
      </c>
    </row>
    <row r="1141" spans="1:3" x14ac:dyDescent="0.35">
      <c r="A1141" s="517" t="s">
        <v>6055</v>
      </c>
    </row>
    <row r="1142" spans="1:3" x14ac:dyDescent="0.35">
      <c r="A1142" s="517" t="s">
        <v>6056</v>
      </c>
    </row>
    <row r="1143" spans="1:3" x14ac:dyDescent="0.35">
      <c r="A1143" s="517" t="s">
        <v>6057</v>
      </c>
    </row>
    <row r="1144" spans="1:3" x14ac:dyDescent="0.35">
      <c r="A1144" s="517" t="s">
        <v>6058</v>
      </c>
    </row>
    <row r="1145" spans="1:3" x14ac:dyDescent="0.35">
      <c r="A1145" s="517" t="s">
        <v>6059</v>
      </c>
    </row>
    <row r="1146" spans="1:3" x14ac:dyDescent="0.35">
      <c r="A1146" s="517" t="s">
        <v>6060</v>
      </c>
    </row>
    <row r="1147" spans="1:3" x14ac:dyDescent="0.35">
      <c r="A1147" s="517" t="s">
        <v>6061</v>
      </c>
    </row>
    <row r="1148" spans="1:3" x14ac:dyDescent="0.35">
      <c r="A1148" s="517" t="s">
        <v>6062</v>
      </c>
    </row>
    <row r="1149" spans="1:3" x14ac:dyDescent="0.35">
      <c r="A1149" s="517" t="s">
        <v>3282</v>
      </c>
    </row>
    <row r="1150" spans="1:3" x14ac:dyDescent="0.35">
      <c r="A1150" s="517" t="s">
        <v>6429</v>
      </c>
      <c r="B1150">
        <v>100</v>
      </c>
      <c r="C1150">
        <v>100</v>
      </c>
    </row>
    <row r="1151" spans="1:3" x14ac:dyDescent="0.35">
      <c r="A1151" s="517" t="s">
        <v>6430</v>
      </c>
      <c r="B1151">
        <v>80</v>
      </c>
      <c r="C1151">
        <v>80</v>
      </c>
    </row>
    <row r="1152" spans="1:3" x14ac:dyDescent="0.35">
      <c r="A1152" s="517" t="s">
        <v>6425</v>
      </c>
      <c r="B1152">
        <v>0</v>
      </c>
      <c r="C1152">
        <v>0</v>
      </c>
    </row>
    <row r="1153" spans="1:3" x14ac:dyDescent="0.35">
      <c r="A1153" s="517" t="s">
        <v>6424</v>
      </c>
      <c r="B1153">
        <v>42370</v>
      </c>
      <c r="C1153">
        <v>42370</v>
      </c>
    </row>
    <row r="1154" spans="1:3" x14ac:dyDescent="0.35">
      <c r="A1154" s="517" t="s">
        <v>6426</v>
      </c>
      <c r="B1154">
        <v>30</v>
      </c>
      <c r="C1154">
        <v>30</v>
      </c>
    </row>
    <row r="1155" spans="1:3" x14ac:dyDescent="0.35">
      <c r="A1155" s="517" t="s">
        <v>3210</v>
      </c>
    </row>
    <row r="1156" spans="1:3" x14ac:dyDescent="0.35">
      <c r="A1156" s="517" t="s">
        <v>3211</v>
      </c>
    </row>
    <row r="1157" spans="1:3" x14ac:dyDescent="0.35">
      <c r="A1157" s="517" t="s">
        <v>3212</v>
      </c>
    </row>
    <row r="1158" spans="1:3" x14ac:dyDescent="0.35">
      <c r="A1158" s="517" t="s">
        <v>3213</v>
      </c>
    </row>
    <row r="1159" spans="1:3" x14ac:dyDescent="0.35">
      <c r="A1159" s="517" t="s">
        <v>3214</v>
      </c>
    </row>
    <row r="1160" spans="1:3" x14ac:dyDescent="0.35">
      <c r="A1160" s="517" t="s">
        <v>3215</v>
      </c>
    </row>
    <row r="1161" spans="1:3" x14ac:dyDescent="0.35">
      <c r="A1161" s="517" t="s">
        <v>3216</v>
      </c>
    </row>
    <row r="1162" spans="1:3" x14ac:dyDescent="0.35">
      <c r="A1162" s="517" t="s">
        <v>3217</v>
      </c>
    </row>
    <row r="1163" spans="1:3" x14ac:dyDescent="0.35">
      <c r="A1163" s="517" t="s">
        <v>3218</v>
      </c>
    </row>
    <row r="1164" spans="1:3" x14ac:dyDescent="0.35">
      <c r="A1164" s="517" t="s">
        <v>3219</v>
      </c>
    </row>
    <row r="1165" spans="1:3" x14ac:dyDescent="0.35">
      <c r="A1165" s="517" t="s">
        <v>3220</v>
      </c>
    </row>
    <row r="1166" spans="1:3" x14ac:dyDescent="0.35">
      <c r="A1166" s="517" t="s">
        <v>3221</v>
      </c>
    </row>
    <row r="1167" spans="1:3" x14ac:dyDescent="0.35">
      <c r="A1167" s="517" t="s">
        <v>3222</v>
      </c>
    </row>
    <row r="1168" spans="1:3" x14ac:dyDescent="0.35">
      <c r="A1168" s="517" t="s">
        <v>3223</v>
      </c>
    </row>
    <row r="1169" spans="1:1" x14ac:dyDescent="0.35">
      <c r="A1169" s="517" t="s">
        <v>3224</v>
      </c>
    </row>
    <row r="1170" spans="1:1" x14ac:dyDescent="0.35">
      <c r="A1170" s="517" t="s">
        <v>3225</v>
      </c>
    </row>
    <row r="1171" spans="1:1" x14ac:dyDescent="0.35">
      <c r="A1171" s="517" t="s">
        <v>3226</v>
      </c>
    </row>
    <row r="1172" spans="1:1" x14ac:dyDescent="0.35">
      <c r="A1172" s="517" t="s">
        <v>3227</v>
      </c>
    </row>
    <row r="1173" spans="1:1" x14ac:dyDescent="0.35">
      <c r="A1173" s="517" t="s">
        <v>3228</v>
      </c>
    </row>
    <row r="1174" spans="1:1" x14ac:dyDescent="0.35">
      <c r="A1174" s="517" t="s">
        <v>3229</v>
      </c>
    </row>
    <row r="1175" spans="1:1" x14ac:dyDescent="0.35">
      <c r="A1175" s="517" t="s">
        <v>3230</v>
      </c>
    </row>
    <row r="1176" spans="1:1" x14ac:dyDescent="0.35">
      <c r="A1176" s="517" t="s">
        <v>3231</v>
      </c>
    </row>
    <row r="1177" spans="1:1" x14ac:dyDescent="0.35">
      <c r="A1177" s="517" t="s">
        <v>3232</v>
      </c>
    </row>
    <row r="1178" spans="1:1" x14ac:dyDescent="0.35">
      <c r="A1178" s="517" t="s">
        <v>3233</v>
      </c>
    </row>
    <row r="1179" spans="1:1" x14ac:dyDescent="0.35">
      <c r="A1179" s="517" t="s">
        <v>3234</v>
      </c>
    </row>
    <row r="1180" spans="1:1" x14ac:dyDescent="0.35">
      <c r="A1180" s="517" t="s">
        <v>3235</v>
      </c>
    </row>
    <row r="1181" spans="1:1" x14ac:dyDescent="0.35">
      <c r="A1181" s="517" t="s">
        <v>3236</v>
      </c>
    </row>
    <row r="1182" spans="1:1" x14ac:dyDescent="0.35">
      <c r="A1182" s="517" t="s">
        <v>3237</v>
      </c>
    </row>
    <row r="1183" spans="1:1" x14ac:dyDescent="0.35">
      <c r="A1183" s="517" t="s">
        <v>3238</v>
      </c>
    </row>
    <row r="1184" spans="1:1" x14ac:dyDescent="0.35">
      <c r="A1184" s="517" t="s">
        <v>3239</v>
      </c>
    </row>
    <row r="1185" spans="1:1" x14ac:dyDescent="0.35">
      <c r="A1185" s="517" t="s">
        <v>3240</v>
      </c>
    </row>
    <row r="1186" spans="1:1" x14ac:dyDescent="0.35">
      <c r="A1186" s="517" t="s">
        <v>3241</v>
      </c>
    </row>
    <row r="1187" spans="1:1" x14ac:dyDescent="0.35">
      <c r="A1187" s="517" t="s">
        <v>3242</v>
      </c>
    </row>
    <row r="1188" spans="1:1" x14ac:dyDescent="0.35">
      <c r="A1188" s="517" t="s">
        <v>3243</v>
      </c>
    </row>
    <row r="1189" spans="1:1" x14ac:dyDescent="0.35">
      <c r="A1189" s="517" t="s">
        <v>3244</v>
      </c>
    </row>
    <row r="1190" spans="1:1" x14ac:dyDescent="0.35">
      <c r="A1190" s="517" t="s">
        <v>3245</v>
      </c>
    </row>
    <row r="1191" spans="1:1" x14ac:dyDescent="0.35">
      <c r="A1191" s="517" t="s">
        <v>3246</v>
      </c>
    </row>
    <row r="1192" spans="1:1" x14ac:dyDescent="0.35">
      <c r="A1192" s="517" t="s">
        <v>3247</v>
      </c>
    </row>
    <row r="1193" spans="1:1" x14ac:dyDescent="0.35">
      <c r="A1193" s="517" t="s">
        <v>3248</v>
      </c>
    </row>
    <row r="1194" spans="1:1" x14ac:dyDescent="0.35">
      <c r="A1194" s="517" t="s">
        <v>3249</v>
      </c>
    </row>
    <row r="1195" spans="1:1" x14ac:dyDescent="0.35">
      <c r="A1195" s="517" t="s">
        <v>3250</v>
      </c>
    </row>
    <row r="1196" spans="1:1" x14ac:dyDescent="0.35">
      <c r="A1196" s="517" t="s">
        <v>3251</v>
      </c>
    </row>
    <row r="1197" spans="1:1" x14ac:dyDescent="0.35">
      <c r="A1197" s="517" t="s">
        <v>3252</v>
      </c>
    </row>
    <row r="1198" spans="1:1" x14ac:dyDescent="0.35">
      <c r="A1198" s="517" t="s">
        <v>3253</v>
      </c>
    </row>
    <row r="1199" spans="1:1" x14ac:dyDescent="0.35">
      <c r="A1199" s="517" t="s">
        <v>3254</v>
      </c>
    </row>
    <row r="1200" spans="1:1" x14ac:dyDescent="0.35">
      <c r="A1200" s="517" t="s">
        <v>3255</v>
      </c>
    </row>
    <row r="1201" spans="1:1" x14ac:dyDescent="0.35">
      <c r="A1201" s="517" t="s">
        <v>3256</v>
      </c>
    </row>
    <row r="1202" spans="1:1" x14ac:dyDescent="0.35">
      <c r="A1202" s="517" t="s">
        <v>3257</v>
      </c>
    </row>
    <row r="1203" spans="1:1" x14ac:dyDescent="0.35">
      <c r="A1203" s="517" t="s">
        <v>3258</v>
      </c>
    </row>
    <row r="1204" spans="1:1" x14ac:dyDescent="0.35">
      <c r="A1204" s="517" t="s">
        <v>3259</v>
      </c>
    </row>
    <row r="1205" spans="1:1" x14ac:dyDescent="0.35">
      <c r="A1205" s="517" t="s">
        <v>3260</v>
      </c>
    </row>
    <row r="1206" spans="1:1" x14ac:dyDescent="0.35">
      <c r="A1206" s="517" t="s">
        <v>3261</v>
      </c>
    </row>
    <row r="1207" spans="1:1" x14ac:dyDescent="0.35">
      <c r="A1207" s="517" t="s">
        <v>3262</v>
      </c>
    </row>
    <row r="1208" spans="1:1" x14ac:dyDescent="0.35">
      <c r="A1208" s="517" t="s">
        <v>3263</v>
      </c>
    </row>
    <row r="1209" spans="1:1" x14ac:dyDescent="0.35">
      <c r="A1209" s="517" t="s">
        <v>3264</v>
      </c>
    </row>
    <row r="1210" spans="1:1" x14ac:dyDescent="0.35">
      <c r="A1210" s="517" t="s">
        <v>3265</v>
      </c>
    </row>
    <row r="1211" spans="1:1" x14ac:dyDescent="0.35">
      <c r="A1211" s="517" t="s">
        <v>3266</v>
      </c>
    </row>
    <row r="1212" spans="1:1" x14ac:dyDescent="0.35">
      <c r="A1212" s="517" t="s">
        <v>3267</v>
      </c>
    </row>
    <row r="1213" spans="1:1" x14ac:dyDescent="0.35">
      <c r="A1213" s="517" t="s">
        <v>3268</v>
      </c>
    </row>
    <row r="1214" spans="1:1" x14ac:dyDescent="0.35">
      <c r="A1214" s="517" t="s">
        <v>3269</v>
      </c>
    </row>
    <row r="1215" spans="1:1" x14ac:dyDescent="0.35">
      <c r="A1215" s="517" t="s">
        <v>3270</v>
      </c>
    </row>
    <row r="1216" spans="1:1" x14ac:dyDescent="0.35">
      <c r="A1216" s="517" t="s">
        <v>3271</v>
      </c>
    </row>
    <row r="1217" spans="1:3" x14ac:dyDescent="0.35">
      <c r="A1217" s="517" t="s">
        <v>3272</v>
      </c>
    </row>
    <row r="1218" spans="1:3" x14ac:dyDescent="0.35">
      <c r="A1218" s="517" t="s">
        <v>6063</v>
      </c>
    </row>
    <row r="1219" spans="1:3" x14ac:dyDescent="0.35">
      <c r="A1219" s="517" t="s">
        <v>3273</v>
      </c>
    </row>
    <row r="1220" spans="1:3" x14ac:dyDescent="0.35">
      <c r="A1220" s="517" t="s">
        <v>3274</v>
      </c>
    </row>
    <row r="1221" spans="1:3" x14ac:dyDescent="0.35">
      <c r="A1221" s="517" t="s">
        <v>3089</v>
      </c>
    </row>
    <row r="1222" spans="1:3" x14ac:dyDescent="0.35">
      <c r="A1222" s="517" t="s">
        <v>6064</v>
      </c>
      <c r="B1222">
        <v>1</v>
      </c>
      <c r="C1222">
        <v>1</v>
      </c>
    </row>
    <row r="1223" spans="1:3" x14ac:dyDescent="0.35">
      <c r="A1223" s="517" t="s">
        <v>6065</v>
      </c>
    </row>
    <row r="1224" spans="1:3" x14ac:dyDescent="0.35">
      <c r="A1224" s="517" t="s">
        <v>6066</v>
      </c>
    </row>
    <row r="1225" spans="1:3" x14ac:dyDescent="0.35">
      <c r="A1225" s="517" t="s">
        <v>6067</v>
      </c>
    </row>
    <row r="1226" spans="1:3" x14ac:dyDescent="0.35">
      <c r="A1226" s="517" t="s">
        <v>6068</v>
      </c>
      <c r="B1226">
        <v>1</v>
      </c>
      <c r="C1226">
        <v>1</v>
      </c>
    </row>
    <row r="1227" spans="1:3" x14ac:dyDescent="0.35">
      <c r="A1227" s="517" t="s">
        <v>6069</v>
      </c>
    </row>
    <row r="1228" spans="1:3" x14ac:dyDescent="0.35">
      <c r="A1228" s="517" t="s">
        <v>6070</v>
      </c>
    </row>
    <row r="1229" spans="1:3" x14ac:dyDescent="0.35">
      <c r="A1229" s="517" t="s">
        <v>6071</v>
      </c>
    </row>
    <row r="1230" spans="1:3" x14ac:dyDescent="0.35">
      <c r="A1230" s="517" t="s">
        <v>6072</v>
      </c>
    </row>
    <row r="1231" spans="1:3" x14ac:dyDescent="0.35">
      <c r="A1231" s="517" t="s">
        <v>6073</v>
      </c>
      <c r="B1231">
        <v>1</v>
      </c>
      <c r="C1231">
        <v>1</v>
      </c>
    </row>
    <row r="1232" spans="1:3" x14ac:dyDescent="0.35">
      <c r="A1232" s="517" t="s">
        <v>6074</v>
      </c>
    </row>
    <row r="1233" spans="1:3" x14ac:dyDescent="0.35">
      <c r="A1233" s="517" t="s">
        <v>6075</v>
      </c>
    </row>
    <row r="1234" spans="1:3" x14ac:dyDescent="0.35">
      <c r="A1234" s="517" t="s">
        <v>6076</v>
      </c>
    </row>
    <row r="1235" spans="1:3" x14ac:dyDescent="0.35">
      <c r="A1235" s="517" t="s">
        <v>6077</v>
      </c>
    </row>
    <row r="1236" spans="1:3" x14ac:dyDescent="0.35">
      <c r="A1236" s="517" t="s">
        <v>6078</v>
      </c>
    </row>
    <row r="1237" spans="1:3" x14ac:dyDescent="0.35">
      <c r="A1237" s="517" t="s">
        <v>6079</v>
      </c>
    </row>
    <row r="1238" spans="1:3" x14ac:dyDescent="0.35">
      <c r="A1238" s="517" t="s">
        <v>6080</v>
      </c>
    </row>
    <row r="1239" spans="1:3" x14ac:dyDescent="0.35">
      <c r="A1239" s="517" t="s">
        <v>6081</v>
      </c>
    </row>
    <row r="1240" spans="1:3" x14ac:dyDescent="0.35">
      <c r="A1240" s="517" t="s">
        <v>6082</v>
      </c>
    </row>
    <row r="1241" spans="1:3" x14ac:dyDescent="0.35">
      <c r="A1241" s="517" t="s">
        <v>6083</v>
      </c>
    </row>
    <row r="1242" spans="1:3" x14ac:dyDescent="0.35">
      <c r="A1242" s="517" t="s">
        <v>6084</v>
      </c>
    </row>
    <row r="1243" spans="1:3" x14ac:dyDescent="0.35">
      <c r="A1243" s="517" t="s">
        <v>6085</v>
      </c>
    </row>
    <row r="1244" spans="1:3" x14ac:dyDescent="0.35">
      <c r="A1244" s="517" t="s">
        <v>6086</v>
      </c>
      <c r="B1244">
        <v>0</v>
      </c>
      <c r="C1244">
        <v>0</v>
      </c>
    </row>
    <row r="1245" spans="1:3" x14ac:dyDescent="0.35">
      <c r="A1245" s="517" t="s">
        <v>6087</v>
      </c>
    </row>
    <row r="1246" spans="1:3" x14ac:dyDescent="0.35">
      <c r="A1246" s="517" t="s">
        <v>6088</v>
      </c>
    </row>
    <row r="1247" spans="1:3" x14ac:dyDescent="0.35">
      <c r="A1247" s="517" t="s">
        <v>6089</v>
      </c>
    </row>
    <row r="1248" spans="1:3" x14ac:dyDescent="0.35">
      <c r="A1248" s="517" t="s">
        <v>1230</v>
      </c>
      <c r="B1248">
        <v>1</v>
      </c>
      <c r="C1248">
        <v>1</v>
      </c>
    </row>
    <row r="1249" spans="1:3" x14ac:dyDescent="0.35">
      <c r="A1249" s="517" t="s">
        <v>1231</v>
      </c>
      <c r="B1249">
        <v>1</v>
      </c>
      <c r="C1249">
        <v>1</v>
      </c>
    </row>
    <row r="1250" spans="1:3" x14ac:dyDescent="0.35">
      <c r="A1250" s="517" t="s">
        <v>1232</v>
      </c>
      <c r="B1250">
        <v>1</v>
      </c>
      <c r="C1250">
        <v>1</v>
      </c>
    </row>
    <row r="1251" spans="1:3" x14ac:dyDescent="0.35">
      <c r="A1251" s="517" t="s">
        <v>1233</v>
      </c>
      <c r="B1251">
        <v>1</v>
      </c>
      <c r="C1251">
        <v>1</v>
      </c>
    </row>
    <row r="1252" spans="1:3" x14ac:dyDescent="0.35">
      <c r="A1252" s="517" t="s">
        <v>1234</v>
      </c>
      <c r="B1252">
        <v>1</v>
      </c>
      <c r="C1252">
        <v>1</v>
      </c>
    </row>
    <row r="1253" spans="1:3" x14ac:dyDescent="0.35">
      <c r="A1253" s="517" t="s">
        <v>1235</v>
      </c>
      <c r="B1253">
        <v>1</v>
      </c>
      <c r="C1253">
        <v>1</v>
      </c>
    </row>
    <row r="1254" spans="1:3" x14ac:dyDescent="0.35">
      <c r="A1254" s="517" t="s">
        <v>6090</v>
      </c>
    </row>
    <row r="1255" spans="1:3" x14ac:dyDescent="0.35">
      <c r="A1255" s="517" t="s">
        <v>6091</v>
      </c>
    </row>
    <row r="1256" spans="1:3" x14ac:dyDescent="0.35">
      <c r="A1256" s="517" t="s">
        <v>6092</v>
      </c>
    </row>
    <row r="1257" spans="1:3" x14ac:dyDescent="0.35">
      <c r="A1257" s="517" t="s">
        <v>6093</v>
      </c>
    </row>
    <row r="1258" spans="1:3" x14ac:dyDescent="0.35">
      <c r="A1258" s="517" t="s">
        <v>6094</v>
      </c>
    </row>
    <row r="1259" spans="1:3" x14ac:dyDescent="0.35">
      <c r="A1259" s="517" t="s">
        <v>6095</v>
      </c>
    </row>
    <row r="1260" spans="1:3" x14ac:dyDescent="0.35">
      <c r="A1260" s="517" t="s">
        <v>6096</v>
      </c>
    </row>
    <row r="1261" spans="1:3" x14ac:dyDescent="0.35">
      <c r="A1261" s="517" t="s">
        <v>6097</v>
      </c>
    </row>
    <row r="1262" spans="1:3" x14ac:dyDescent="0.35">
      <c r="A1262" s="517" t="s">
        <v>6098</v>
      </c>
    </row>
    <row r="1263" spans="1:3" x14ac:dyDescent="0.35">
      <c r="A1263" s="517" t="s">
        <v>6099</v>
      </c>
    </row>
    <row r="1264" spans="1:3" x14ac:dyDescent="0.35">
      <c r="A1264" s="517" t="s">
        <v>6100</v>
      </c>
    </row>
    <row r="1265" spans="1:1" x14ac:dyDescent="0.35">
      <c r="A1265" s="517" t="s">
        <v>6101</v>
      </c>
    </row>
    <row r="1266" spans="1:1" x14ac:dyDescent="0.35">
      <c r="A1266" s="517" t="s">
        <v>6102</v>
      </c>
    </row>
    <row r="1267" spans="1:1" x14ac:dyDescent="0.35">
      <c r="A1267" s="517" t="s">
        <v>6103</v>
      </c>
    </row>
    <row r="1268" spans="1:1" x14ac:dyDescent="0.35">
      <c r="A1268" s="517" t="s">
        <v>6104</v>
      </c>
    </row>
    <row r="1269" spans="1:1" x14ac:dyDescent="0.35">
      <c r="A1269" s="517" t="s">
        <v>6105</v>
      </c>
    </row>
    <row r="1270" spans="1:1" x14ac:dyDescent="0.35">
      <c r="A1270" s="517" t="s">
        <v>6106</v>
      </c>
    </row>
    <row r="1271" spans="1:1" x14ac:dyDescent="0.35">
      <c r="A1271" s="517" t="s">
        <v>6107</v>
      </c>
    </row>
    <row r="1272" spans="1:1" x14ac:dyDescent="0.35">
      <c r="A1272" s="517" t="s">
        <v>6108</v>
      </c>
    </row>
    <row r="1273" spans="1:1" x14ac:dyDescent="0.35">
      <c r="A1273" s="517" t="s">
        <v>6109</v>
      </c>
    </row>
    <row r="1274" spans="1:1" x14ac:dyDescent="0.35">
      <c r="A1274" s="517" t="s">
        <v>6110</v>
      </c>
    </row>
    <row r="1275" spans="1:1" x14ac:dyDescent="0.35">
      <c r="A1275" s="517" t="s">
        <v>6111</v>
      </c>
    </row>
    <row r="1276" spans="1:1" x14ac:dyDescent="0.35">
      <c r="A1276" s="517" t="s">
        <v>6112</v>
      </c>
    </row>
    <row r="1277" spans="1:1" x14ac:dyDescent="0.35">
      <c r="A1277" s="517" t="s">
        <v>6113</v>
      </c>
    </row>
    <row r="1278" spans="1:1" x14ac:dyDescent="0.35">
      <c r="A1278" s="517" t="s">
        <v>6114</v>
      </c>
    </row>
    <row r="1279" spans="1:1" x14ac:dyDescent="0.35">
      <c r="A1279" s="517" t="s">
        <v>6115</v>
      </c>
    </row>
    <row r="1280" spans="1:1" x14ac:dyDescent="0.35">
      <c r="A1280" s="517" t="s">
        <v>6116</v>
      </c>
    </row>
    <row r="1281" spans="1:1" x14ac:dyDescent="0.35">
      <c r="A1281" s="517" t="s">
        <v>6117</v>
      </c>
    </row>
    <row r="1282" spans="1:1" x14ac:dyDescent="0.35">
      <c r="A1282" s="517" t="s">
        <v>6118</v>
      </c>
    </row>
    <row r="1283" spans="1:1" x14ac:dyDescent="0.35">
      <c r="A1283" s="517" t="s">
        <v>6119</v>
      </c>
    </row>
    <row r="1284" spans="1:1" x14ac:dyDescent="0.35">
      <c r="A1284" s="517" t="s">
        <v>6120</v>
      </c>
    </row>
    <row r="1285" spans="1:1" x14ac:dyDescent="0.35">
      <c r="A1285" s="517" t="s">
        <v>6121</v>
      </c>
    </row>
    <row r="1286" spans="1:1" x14ac:dyDescent="0.35">
      <c r="A1286" s="517" t="s">
        <v>6122</v>
      </c>
    </row>
    <row r="1287" spans="1:1" x14ac:dyDescent="0.35">
      <c r="A1287" s="517" t="s">
        <v>6123</v>
      </c>
    </row>
    <row r="1288" spans="1:1" x14ac:dyDescent="0.35">
      <c r="A1288" s="517" t="s">
        <v>6124</v>
      </c>
    </row>
    <row r="1289" spans="1:1" x14ac:dyDescent="0.35">
      <c r="A1289" s="517" t="s">
        <v>6125</v>
      </c>
    </row>
    <row r="1290" spans="1:1" x14ac:dyDescent="0.35">
      <c r="A1290" s="517" t="s">
        <v>6126</v>
      </c>
    </row>
    <row r="1291" spans="1:1" x14ac:dyDescent="0.35">
      <c r="A1291" s="517" t="s">
        <v>6127</v>
      </c>
    </row>
    <row r="1292" spans="1:1" x14ac:dyDescent="0.35">
      <c r="A1292" s="517" t="s">
        <v>6128</v>
      </c>
    </row>
    <row r="1293" spans="1:1" x14ac:dyDescent="0.35">
      <c r="A1293" s="517" t="s">
        <v>6129</v>
      </c>
    </row>
    <row r="1294" spans="1:1" x14ac:dyDescent="0.35">
      <c r="A1294" s="517" t="s">
        <v>6130</v>
      </c>
    </row>
    <row r="1295" spans="1:1" x14ac:dyDescent="0.35">
      <c r="A1295" s="517" t="s">
        <v>6131</v>
      </c>
    </row>
    <row r="1296" spans="1:1" x14ac:dyDescent="0.35">
      <c r="A1296" s="517" t="s">
        <v>6132</v>
      </c>
    </row>
    <row r="1297" spans="1:1" x14ac:dyDescent="0.35">
      <c r="A1297" s="517" t="s">
        <v>6133</v>
      </c>
    </row>
    <row r="1298" spans="1:1" x14ac:dyDescent="0.35">
      <c r="A1298" s="517" t="s">
        <v>6134</v>
      </c>
    </row>
    <row r="1299" spans="1:1" x14ac:dyDescent="0.35">
      <c r="A1299" s="517" t="s">
        <v>6135</v>
      </c>
    </row>
    <row r="1300" spans="1:1" x14ac:dyDescent="0.35">
      <c r="A1300" s="517" t="s">
        <v>6136</v>
      </c>
    </row>
    <row r="1301" spans="1:1" x14ac:dyDescent="0.35">
      <c r="A1301" s="517" t="s">
        <v>6137</v>
      </c>
    </row>
    <row r="1302" spans="1:1" x14ac:dyDescent="0.35">
      <c r="A1302" s="517" t="s">
        <v>6138</v>
      </c>
    </row>
    <row r="1303" spans="1:1" x14ac:dyDescent="0.35">
      <c r="A1303" s="517" t="s">
        <v>6139</v>
      </c>
    </row>
    <row r="1304" spans="1:1" x14ac:dyDescent="0.35">
      <c r="A1304" s="517" t="s">
        <v>6140</v>
      </c>
    </row>
    <row r="1305" spans="1:1" x14ac:dyDescent="0.35">
      <c r="A1305" s="517" t="s">
        <v>6141</v>
      </c>
    </row>
    <row r="1306" spans="1:1" x14ac:dyDescent="0.35">
      <c r="A1306" s="517" t="s">
        <v>6142</v>
      </c>
    </row>
    <row r="1307" spans="1:1" x14ac:dyDescent="0.35">
      <c r="A1307" s="517" t="s">
        <v>6143</v>
      </c>
    </row>
    <row r="1308" spans="1:1" x14ac:dyDescent="0.35">
      <c r="A1308" s="517" t="s">
        <v>6144</v>
      </c>
    </row>
    <row r="1309" spans="1:1" x14ac:dyDescent="0.35">
      <c r="A1309" s="517" t="s">
        <v>6145</v>
      </c>
    </row>
    <row r="1310" spans="1:1" x14ac:dyDescent="0.35">
      <c r="A1310" s="517" t="s">
        <v>6146</v>
      </c>
    </row>
    <row r="1311" spans="1:1" x14ac:dyDescent="0.35">
      <c r="A1311" s="517" t="s">
        <v>6147</v>
      </c>
    </row>
    <row r="1312" spans="1:1" x14ac:dyDescent="0.35">
      <c r="A1312" s="517" t="s">
        <v>6148</v>
      </c>
    </row>
    <row r="1313" spans="1:1" x14ac:dyDescent="0.35">
      <c r="A1313" s="517" t="s">
        <v>6149</v>
      </c>
    </row>
    <row r="1314" spans="1:1" x14ac:dyDescent="0.35">
      <c r="A1314" s="517" t="s">
        <v>6150</v>
      </c>
    </row>
    <row r="1315" spans="1:1" x14ac:dyDescent="0.35">
      <c r="A1315" s="517" t="s">
        <v>6151</v>
      </c>
    </row>
    <row r="1316" spans="1:1" x14ac:dyDescent="0.35">
      <c r="A1316" s="517" t="s">
        <v>6152</v>
      </c>
    </row>
    <row r="1317" spans="1:1" x14ac:dyDescent="0.35">
      <c r="A1317" s="517" t="s">
        <v>6153</v>
      </c>
    </row>
    <row r="1318" spans="1:1" x14ac:dyDescent="0.35">
      <c r="A1318" s="517" t="s">
        <v>6154</v>
      </c>
    </row>
    <row r="1319" spans="1:1" x14ac:dyDescent="0.35">
      <c r="A1319" s="517" t="s">
        <v>6155</v>
      </c>
    </row>
    <row r="1320" spans="1:1" x14ac:dyDescent="0.35">
      <c r="A1320" s="517" t="s">
        <v>6156</v>
      </c>
    </row>
    <row r="1321" spans="1:1" x14ac:dyDescent="0.35">
      <c r="A1321" s="517" t="s">
        <v>6157</v>
      </c>
    </row>
    <row r="1322" spans="1:1" x14ac:dyDescent="0.35">
      <c r="A1322" s="517" t="s">
        <v>6158</v>
      </c>
    </row>
    <row r="1323" spans="1:1" x14ac:dyDescent="0.35">
      <c r="A1323" s="517" t="s">
        <v>6159</v>
      </c>
    </row>
    <row r="1324" spans="1:1" x14ac:dyDescent="0.35">
      <c r="A1324" s="517" t="s">
        <v>6160</v>
      </c>
    </row>
    <row r="1325" spans="1:1" x14ac:dyDescent="0.35">
      <c r="A1325" s="517" t="s">
        <v>6161</v>
      </c>
    </row>
    <row r="1326" spans="1:1" x14ac:dyDescent="0.35">
      <c r="A1326" s="517" t="s">
        <v>6162</v>
      </c>
    </row>
    <row r="1327" spans="1:1" x14ac:dyDescent="0.35">
      <c r="A1327" s="517" t="s">
        <v>6163</v>
      </c>
    </row>
    <row r="1328" spans="1:1" x14ac:dyDescent="0.35">
      <c r="A1328" s="517" t="s">
        <v>6164</v>
      </c>
    </row>
    <row r="1329" spans="1:1" x14ac:dyDescent="0.35">
      <c r="A1329" s="517" t="s">
        <v>6165</v>
      </c>
    </row>
    <row r="1330" spans="1:1" x14ac:dyDescent="0.35">
      <c r="A1330" s="517" t="s">
        <v>6166</v>
      </c>
    </row>
    <row r="1331" spans="1:1" x14ac:dyDescent="0.35">
      <c r="A1331" s="517" t="s">
        <v>6167</v>
      </c>
    </row>
    <row r="1332" spans="1:1" x14ac:dyDescent="0.35">
      <c r="A1332" s="517" t="s">
        <v>6168</v>
      </c>
    </row>
    <row r="1333" spans="1:1" x14ac:dyDescent="0.35">
      <c r="A1333" s="517" t="s">
        <v>6169</v>
      </c>
    </row>
    <row r="1334" spans="1:1" x14ac:dyDescent="0.35">
      <c r="A1334" s="517" t="s">
        <v>6170</v>
      </c>
    </row>
    <row r="1335" spans="1:1" x14ac:dyDescent="0.35">
      <c r="A1335" s="517" t="s">
        <v>6171</v>
      </c>
    </row>
    <row r="1336" spans="1:1" x14ac:dyDescent="0.35">
      <c r="A1336" s="517" t="s">
        <v>6172</v>
      </c>
    </row>
    <row r="1337" spans="1:1" x14ac:dyDescent="0.35">
      <c r="A1337" s="517" t="s">
        <v>6173</v>
      </c>
    </row>
    <row r="1338" spans="1:1" x14ac:dyDescent="0.35">
      <c r="A1338" s="517" t="s">
        <v>6174</v>
      </c>
    </row>
    <row r="1339" spans="1:1" x14ac:dyDescent="0.35">
      <c r="A1339" s="517" t="s">
        <v>6175</v>
      </c>
    </row>
    <row r="1340" spans="1:1" x14ac:dyDescent="0.35">
      <c r="A1340" s="517" t="s">
        <v>6176</v>
      </c>
    </row>
    <row r="1341" spans="1:1" x14ac:dyDescent="0.35">
      <c r="A1341" s="517" t="s">
        <v>6177</v>
      </c>
    </row>
    <row r="1342" spans="1:1" x14ac:dyDescent="0.35">
      <c r="A1342" s="517" t="s">
        <v>6178</v>
      </c>
    </row>
    <row r="1343" spans="1:1" x14ac:dyDescent="0.35">
      <c r="A1343" s="517" t="s">
        <v>6179</v>
      </c>
    </row>
    <row r="1344" spans="1:1" x14ac:dyDescent="0.35">
      <c r="A1344" s="517" t="s">
        <v>6180</v>
      </c>
    </row>
    <row r="1345" spans="1:1" x14ac:dyDescent="0.35">
      <c r="A1345" s="517" t="s">
        <v>6181</v>
      </c>
    </row>
    <row r="1346" spans="1:1" x14ac:dyDescent="0.35">
      <c r="A1346" s="517" t="s">
        <v>6182</v>
      </c>
    </row>
    <row r="1347" spans="1:1" x14ac:dyDescent="0.35">
      <c r="A1347" s="517" t="s">
        <v>6183</v>
      </c>
    </row>
    <row r="1348" spans="1:1" x14ac:dyDescent="0.35">
      <c r="A1348" s="517" t="s">
        <v>6184</v>
      </c>
    </row>
    <row r="1349" spans="1:1" x14ac:dyDescent="0.35">
      <c r="A1349" s="517" t="s">
        <v>6185</v>
      </c>
    </row>
    <row r="1350" spans="1:1" x14ac:dyDescent="0.35">
      <c r="A1350" s="517" t="s">
        <v>6186</v>
      </c>
    </row>
    <row r="1351" spans="1:1" x14ac:dyDescent="0.35">
      <c r="A1351" s="517" t="s">
        <v>6187</v>
      </c>
    </row>
    <row r="1352" spans="1:1" x14ac:dyDescent="0.35">
      <c r="A1352" s="517" t="s">
        <v>6188</v>
      </c>
    </row>
    <row r="1353" spans="1:1" x14ac:dyDescent="0.35">
      <c r="A1353" s="517" t="s">
        <v>6189</v>
      </c>
    </row>
    <row r="1354" spans="1:1" x14ac:dyDescent="0.35">
      <c r="A1354" s="517" t="s">
        <v>6190</v>
      </c>
    </row>
    <row r="1355" spans="1:1" x14ac:dyDescent="0.35">
      <c r="A1355" s="517" t="s">
        <v>6191</v>
      </c>
    </row>
    <row r="1356" spans="1:1" x14ac:dyDescent="0.35">
      <c r="A1356" s="517" t="s">
        <v>6192</v>
      </c>
    </row>
    <row r="1357" spans="1:1" x14ac:dyDescent="0.35">
      <c r="A1357" s="517" t="s">
        <v>6193</v>
      </c>
    </row>
    <row r="1358" spans="1:1" x14ac:dyDescent="0.35">
      <c r="A1358" s="517" t="s">
        <v>6194</v>
      </c>
    </row>
    <row r="1359" spans="1:1" x14ac:dyDescent="0.35">
      <c r="A1359" s="517" t="s">
        <v>6195</v>
      </c>
    </row>
    <row r="1360" spans="1:1" x14ac:dyDescent="0.35">
      <c r="A1360" s="517" t="s">
        <v>6196</v>
      </c>
    </row>
    <row r="1361" spans="1:1" x14ac:dyDescent="0.35">
      <c r="A1361" s="517" t="s">
        <v>6197</v>
      </c>
    </row>
    <row r="1362" spans="1:1" x14ac:dyDescent="0.35">
      <c r="A1362" s="517" t="s">
        <v>6198</v>
      </c>
    </row>
    <row r="1363" spans="1:1" x14ac:dyDescent="0.35">
      <c r="A1363" s="517" t="s">
        <v>6199</v>
      </c>
    </row>
    <row r="1364" spans="1:1" x14ac:dyDescent="0.35">
      <c r="A1364" s="517" t="s">
        <v>6200</v>
      </c>
    </row>
    <row r="1365" spans="1:1" x14ac:dyDescent="0.35">
      <c r="A1365" s="517" t="s">
        <v>6201</v>
      </c>
    </row>
    <row r="1366" spans="1:1" x14ac:dyDescent="0.35">
      <c r="A1366" s="517" t="s">
        <v>6202</v>
      </c>
    </row>
    <row r="1367" spans="1:1" x14ac:dyDescent="0.35">
      <c r="A1367" s="517" t="s">
        <v>6203</v>
      </c>
    </row>
    <row r="1368" spans="1:1" x14ac:dyDescent="0.35">
      <c r="A1368" s="517" t="s">
        <v>6204</v>
      </c>
    </row>
    <row r="1369" spans="1:1" x14ac:dyDescent="0.35">
      <c r="A1369" s="517" t="s">
        <v>6205</v>
      </c>
    </row>
    <row r="1370" spans="1:1" x14ac:dyDescent="0.35">
      <c r="A1370" s="517" t="s">
        <v>6206</v>
      </c>
    </row>
    <row r="1371" spans="1:1" x14ac:dyDescent="0.35">
      <c r="A1371" s="517" t="s">
        <v>6207</v>
      </c>
    </row>
    <row r="1372" spans="1:1" x14ac:dyDescent="0.35">
      <c r="A1372" s="517" t="s">
        <v>6208</v>
      </c>
    </row>
    <row r="1373" spans="1:1" x14ac:dyDescent="0.35">
      <c r="A1373" s="517" t="s">
        <v>6209</v>
      </c>
    </row>
    <row r="1374" spans="1:1" x14ac:dyDescent="0.35">
      <c r="A1374" s="517" t="s">
        <v>6210</v>
      </c>
    </row>
    <row r="1375" spans="1:1" x14ac:dyDescent="0.35">
      <c r="A1375" s="517" t="s">
        <v>6211</v>
      </c>
    </row>
    <row r="1376" spans="1:1" x14ac:dyDescent="0.35">
      <c r="A1376" s="517" t="s">
        <v>6212</v>
      </c>
    </row>
    <row r="1377" spans="1:1" x14ac:dyDescent="0.35">
      <c r="A1377" s="517" t="s">
        <v>6213</v>
      </c>
    </row>
    <row r="1378" spans="1:1" x14ac:dyDescent="0.35">
      <c r="A1378" s="517" t="s">
        <v>6214</v>
      </c>
    </row>
    <row r="1379" spans="1:1" x14ac:dyDescent="0.35">
      <c r="A1379" s="517" t="s">
        <v>6215</v>
      </c>
    </row>
    <row r="1380" spans="1:1" x14ac:dyDescent="0.35">
      <c r="A1380" s="517" t="s">
        <v>6216</v>
      </c>
    </row>
    <row r="1381" spans="1:1" x14ac:dyDescent="0.35">
      <c r="A1381" s="517" t="s">
        <v>6217</v>
      </c>
    </row>
    <row r="1382" spans="1:1" x14ac:dyDescent="0.35">
      <c r="A1382" s="517" t="s">
        <v>6218</v>
      </c>
    </row>
    <row r="1383" spans="1:1" x14ac:dyDescent="0.35">
      <c r="A1383" s="517" t="s">
        <v>6219</v>
      </c>
    </row>
    <row r="1384" spans="1:1" x14ac:dyDescent="0.35">
      <c r="A1384" s="517" t="s">
        <v>6220</v>
      </c>
    </row>
    <row r="1385" spans="1:1" x14ac:dyDescent="0.35">
      <c r="A1385" s="517" t="s">
        <v>6221</v>
      </c>
    </row>
    <row r="1386" spans="1:1" x14ac:dyDescent="0.35">
      <c r="A1386" s="517" t="s">
        <v>6222</v>
      </c>
    </row>
    <row r="1387" spans="1:1" x14ac:dyDescent="0.35">
      <c r="A1387" s="517" t="s">
        <v>6223</v>
      </c>
    </row>
    <row r="1388" spans="1:1" x14ac:dyDescent="0.35">
      <c r="A1388" s="517" t="s">
        <v>6224</v>
      </c>
    </row>
    <row r="1389" spans="1:1" x14ac:dyDescent="0.35">
      <c r="A1389" s="517" t="s">
        <v>6225</v>
      </c>
    </row>
    <row r="1390" spans="1:1" x14ac:dyDescent="0.35">
      <c r="A1390" s="517" t="s">
        <v>6226</v>
      </c>
    </row>
    <row r="1391" spans="1:1" x14ac:dyDescent="0.35">
      <c r="A1391" s="517" t="s">
        <v>6227</v>
      </c>
    </row>
    <row r="1392" spans="1:1" x14ac:dyDescent="0.35">
      <c r="A1392" s="517" t="s">
        <v>6228</v>
      </c>
    </row>
    <row r="1393" spans="1:1" x14ac:dyDescent="0.35">
      <c r="A1393" s="517" t="s">
        <v>6229</v>
      </c>
    </row>
    <row r="1394" spans="1:1" x14ac:dyDescent="0.35">
      <c r="A1394" s="517" t="s">
        <v>6230</v>
      </c>
    </row>
    <row r="1395" spans="1:1" x14ac:dyDescent="0.35">
      <c r="A1395" s="517" t="s">
        <v>6231</v>
      </c>
    </row>
    <row r="1396" spans="1:1" x14ac:dyDescent="0.35">
      <c r="A1396" s="517" t="s">
        <v>6232</v>
      </c>
    </row>
    <row r="1397" spans="1:1" x14ac:dyDescent="0.35">
      <c r="A1397" s="517" t="s">
        <v>6233</v>
      </c>
    </row>
    <row r="1398" spans="1:1" x14ac:dyDescent="0.35">
      <c r="A1398" s="517" t="s">
        <v>6234</v>
      </c>
    </row>
    <row r="1399" spans="1:1" x14ac:dyDescent="0.35">
      <c r="A1399" s="517" t="s">
        <v>6235</v>
      </c>
    </row>
    <row r="1400" spans="1:1" x14ac:dyDescent="0.35">
      <c r="A1400" s="517" t="s">
        <v>6236</v>
      </c>
    </row>
    <row r="1401" spans="1:1" x14ac:dyDescent="0.35">
      <c r="A1401" s="517" t="s">
        <v>6237</v>
      </c>
    </row>
    <row r="1402" spans="1:1" x14ac:dyDescent="0.35">
      <c r="A1402" s="517" t="s">
        <v>6238</v>
      </c>
    </row>
    <row r="1403" spans="1:1" x14ac:dyDescent="0.35">
      <c r="A1403" s="517" t="s">
        <v>6239</v>
      </c>
    </row>
    <row r="1404" spans="1:1" x14ac:dyDescent="0.35">
      <c r="A1404" s="517" t="s">
        <v>6240</v>
      </c>
    </row>
    <row r="1405" spans="1:1" x14ac:dyDescent="0.35">
      <c r="A1405" s="517" t="s">
        <v>6241</v>
      </c>
    </row>
    <row r="1406" spans="1:1" x14ac:dyDescent="0.35">
      <c r="A1406" s="517" t="s">
        <v>6242</v>
      </c>
    </row>
    <row r="1407" spans="1:1" x14ac:dyDescent="0.35">
      <c r="A1407" s="517" t="s">
        <v>6243</v>
      </c>
    </row>
    <row r="1408" spans="1:1" x14ac:dyDescent="0.35">
      <c r="A1408" s="517" t="s">
        <v>6244</v>
      </c>
    </row>
    <row r="1409" spans="1:3" x14ac:dyDescent="0.35">
      <c r="A1409" s="517" t="s">
        <v>6245</v>
      </c>
    </row>
    <row r="1410" spans="1:3" x14ac:dyDescent="0.35">
      <c r="A1410" s="517" t="s">
        <v>6246</v>
      </c>
    </row>
    <row r="1411" spans="1:3" x14ac:dyDescent="0.35">
      <c r="A1411" s="517" t="s">
        <v>6247</v>
      </c>
    </row>
    <row r="1412" spans="1:3" x14ac:dyDescent="0.35">
      <c r="A1412" s="517" t="s">
        <v>6248</v>
      </c>
    </row>
    <row r="1413" spans="1:3" x14ac:dyDescent="0.35">
      <c r="A1413" s="517" t="s">
        <v>6249</v>
      </c>
      <c r="B1413">
        <v>1</v>
      </c>
      <c r="C1413">
        <v>1</v>
      </c>
    </row>
    <row r="1414" spans="1:3" x14ac:dyDescent="0.35">
      <c r="A1414" s="517" t="s">
        <v>6250</v>
      </c>
      <c r="B1414">
        <v>1</v>
      </c>
      <c r="C1414">
        <v>1</v>
      </c>
    </row>
    <row r="1415" spans="1:3" x14ac:dyDescent="0.35">
      <c r="A1415" s="517" t="s">
        <v>6251</v>
      </c>
      <c r="B1415">
        <v>1</v>
      </c>
      <c r="C1415">
        <v>1</v>
      </c>
    </row>
    <row r="1416" spans="1:3" x14ac:dyDescent="0.35">
      <c r="A1416" s="517" t="s">
        <v>6252</v>
      </c>
      <c r="B1416">
        <v>1</v>
      </c>
      <c r="C1416">
        <v>1</v>
      </c>
    </row>
    <row r="1417" spans="1:3" x14ac:dyDescent="0.35">
      <c r="A1417" s="517" t="s">
        <v>6253</v>
      </c>
      <c r="B1417">
        <v>1</v>
      </c>
      <c r="C1417">
        <v>1</v>
      </c>
    </row>
    <row r="1418" spans="1:3" x14ac:dyDescent="0.35">
      <c r="A1418" s="517" t="s">
        <v>6254</v>
      </c>
      <c r="B1418">
        <v>1</v>
      </c>
      <c r="C1418">
        <v>1</v>
      </c>
    </row>
    <row r="1419" spans="1:3" x14ac:dyDescent="0.35">
      <c r="A1419" s="517" t="s">
        <v>6255</v>
      </c>
      <c r="B1419">
        <v>1</v>
      </c>
      <c r="C1419">
        <v>1</v>
      </c>
    </row>
    <row r="1420" spans="1:3" x14ac:dyDescent="0.35">
      <c r="A1420" s="517" t="s">
        <v>6256</v>
      </c>
      <c r="B1420">
        <v>1</v>
      </c>
      <c r="C1420">
        <v>1</v>
      </c>
    </row>
    <row r="1421" spans="1:3" x14ac:dyDescent="0.35">
      <c r="A1421" s="517" t="s">
        <v>6257</v>
      </c>
      <c r="B1421">
        <v>1</v>
      </c>
      <c r="C1421">
        <v>1</v>
      </c>
    </row>
    <row r="1422" spans="1:3" x14ac:dyDescent="0.35">
      <c r="A1422" s="517" t="s">
        <v>6258</v>
      </c>
      <c r="B1422">
        <v>1</v>
      </c>
      <c r="C1422">
        <v>1</v>
      </c>
    </row>
    <row r="1423" spans="1:3" x14ac:dyDescent="0.35">
      <c r="A1423" s="517" t="s">
        <v>6259</v>
      </c>
    </row>
    <row r="1424" spans="1:3" x14ac:dyDescent="0.35">
      <c r="A1424" s="517" t="s">
        <v>6260</v>
      </c>
    </row>
    <row r="1425" spans="1:3" x14ac:dyDescent="0.35">
      <c r="A1425" s="517" t="s">
        <v>6261</v>
      </c>
    </row>
    <row r="1426" spans="1:3" x14ac:dyDescent="0.35">
      <c r="A1426" s="517" t="s">
        <v>6262</v>
      </c>
    </row>
    <row r="1427" spans="1:3" x14ac:dyDescent="0.35">
      <c r="A1427" s="517" t="s">
        <v>6263</v>
      </c>
    </row>
    <row r="1428" spans="1:3" x14ac:dyDescent="0.35">
      <c r="A1428" s="517" t="s">
        <v>6264</v>
      </c>
      <c r="B1428">
        <v>1</v>
      </c>
      <c r="C1428">
        <v>1</v>
      </c>
    </row>
    <row r="1429" spans="1:3" x14ac:dyDescent="0.35">
      <c r="A1429" s="517" t="s">
        <v>6265</v>
      </c>
      <c r="B1429">
        <v>1</v>
      </c>
      <c r="C1429">
        <v>1</v>
      </c>
    </row>
    <row r="1430" spans="1:3" x14ac:dyDescent="0.35">
      <c r="A1430" s="517" t="s">
        <v>6266</v>
      </c>
      <c r="B1430">
        <v>1</v>
      </c>
      <c r="C1430">
        <v>1</v>
      </c>
    </row>
    <row r="1431" spans="1:3" x14ac:dyDescent="0.35">
      <c r="A1431" s="517" t="s">
        <v>6267</v>
      </c>
      <c r="B1431">
        <v>1</v>
      </c>
      <c r="C1431">
        <v>1</v>
      </c>
    </row>
    <row r="1432" spans="1:3" x14ac:dyDescent="0.35">
      <c r="A1432" s="517" t="s">
        <v>6268</v>
      </c>
      <c r="B1432">
        <v>1</v>
      </c>
      <c r="C1432">
        <v>1</v>
      </c>
    </row>
    <row r="1433" spans="1:3" x14ac:dyDescent="0.35">
      <c r="A1433" s="517" t="s">
        <v>6269</v>
      </c>
      <c r="B1433">
        <v>1</v>
      </c>
      <c r="C1433">
        <v>1</v>
      </c>
    </row>
    <row r="1434" spans="1:3" x14ac:dyDescent="0.35">
      <c r="A1434" s="517" t="s">
        <v>6270</v>
      </c>
      <c r="B1434">
        <v>1</v>
      </c>
      <c r="C1434">
        <v>1</v>
      </c>
    </row>
    <row r="1435" spans="1:3" x14ac:dyDescent="0.35">
      <c r="A1435" s="517" t="s">
        <v>6271</v>
      </c>
      <c r="B1435">
        <v>1</v>
      </c>
      <c r="C1435">
        <v>1</v>
      </c>
    </row>
    <row r="1436" spans="1:3" x14ac:dyDescent="0.35">
      <c r="A1436" s="517" t="s">
        <v>6272</v>
      </c>
      <c r="B1436">
        <v>1</v>
      </c>
      <c r="C1436">
        <v>1</v>
      </c>
    </row>
    <row r="1437" spans="1:3" x14ac:dyDescent="0.35">
      <c r="A1437" s="517" t="s">
        <v>6273</v>
      </c>
      <c r="B1437">
        <v>1</v>
      </c>
      <c r="C1437">
        <v>1</v>
      </c>
    </row>
    <row r="1438" spans="1:3" x14ac:dyDescent="0.35">
      <c r="A1438" s="517" t="s">
        <v>6274</v>
      </c>
      <c r="B1438">
        <v>1</v>
      </c>
      <c r="C1438">
        <v>1</v>
      </c>
    </row>
    <row r="1439" spans="1:3" x14ac:dyDescent="0.35">
      <c r="A1439" s="517" t="s">
        <v>6275</v>
      </c>
      <c r="B1439">
        <v>1</v>
      </c>
      <c r="C1439">
        <v>1</v>
      </c>
    </row>
    <row r="1440" spans="1:3" x14ac:dyDescent="0.35">
      <c r="A1440" s="517" t="s">
        <v>6276</v>
      </c>
      <c r="B1440">
        <v>1</v>
      </c>
      <c r="C1440">
        <v>1</v>
      </c>
    </row>
    <row r="1441" spans="1:3" x14ac:dyDescent="0.35">
      <c r="A1441" s="517" t="s">
        <v>6277</v>
      </c>
      <c r="B1441">
        <v>1</v>
      </c>
      <c r="C1441">
        <v>1</v>
      </c>
    </row>
    <row r="1442" spans="1:3" x14ac:dyDescent="0.35">
      <c r="A1442" s="517" t="s">
        <v>6278</v>
      </c>
      <c r="B1442">
        <v>1</v>
      </c>
      <c r="C1442">
        <v>1</v>
      </c>
    </row>
    <row r="1443" spans="1:3" x14ac:dyDescent="0.35">
      <c r="A1443" s="517" t="s">
        <v>6279</v>
      </c>
    </row>
    <row r="1444" spans="1:3" x14ac:dyDescent="0.35">
      <c r="A1444" s="517" t="s">
        <v>6280</v>
      </c>
    </row>
    <row r="1445" spans="1:3" x14ac:dyDescent="0.35">
      <c r="A1445" s="517" t="s">
        <v>6281</v>
      </c>
    </row>
    <row r="1446" spans="1:3" x14ac:dyDescent="0.35">
      <c r="A1446" s="517" t="s">
        <v>6282</v>
      </c>
    </row>
    <row r="1447" spans="1:3" x14ac:dyDescent="0.35">
      <c r="A1447" s="517" t="s">
        <v>6283</v>
      </c>
    </row>
    <row r="1448" spans="1:3" x14ac:dyDescent="0.35">
      <c r="A1448" s="517" t="s">
        <v>6284</v>
      </c>
    </row>
    <row r="1449" spans="1:3" x14ac:dyDescent="0.35">
      <c r="A1449" s="517" t="s">
        <v>6285</v>
      </c>
    </row>
    <row r="1450" spans="1:3" x14ac:dyDescent="0.35">
      <c r="A1450" s="517" t="s">
        <v>6286</v>
      </c>
    </row>
    <row r="1451" spans="1:3" x14ac:dyDescent="0.35">
      <c r="A1451" s="517" t="s">
        <v>6287</v>
      </c>
    </row>
    <row r="1452" spans="1:3" x14ac:dyDescent="0.35">
      <c r="A1452" s="517" t="s">
        <v>6288</v>
      </c>
    </row>
    <row r="1453" spans="1:3" x14ac:dyDescent="0.35">
      <c r="A1453" s="517" t="s">
        <v>6289</v>
      </c>
    </row>
    <row r="1454" spans="1:3" x14ac:dyDescent="0.35">
      <c r="A1454" s="517" t="s">
        <v>6290</v>
      </c>
    </row>
    <row r="1455" spans="1:3" x14ac:dyDescent="0.35">
      <c r="A1455" s="517" t="s">
        <v>6291</v>
      </c>
    </row>
    <row r="1456" spans="1:3" x14ac:dyDescent="0.35">
      <c r="A1456" s="517" t="s">
        <v>6292</v>
      </c>
    </row>
    <row r="1457" spans="1:1" x14ac:dyDescent="0.35">
      <c r="A1457" s="517" t="s">
        <v>6293</v>
      </c>
    </row>
    <row r="1458" spans="1:1" x14ac:dyDescent="0.35">
      <c r="A1458" s="517" t="s">
        <v>6294</v>
      </c>
    </row>
    <row r="1459" spans="1:1" x14ac:dyDescent="0.35">
      <c r="A1459" s="517" t="s">
        <v>6295</v>
      </c>
    </row>
    <row r="1460" spans="1:1" x14ac:dyDescent="0.35">
      <c r="A1460" s="517" t="s">
        <v>6296</v>
      </c>
    </row>
    <row r="1461" spans="1:1" x14ac:dyDescent="0.35">
      <c r="A1461" s="517" t="s">
        <v>6297</v>
      </c>
    </row>
    <row r="1462" spans="1:1" x14ac:dyDescent="0.35">
      <c r="A1462" s="517" t="s">
        <v>6298</v>
      </c>
    </row>
    <row r="1463" spans="1:1" x14ac:dyDescent="0.35">
      <c r="A1463" s="517" t="s">
        <v>6299</v>
      </c>
    </row>
    <row r="1464" spans="1:1" x14ac:dyDescent="0.35">
      <c r="A1464" s="517" t="s">
        <v>6300</v>
      </c>
    </row>
    <row r="1465" spans="1:1" x14ac:dyDescent="0.35">
      <c r="A1465" s="517" t="s">
        <v>6301</v>
      </c>
    </row>
    <row r="1466" spans="1:1" x14ac:dyDescent="0.35">
      <c r="A1466" s="517" t="s">
        <v>6302</v>
      </c>
    </row>
    <row r="1467" spans="1:1" x14ac:dyDescent="0.35">
      <c r="A1467" s="517" t="s">
        <v>6303</v>
      </c>
    </row>
    <row r="1468" spans="1:1" x14ac:dyDescent="0.35">
      <c r="A1468" s="517" t="s">
        <v>6304</v>
      </c>
    </row>
    <row r="1469" spans="1:1" x14ac:dyDescent="0.35">
      <c r="A1469" s="517" t="s">
        <v>6305</v>
      </c>
    </row>
    <row r="1470" spans="1:1" x14ac:dyDescent="0.35">
      <c r="A1470" s="517" t="s">
        <v>6306</v>
      </c>
    </row>
    <row r="1471" spans="1:1" x14ac:dyDescent="0.35">
      <c r="A1471" s="517" t="s">
        <v>6307</v>
      </c>
    </row>
    <row r="1472" spans="1:1" x14ac:dyDescent="0.35">
      <c r="A1472" s="517" t="s">
        <v>6308</v>
      </c>
    </row>
    <row r="1473" spans="1:1" x14ac:dyDescent="0.35">
      <c r="A1473" s="517" t="s">
        <v>6309</v>
      </c>
    </row>
    <row r="1474" spans="1:1" x14ac:dyDescent="0.35">
      <c r="A1474" s="517" t="s">
        <v>6310</v>
      </c>
    </row>
    <row r="1475" spans="1:1" x14ac:dyDescent="0.35">
      <c r="A1475" s="517" t="s">
        <v>6311</v>
      </c>
    </row>
    <row r="1476" spans="1:1" x14ac:dyDescent="0.35">
      <c r="A1476" s="517" t="s">
        <v>6312</v>
      </c>
    </row>
    <row r="1477" spans="1:1" x14ac:dyDescent="0.35">
      <c r="A1477" s="517" t="s">
        <v>6313</v>
      </c>
    </row>
    <row r="1478" spans="1:1" x14ac:dyDescent="0.35">
      <c r="A1478" s="517" t="s">
        <v>6314</v>
      </c>
    </row>
    <row r="1479" spans="1:1" x14ac:dyDescent="0.35">
      <c r="A1479" s="517" t="s">
        <v>6315</v>
      </c>
    </row>
    <row r="1480" spans="1:1" x14ac:dyDescent="0.35">
      <c r="A1480" s="517" t="s">
        <v>6316</v>
      </c>
    </row>
    <row r="1481" spans="1:1" x14ac:dyDescent="0.35">
      <c r="A1481" s="517" t="s">
        <v>6317</v>
      </c>
    </row>
    <row r="1482" spans="1:1" x14ac:dyDescent="0.35">
      <c r="A1482" s="517" t="s">
        <v>6318</v>
      </c>
    </row>
    <row r="1483" spans="1:1" x14ac:dyDescent="0.35">
      <c r="A1483" s="517" t="s">
        <v>6319</v>
      </c>
    </row>
    <row r="1484" spans="1:1" x14ac:dyDescent="0.35">
      <c r="A1484" s="517" t="s">
        <v>6320</v>
      </c>
    </row>
    <row r="1485" spans="1:1" x14ac:dyDescent="0.35">
      <c r="A1485" s="517" t="s">
        <v>6321</v>
      </c>
    </row>
    <row r="1486" spans="1:1" x14ac:dyDescent="0.35">
      <c r="A1486" s="517" t="s">
        <v>6322</v>
      </c>
    </row>
    <row r="1487" spans="1:1" x14ac:dyDescent="0.35">
      <c r="A1487" s="517" t="s">
        <v>6323</v>
      </c>
    </row>
    <row r="1488" spans="1:1" x14ac:dyDescent="0.35">
      <c r="A1488" s="517" t="s">
        <v>6324</v>
      </c>
    </row>
    <row r="1489" spans="1:3" x14ac:dyDescent="0.35">
      <c r="A1489" s="517" t="s">
        <v>6325</v>
      </c>
    </row>
    <row r="1490" spans="1:3" x14ac:dyDescent="0.35">
      <c r="A1490" s="517" t="s">
        <v>6326</v>
      </c>
    </row>
    <row r="1491" spans="1:3" x14ac:dyDescent="0.35">
      <c r="A1491" s="517" t="s">
        <v>6327</v>
      </c>
    </row>
    <row r="1492" spans="1:3" x14ac:dyDescent="0.35">
      <c r="A1492" s="517" t="s">
        <v>6328</v>
      </c>
    </row>
    <row r="1493" spans="1:3" x14ac:dyDescent="0.35">
      <c r="A1493" s="517" t="s">
        <v>6329</v>
      </c>
    </row>
    <row r="1494" spans="1:3" x14ac:dyDescent="0.35">
      <c r="A1494" s="517" t="s">
        <v>6330</v>
      </c>
    </row>
    <row r="1495" spans="1:3" x14ac:dyDescent="0.35">
      <c r="A1495" s="517" t="s">
        <v>6331</v>
      </c>
    </row>
    <row r="1496" spans="1:3" x14ac:dyDescent="0.35">
      <c r="A1496" s="517" t="s">
        <v>6332</v>
      </c>
    </row>
    <row r="1497" spans="1:3" x14ac:dyDescent="0.35">
      <c r="A1497" s="517" t="s">
        <v>6333</v>
      </c>
      <c r="B1497" t="b">
        <v>0</v>
      </c>
      <c r="C1497" t="b">
        <v>0</v>
      </c>
    </row>
    <row r="1498" spans="1:3" x14ac:dyDescent="0.35">
      <c r="A1498" s="517" t="s">
        <v>6334</v>
      </c>
    </row>
    <row r="1499" spans="1:3" x14ac:dyDescent="0.35">
      <c r="A1499" s="517" t="s">
        <v>6335</v>
      </c>
      <c r="B1499" t="b">
        <v>0</v>
      </c>
      <c r="C1499" t="b">
        <v>0</v>
      </c>
    </row>
    <row r="1500" spans="1:3" x14ac:dyDescent="0.35">
      <c r="A1500" s="517" t="s">
        <v>6336</v>
      </c>
    </row>
    <row r="1501" spans="1:3" x14ac:dyDescent="0.35">
      <c r="A1501" s="517" t="s">
        <v>6337</v>
      </c>
    </row>
    <row r="1502" spans="1:3" x14ac:dyDescent="0.35">
      <c r="A1502" s="517" t="s">
        <v>6338</v>
      </c>
    </row>
    <row r="1503" spans="1:3" x14ac:dyDescent="0.35">
      <c r="A1503" s="517" t="s">
        <v>6339</v>
      </c>
      <c r="B1503">
        <v>1</v>
      </c>
      <c r="C1503">
        <v>1</v>
      </c>
    </row>
    <row r="1504" spans="1:3" x14ac:dyDescent="0.35">
      <c r="A1504" s="517" t="s">
        <v>6340</v>
      </c>
      <c r="B1504" t="b">
        <v>0</v>
      </c>
      <c r="C1504" t="b">
        <v>0</v>
      </c>
    </row>
    <row r="1505" spans="1:3" x14ac:dyDescent="0.35">
      <c r="A1505" s="517" t="s">
        <v>6341</v>
      </c>
    </row>
    <row r="1506" spans="1:3" x14ac:dyDescent="0.35">
      <c r="A1506" s="517" t="s">
        <v>6342</v>
      </c>
      <c r="B1506">
        <v>0</v>
      </c>
      <c r="C1506">
        <v>0</v>
      </c>
    </row>
    <row r="1507" spans="1:3" x14ac:dyDescent="0.35">
      <c r="A1507" s="517" t="s">
        <v>6343</v>
      </c>
      <c r="B1507" t="b">
        <v>0</v>
      </c>
      <c r="C1507" t="b">
        <v>0</v>
      </c>
    </row>
    <row r="1508" spans="1:3" x14ac:dyDescent="0.35">
      <c r="A1508" s="517" t="s">
        <v>6344</v>
      </c>
    </row>
    <row r="1509" spans="1:3" x14ac:dyDescent="0.35">
      <c r="A1509" s="517" t="s">
        <v>6345</v>
      </c>
      <c r="B1509" t="b">
        <v>0</v>
      </c>
      <c r="C1509" t="b">
        <v>0</v>
      </c>
    </row>
    <row r="1510" spans="1:3" x14ac:dyDescent="0.35">
      <c r="A1510" s="517" t="s">
        <v>6346</v>
      </c>
    </row>
    <row r="1511" spans="1:3" x14ac:dyDescent="0.35">
      <c r="A1511" s="517" t="s">
        <v>6347</v>
      </c>
    </row>
    <row r="1512" spans="1:3" x14ac:dyDescent="0.35">
      <c r="A1512" s="517" t="s">
        <v>6348</v>
      </c>
    </row>
    <row r="1513" spans="1:3" x14ac:dyDescent="0.35">
      <c r="A1513" s="517" t="s">
        <v>6349</v>
      </c>
    </row>
    <row r="1514" spans="1:3" x14ac:dyDescent="0.35">
      <c r="A1514" s="517" t="s">
        <v>6350</v>
      </c>
    </row>
    <row r="1515" spans="1:3" x14ac:dyDescent="0.35">
      <c r="A1515" s="517" t="s">
        <v>6351</v>
      </c>
    </row>
    <row r="1516" spans="1:3" x14ac:dyDescent="0.35">
      <c r="A1516" s="517" t="s">
        <v>6352</v>
      </c>
      <c r="B1516" t="b">
        <v>0</v>
      </c>
      <c r="C1516" t="b">
        <v>0</v>
      </c>
    </row>
    <row r="1517" spans="1:3" x14ac:dyDescent="0.35">
      <c r="A1517" s="517" t="s">
        <v>6353</v>
      </c>
      <c r="B1517">
        <v>1</v>
      </c>
      <c r="C1517">
        <v>1</v>
      </c>
    </row>
    <row r="1518" spans="1:3" x14ac:dyDescent="0.35">
      <c r="A1518" s="517" t="s">
        <v>6354</v>
      </c>
      <c r="B1518">
        <v>1</v>
      </c>
      <c r="C1518">
        <v>1</v>
      </c>
    </row>
    <row r="1519" spans="1:3" x14ac:dyDescent="0.35">
      <c r="A1519" s="517" t="s">
        <v>6355</v>
      </c>
    </row>
    <row r="1520" spans="1:3" x14ac:dyDescent="0.35">
      <c r="A1520" s="517" t="s">
        <v>6356</v>
      </c>
      <c r="B1520">
        <v>1</v>
      </c>
      <c r="C1520">
        <v>1</v>
      </c>
    </row>
    <row r="1521" spans="1:3" x14ac:dyDescent="0.35">
      <c r="A1521" s="517" t="s">
        <v>6357</v>
      </c>
      <c r="B1521">
        <v>0</v>
      </c>
      <c r="C1521">
        <v>0</v>
      </c>
    </row>
    <row r="1522" spans="1:3" x14ac:dyDescent="0.35">
      <c r="A1522" s="517" t="s">
        <v>6358</v>
      </c>
      <c r="B1522" t="b">
        <v>0</v>
      </c>
      <c r="C1522" t="b">
        <v>0</v>
      </c>
    </row>
    <row r="1523" spans="1:3" x14ac:dyDescent="0.35">
      <c r="A1523" s="517" t="s">
        <v>6359</v>
      </c>
      <c r="B1523">
        <v>1</v>
      </c>
      <c r="C1523">
        <v>1</v>
      </c>
    </row>
    <row r="1524" spans="1:3" x14ac:dyDescent="0.35">
      <c r="A1524" s="517" t="s">
        <v>6360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H7" sqref="H7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B2" s="30">
        <f ca="1" xml:space="preserve"> TODAY()</f>
        <v>42735</v>
      </c>
      <c r="C2" s="30">
        <v>42370</v>
      </c>
      <c r="F2" s="30">
        <v>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-315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5">
        <f>GlobBerOpm!C3</f>
        <v>0</v>
      </c>
      <c r="E32" s="866"/>
      <c r="F32" s="866"/>
      <c r="G32" s="866"/>
      <c r="H32" s="866"/>
      <c r="I32" s="866"/>
      <c r="J32" s="866"/>
      <c r="K32" s="866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6"/>
      <c r="E33" s="866"/>
      <c r="F33" s="866"/>
      <c r="G33" s="866"/>
      <c r="H33" s="866"/>
      <c r="I33" s="866"/>
      <c r="J33" s="866"/>
      <c r="K33" s="866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6"/>
      <c r="E34" s="866"/>
      <c r="F34" s="866"/>
      <c r="G34" s="866"/>
      <c r="H34" s="866"/>
      <c r="I34" s="866"/>
      <c r="J34" s="866"/>
      <c r="K34" s="866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6"/>
      <c r="E35" s="866"/>
      <c r="F35" s="866"/>
      <c r="G35" s="866"/>
      <c r="H35" s="866"/>
      <c r="I35" s="866"/>
      <c r="J35" s="866"/>
      <c r="K35" s="866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6"/>
      <c r="E36" s="866"/>
      <c r="F36" s="866"/>
      <c r="G36" s="866"/>
      <c r="H36" s="866"/>
      <c r="I36" s="866"/>
      <c r="J36" s="866"/>
      <c r="K36" s="866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>IF(_Pat_Gewicht/10&lt;6,F4,IF(_Pat_Gewicht/10&lt;11,H4,J4))</f>
        <v>2</v>
      </c>
      <c r="M4" s="518">
        <f>IF(_Pat_Gewicht/10&lt;6,G4,IF(_Pat_Gewicht/10&lt;11,I4,K4))</f>
        <v>50</v>
      </c>
      <c r="N4" s="518">
        <f t="shared" ref="N4" si="0">INDEX(tblBerMedContIV,IFERROR(VLOOKUP(A4,tblBerMedContIV,2,FALSE),1),3)</f>
        <v>0</v>
      </c>
      <c r="O4" s="518">
        <f t="shared" ref="O4" si="1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2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>IF(_Pat_Gewicht/10&lt;6,F5,IF(_Pat_Gewicht/10&lt;11,H5,J5))</f>
        <v>0.2</v>
      </c>
      <c r="M5" s="518">
        <f>IF(_Pat_Gewicht/10&lt;6,G5,IF(_Pat_Gewicht/10&lt;11,I5,K5))</f>
        <v>1</v>
      </c>
      <c r="N5" s="518">
        <f t="shared" ref="N5:N34" si="3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4">IF(N5&gt;0,N5,L5)</f>
        <v>0.2</v>
      </c>
      <c r="Q5" s="518">
        <f t="shared" ref="Q5:Q34" si="5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2"/>
        <v>10-50 nanog/kg/min</v>
      </c>
      <c r="E6" s="518" t="s">
        <v>176</v>
      </c>
      <c r="F6" s="518">
        <v>0.2</v>
      </c>
      <c r="G6" s="518">
        <v>50</v>
      </c>
      <c r="L6" s="518">
        <f>IF(_Pat_Gewicht/10&lt;6,F6,IF(_Pat_Gewicht/10&lt;11,H6,J6))</f>
        <v>0</v>
      </c>
      <c r="M6" s="518">
        <f>IF(_Pat_Gewicht/10&lt;6,G6,IF(_Pat_Gewicht/10&lt;11,I6,K6))</f>
        <v>0</v>
      </c>
      <c r="N6" s="518">
        <f t="shared" si="3"/>
        <v>0</v>
      </c>
      <c r="O6" s="518">
        <f t="shared" ref="O6:O34" si="6">INDEX(tblBerMedContIV,IFERROR(VLOOKUP(A6,tblBerMedContIV,2,FALSE),1),4)</f>
        <v>0</v>
      </c>
      <c r="P6" s="518">
        <f t="shared" si="4"/>
        <v>0</v>
      </c>
      <c r="Q6" s="518">
        <f t="shared" si="5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2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>IF(_Pat_Gewicht/10&lt;6,F7,IF(_Pat_Gewicht/10&lt;11,H7,J7))</f>
        <v>150</v>
      </c>
      <c r="M7" s="518">
        <f>IF(_Pat_Gewicht/10&lt;6,G7,IF(_Pat_Gewicht/10&lt;11,I7,K7))</f>
        <v>50</v>
      </c>
      <c r="N7" s="518">
        <f t="shared" si="3"/>
        <v>0</v>
      </c>
      <c r="O7" s="518">
        <f t="shared" si="6"/>
        <v>0</v>
      </c>
      <c r="P7" s="518">
        <f t="shared" si="4"/>
        <v>150</v>
      </c>
      <c r="Q7" s="518">
        <f t="shared" si="5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2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>IF(_Pat_Gewicht/10&lt;6,F8,IF(_Pat_Gewicht/10&lt;11,H8,J8))</f>
        <v>0.3</v>
      </c>
      <c r="M8" s="518">
        <f>IF(_Pat_Gewicht/10&lt;6,G8,IF(_Pat_Gewicht/10&lt;11,I8,K8))</f>
        <v>50</v>
      </c>
      <c r="N8" s="518">
        <f t="shared" si="3"/>
        <v>0</v>
      </c>
      <c r="O8" s="518">
        <f t="shared" si="6"/>
        <v>0</v>
      </c>
      <c r="P8" s="518">
        <f t="shared" si="4"/>
        <v>0.3</v>
      </c>
      <c r="Q8" s="518">
        <f t="shared" si="5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2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>IF(_Pat_Gewicht/10&lt;6,F9,IF(_Pat_Gewicht/10&lt;11,H9,J9))</f>
        <v>200</v>
      </c>
      <c r="M9" s="518">
        <f>IF(_Pat_Gewicht/10&lt;6,G9,IF(_Pat_Gewicht/10&lt;11,I9,K9))</f>
        <v>50</v>
      </c>
      <c r="N9" s="518">
        <f t="shared" si="3"/>
        <v>0</v>
      </c>
      <c r="O9" s="518">
        <f t="shared" si="6"/>
        <v>0</v>
      </c>
      <c r="P9" s="518">
        <f t="shared" si="4"/>
        <v>200</v>
      </c>
      <c r="Q9" s="518">
        <f t="shared" si="5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2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>IF(_Pat_Gewicht/10&lt;6,F10,IF(_Pat_Gewicht/10&lt;11,H10,J10))</f>
        <v>200</v>
      </c>
      <c r="M10" s="518">
        <f>IF(_Pat_Gewicht/10&lt;6,G10,IF(_Pat_Gewicht/10&lt;11,I10,K10))</f>
        <v>50</v>
      </c>
      <c r="N10" s="518">
        <f t="shared" si="3"/>
        <v>0</v>
      </c>
      <c r="O10" s="518">
        <f t="shared" si="6"/>
        <v>0</v>
      </c>
      <c r="P10" s="518">
        <f t="shared" si="4"/>
        <v>200</v>
      </c>
      <c r="Q10" s="518">
        <f t="shared" si="5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6">
        <v>48</v>
      </c>
      <c r="L11" s="518">
        <f>IF(_Pat_Gewicht/10&lt;6,F11,IF(_Pat_Gewicht/10&lt;11,H11,J11))</f>
        <v>10</v>
      </c>
      <c r="M11" s="518">
        <f>IF(_Pat_Gewicht/10&lt;6,G11,IF(_Pat_Gewicht/10&lt;11,I11,K11))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6">
        <v>48</v>
      </c>
      <c r="L12" s="518">
        <f>IF(_Pat_Gewicht/10&lt;6,F12,IF(_Pat_Gewicht/10&lt;11,H12,J12))</f>
        <v>10</v>
      </c>
      <c r="M12" s="518">
        <f>IF(_Pat_Gewicht/10&lt;6,G12,IF(_Pat_Gewicht/10&lt;11,I12,K12))</f>
        <v>48</v>
      </c>
      <c r="N12" s="518">
        <f t="shared" si="3"/>
        <v>0</v>
      </c>
      <c r="O12" s="518">
        <f t="shared" si="6"/>
        <v>0</v>
      </c>
      <c r="P12" s="518">
        <f t="shared" si="4"/>
        <v>10</v>
      </c>
      <c r="Q12" s="518">
        <f t="shared" si="5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>IF(_Pat_Gewicht/10&lt;6,F13,IF(_Pat_Gewicht/10&lt;11,H13,J13))</f>
        <v>0.4</v>
      </c>
      <c r="M13" s="518">
        <f>IF(_Pat_Gewicht/10&lt;6,G13,IF(_Pat_Gewicht/10&lt;11,I13,K13))</f>
        <v>50</v>
      </c>
      <c r="N13" s="518">
        <f t="shared" si="3"/>
        <v>0</v>
      </c>
      <c r="O13" s="518">
        <f t="shared" si="6"/>
        <v>0</v>
      </c>
      <c r="P13" s="518">
        <f t="shared" si="4"/>
        <v>0.4</v>
      </c>
      <c r="Q13" s="518">
        <f t="shared" si="5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7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>IF(_Pat_Gewicht/10&lt;6,F14,IF(_Pat_Gewicht/10&lt;11,H14,J14))</f>
        <v>250</v>
      </c>
      <c r="M14" s="518">
        <f>IF(_Pat_Gewicht/10&lt;6,G14,IF(_Pat_Gewicht/10&lt;11,I14,K14))</f>
        <v>50</v>
      </c>
      <c r="N14" s="518">
        <f t="shared" si="3"/>
        <v>0</v>
      </c>
      <c r="O14" s="518">
        <f t="shared" si="6"/>
        <v>0</v>
      </c>
      <c r="P14" s="518">
        <f t="shared" si="4"/>
        <v>250</v>
      </c>
      <c r="Q14" s="518">
        <f t="shared" si="5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7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>IF(_Pat_Gewicht/10&lt;6,F15,IF(_Pat_Gewicht/10&lt;11,H15,J15))</f>
        <v>500</v>
      </c>
      <c r="M15" s="518">
        <f>IF(_Pat_Gewicht/10&lt;6,G15,IF(_Pat_Gewicht/10&lt;11,I15,K15))</f>
        <v>50</v>
      </c>
      <c r="N15" s="518">
        <f t="shared" si="3"/>
        <v>0</v>
      </c>
      <c r="O15" s="518">
        <f t="shared" si="6"/>
        <v>0</v>
      </c>
      <c r="P15" s="518">
        <f t="shared" si="4"/>
        <v>500</v>
      </c>
      <c r="Q15" s="518">
        <f t="shared" si="5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7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IF(_Pat_Gewicht/10&lt;6,F16,IF(_Pat_Gewicht/10&lt;11,H16,J16))</f>
        <v>1</v>
      </c>
      <c r="M16" s="518">
        <f>IF(_Pat_Gewicht/10&lt;6,G16,IF(_Pat_Gewicht/10&lt;11,I16,K16))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7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>IF(_Pat_Gewicht/10&lt;6,F17,IF(_Pat_Gewicht/10&lt;11,H17,J17))</f>
        <v>0.4</v>
      </c>
      <c r="M17" s="518">
        <f>IF(_Pat_Gewicht/10&lt;6,G17,IF(_Pat_Gewicht/10&lt;11,I17,K17))</f>
        <v>20</v>
      </c>
      <c r="N17" s="518">
        <f t="shared" si="3"/>
        <v>0</v>
      </c>
      <c r="O17" s="518">
        <f t="shared" si="6"/>
        <v>0</v>
      </c>
      <c r="P17" s="518">
        <f t="shared" si="4"/>
        <v>0.4</v>
      </c>
      <c r="Q17" s="518">
        <f t="shared" si="5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7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>IF(_Pat_Gewicht/10&lt;6,F18,IF(_Pat_Gewicht/10&lt;11,H18,J18))</f>
        <v>20</v>
      </c>
      <c r="M18" s="518">
        <f>IF(_Pat_Gewicht/10&lt;6,G18,IF(_Pat_Gewicht/10&lt;11,I18,K18))</f>
        <v>50</v>
      </c>
      <c r="N18" s="518">
        <f t="shared" si="3"/>
        <v>0</v>
      </c>
      <c r="O18" s="518">
        <f t="shared" si="6"/>
        <v>0</v>
      </c>
      <c r="P18" s="518">
        <f t="shared" si="4"/>
        <v>20</v>
      </c>
      <c r="Q18" s="518">
        <f t="shared" si="5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7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>IF(_Pat_Gewicht/10&lt;6,F19,IF(_Pat_Gewicht/10&lt;11,H19,J19))</f>
        <v>10000</v>
      </c>
      <c r="M19" s="518">
        <f>IF(_Pat_Gewicht/10&lt;6,G19,IF(_Pat_Gewicht/10&lt;11,I19,K19))</f>
        <v>50</v>
      </c>
      <c r="N19" s="518">
        <f t="shared" si="3"/>
        <v>0</v>
      </c>
      <c r="O19" s="518">
        <f t="shared" si="6"/>
        <v>0</v>
      </c>
      <c r="P19" s="518">
        <f t="shared" si="4"/>
        <v>10000</v>
      </c>
      <c r="Q19" s="518">
        <f t="shared" si="5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7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>IF(_Pat_Gewicht/10&lt;6,F20,IF(_Pat_Gewicht/10&lt;11,H20,J20))</f>
        <v>10</v>
      </c>
      <c r="M20" s="518">
        <f>IF(_Pat_Gewicht/10&lt;6,G20,IF(_Pat_Gewicht/10&lt;11,I20,K20))</f>
        <v>50</v>
      </c>
      <c r="N20" s="518">
        <f t="shared" si="3"/>
        <v>0</v>
      </c>
      <c r="O20" s="518">
        <f t="shared" si="6"/>
        <v>0</v>
      </c>
      <c r="P20" s="518">
        <f t="shared" si="4"/>
        <v>10</v>
      </c>
      <c r="Q20" s="518">
        <f t="shared" si="5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7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>IF(_Pat_Gewicht/10&lt;6,F21,IF(_Pat_Gewicht/10&lt;11,H21,J21))</f>
        <v>2</v>
      </c>
      <c r="M21" s="518">
        <f>IF(_Pat_Gewicht/10&lt;6,G21,IF(_Pat_Gewicht/10&lt;11,I21,K21))</f>
        <v>50</v>
      </c>
      <c r="N21" s="518">
        <f t="shared" si="3"/>
        <v>0</v>
      </c>
      <c r="O21" s="518">
        <f t="shared" si="6"/>
        <v>0</v>
      </c>
      <c r="P21" s="518">
        <f t="shared" si="4"/>
        <v>2</v>
      </c>
      <c r="Q21" s="518">
        <f t="shared" si="5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7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>IF(_Pat_Gewicht/10&lt;6,F22,IF(_Pat_Gewicht/10&lt;11,H22,J22))</f>
        <v>250</v>
      </c>
      <c r="M22" s="518">
        <f>IF(_Pat_Gewicht/10&lt;6,G22,IF(_Pat_Gewicht/10&lt;11,I22,K22))</f>
        <v>50</v>
      </c>
      <c r="N22" s="518">
        <f t="shared" si="3"/>
        <v>0</v>
      </c>
      <c r="O22" s="518">
        <f t="shared" si="6"/>
        <v>0</v>
      </c>
      <c r="P22" s="518">
        <f t="shared" si="4"/>
        <v>250</v>
      </c>
      <c r="Q22" s="518">
        <f t="shared" si="5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>IF(_Pat_Gewicht/10&lt;6,F23,IF(_Pat_Gewicht/10&lt;11,H23,J23))</f>
        <v>1000</v>
      </c>
      <c r="M23" s="518">
        <f>IF(_Pat_Gewicht/10&lt;6,G23,IF(_Pat_Gewicht/10&lt;11,I23,K23))</f>
        <v>50</v>
      </c>
      <c r="N23" s="518">
        <f t="shared" si="3"/>
        <v>0</v>
      </c>
      <c r="O23" s="518">
        <f t="shared" si="6"/>
        <v>0</v>
      </c>
      <c r="P23" s="518">
        <f t="shared" si="4"/>
        <v>1000</v>
      </c>
      <c r="Q23" s="518">
        <f t="shared" si="5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7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>IF(_Pat_Gewicht/10&lt;6,F24,IF(_Pat_Gewicht/10&lt;11,H24,J24))</f>
        <v>50</v>
      </c>
      <c r="M24" s="518">
        <f>IF(_Pat_Gewicht/10&lt;6,G24,IF(_Pat_Gewicht/10&lt;11,I24,K24))</f>
        <v>50</v>
      </c>
      <c r="N24" s="518">
        <f t="shared" si="3"/>
        <v>0</v>
      </c>
      <c r="O24" s="518">
        <f t="shared" si="6"/>
        <v>0</v>
      </c>
      <c r="P24" s="518">
        <f t="shared" si="4"/>
        <v>50</v>
      </c>
      <c r="Q24" s="518">
        <f t="shared" si="5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7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>IF(_Pat_Gewicht/10&lt;6,F25,IF(_Pat_Gewicht/10&lt;11,H25,J25))</f>
        <v>10</v>
      </c>
      <c r="M25" s="518">
        <f>IF(_Pat_Gewicht/10&lt;6,G25,IF(_Pat_Gewicht/10&lt;11,I25,K25))</f>
        <v>50</v>
      </c>
      <c r="N25" s="518">
        <f t="shared" si="3"/>
        <v>0</v>
      </c>
      <c r="O25" s="518">
        <f t="shared" si="6"/>
        <v>0</v>
      </c>
      <c r="P25" s="518">
        <f t="shared" si="4"/>
        <v>10</v>
      </c>
      <c r="Q25" s="518">
        <f t="shared" si="5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7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>IF(_Pat_Gewicht/10&lt;6,F26,IF(_Pat_Gewicht/10&lt;11,H26,J26))</f>
        <v>5</v>
      </c>
      <c r="M26" s="518">
        <f>IF(_Pat_Gewicht/10&lt;6,G26,IF(_Pat_Gewicht/10&lt;11,I26,K26))</f>
        <v>50</v>
      </c>
      <c r="N26" s="518">
        <f t="shared" si="3"/>
        <v>0</v>
      </c>
      <c r="O26" s="518">
        <f t="shared" si="6"/>
        <v>0</v>
      </c>
      <c r="P26" s="518">
        <f>IF(N26&gt;0,N26,L26)</f>
        <v>5</v>
      </c>
      <c r="Q26" s="518">
        <f t="shared" si="5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7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>IF(_Pat_Gewicht/10&lt;6,F27,IF(_Pat_Gewicht/10&lt;11,H27,J27))</f>
        <v>25</v>
      </c>
      <c r="M27" s="518">
        <f>IF(_Pat_Gewicht/10&lt;6,G27,IF(_Pat_Gewicht/10&lt;11,I27,K27))</f>
        <v>50</v>
      </c>
      <c r="N27" s="518">
        <f t="shared" si="3"/>
        <v>0</v>
      </c>
      <c r="O27" s="518">
        <f t="shared" si="6"/>
        <v>0</v>
      </c>
      <c r="P27" s="518">
        <f t="shared" si="4"/>
        <v>25</v>
      </c>
      <c r="Q27" s="518">
        <f t="shared" si="5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7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>IF(_Pat_Gewicht/10&lt;6,F28,IF(_Pat_Gewicht/10&lt;11,H28,J28))</f>
        <v>20</v>
      </c>
      <c r="M28" s="518">
        <f>IF(_Pat_Gewicht/10&lt;6,G28,IF(_Pat_Gewicht/10&lt;11,I28,K28))</f>
        <v>50</v>
      </c>
      <c r="N28" s="518">
        <f t="shared" si="3"/>
        <v>0</v>
      </c>
      <c r="O28" s="518">
        <f t="shared" si="6"/>
        <v>0</v>
      </c>
      <c r="P28" s="518">
        <f t="shared" si="4"/>
        <v>20</v>
      </c>
      <c r="Q28" s="518">
        <f t="shared" si="5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7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>IF(_Pat_Gewicht/10&lt;6,F29,IF(_Pat_Gewicht/10&lt;11,H29,J29))</f>
        <v>2</v>
      </c>
      <c r="M29" s="518">
        <f>IF(_Pat_Gewicht/10&lt;6,G29,IF(_Pat_Gewicht/10&lt;11,I29,K29))</f>
        <v>50</v>
      </c>
      <c r="N29" s="518">
        <f t="shared" si="3"/>
        <v>0</v>
      </c>
      <c r="O29" s="518">
        <f t="shared" si="6"/>
        <v>0</v>
      </c>
      <c r="P29" s="518">
        <f t="shared" si="4"/>
        <v>2</v>
      </c>
      <c r="Q29" s="518">
        <f t="shared" si="5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7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>IF(_Pat_Gewicht/10&lt;6,F30,IF(_Pat_Gewicht/10&lt;11,H30,J30))</f>
        <v>10</v>
      </c>
      <c r="M30" s="518">
        <f>IF(_Pat_Gewicht/10&lt;6,G30,IF(_Pat_Gewicht/10&lt;11,I30,K30))</f>
        <v>1</v>
      </c>
      <c r="N30" s="518">
        <f t="shared" si="3"/>
        <v>0</v>
      </c>
      <c r="O30" s="518">
        <f t="shared" si="6"/>
        <v>0</v>
      </c>
      <c r="P30" s="518">
        <f t="shared" si="4"/>
        <v>10</v>
      </c>
      <c r="Q30" s="518">
        <f t="shared" si="5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7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>IF(_Pat_Gewicht/10&lt;6,F31,IF(_Pat_Gewicht/10&lt;11,H31,J31))</f>
        <v>20</v>
      </c>
      <c r="M31" s="518">
        <f>IF(_Pat_Gewicht/10&lt;6,G31,IF(_Pat_Gewicht/10&lt;11,I31,K31))</f>
        <v>1</v>
      </c>
      <c r="N31" s="518">
        <f t="shared" si="3"/>
        <v>0</v>
      </c>
      <c r="O31" s="518">
        <f t="shared" si="6"/>
        <v>0</v>
      </c>
      <c r="P31" s="518">
        <f t="shared" si="4"/>
        <v>20</v>
      </c>
      <c r="Q31" s="518">
        <f t="shared" si="5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7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>IF(_Pat_Gewicht/10&lt;6,F32,IF(_Pat_Gewicht/10&lt;11,H32,J32))</f>
        <v>100</v>
      </c>
      <c r="M32" s="518">
        <f>IF(_Pat_Gewicht/10&lt;6,G32,IF(_Pat_Gewicht/10&lt;11,I32,K32))</f>
        <v>50</v>
      </c>
      <c r="N32" s="518">
        <f t="shared" si="3"/>
        <v>0</v>
      </c>
      <c r="O32" s="518">
        <f t="shared" si="6"/>
        <v>0</v>
      </c>
      <c r="P32" s="518">
        <f t="shared" si="4"/>
        <v>100</v>
      </c>
      <c r="Q32" s="518">
        <f t="shared" si="5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7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>IF(_Pat_Gewicht/10&lt;6,F33,IF(_Pat_Gewicht/10&lt;11,H33,J33))</f>
        <v>10</v>
      </c>
      <c r="M33" s="518">
        <f>IF(_Pat_Gewicht/10&lt;6,G33,IF(_Pat_Gewicht/10&lt;11,I33,K33))</f>
        <v>50</v>
      </c>
      <c r="N33" s="518">
        <f t="shared" si="3"/>
        <v>0</v>
      </c>
      <c r="O33" s="518">
        <f t="shared" si="6"/>
        <v>0</v>
      </c>
      <c r="P33" s="518">
        <f t="shared" si="4"/>
        <v>10</v>
      </c>
      <c r="Q33" s="518">
        <f t="shared" si="5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>IF(_Pat_Gewicht/10&lt;6,F34,IF(_Pat_Gewicht/10&lt;11,H34,J34))</f>
        <v>2000</v>
      </c>
      <c r="M34" s="518">
        <f>IF(_Pat_Gewicht/10&lt;6,G34,IF(_Pat_Gewicht/10&lt;11,I34,K34))</f>
        <v>50</v>
      </c>
      <c r="N34" s="518">
        <f t="shared" si="3"/>
        <v>0</v>
      </c>
      <c r="O34" s="518">
        <f t="shared" si="6"/>
        <v>0</v>
      </c>
      <c r="P34" s="518">
        <f t="shared" si="4"/>
        <v>2000</v>
      </c>
      <c r="Q34" s="518">
        <f t="shared" si="5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42735</v>
      </c>
      <c r="F2" s="111"/>
      <c r="G2" s="108"/>
      <c r="H2" s="109" t="s">
        <v>329</v>
      </c>
      <c r="I2" s="108"/>
      <c r="J2" s="112">
        <f>_Pat_OpnDatum</f>
        <v>42370</v>
      </c>
      <c r="K2" s="109" t="str">
        <f ca="1">"ICU-dag: "&amp;Var_AfspraakDatum-_Pat_OpnDatum+1</f>
        <v>ICU-dag: 366</v>
      </c>
      <c r="L2" s="108"/>
      <c r="M2" s="109"/>
      <c r="N2" s="109" t="s">
        <v>551</v>
      </c>
      <c r="O2" s="269">
        <f>__1_Bed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 xml:space="preserve">, </v>
      </c>
      <c r="F3" s="113"/>
      <c r="G3" s="108"/>
      <c r="H3" s="109" t="s">
        <v>336</v>
      </c>
      <c r="I3" s="108"/>
      <c r="J3" s="112">
        <f>__4_GebDatum</f>
        <v>0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0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117 jaar en 1 maand(-en)</v>
      </c>
      <c r="K4" s="109"/>
      <c r="L4" s="115"/>
      <c r="M4" s="109" t="str">
        <f>"Lichamelijk oppervlak: "&amp;ROUND(POWER(_Pat_Gewicht/10,0.424)*POWER(((_Pat_Lengte/100)*100),0.724)*0.007184,2)&amp;"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7">
        <f>PedBerMedDisc!C2</f>
        <v>0</v>
      </c>
      <c r="E6" s="867"/>
      <c r="F6" s="867"/>
      <c r="G6" s="867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7">
        <f>PedBerMedDisc!C3</f>
        <v>0</v>
      </c>
      <c r="E8" s="867"/>
      <c r="F8" s="867"/>
      <c r="G8" s="867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7">
        <f>PedBerMedDisc!C4</f>
        <v>0</v>
      </c>
      <c r="E10" s="867"/>
      <c r="F10" s="867"/>
      <c r="G10" s="867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7">
        <f>PedBerMedDisc!C5</f>
        <v>0</v>
      </c>
      <c r="E12" s="867"/>
      <c r="F12" s="867"/>
      <c r="G12" s="867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7">
        <f>PedBerMedDisc!C6</f>
        <v>0</v>
      </c>
      <c r="E14" s="867"/>
      <c r="F14" s="867"/>
      <c r="G14" s="867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7">
        <f>PedBerMedDisc!C7</f>
        <v>0</v>
      </c>
      <c r="E16" s="867"/>
      <c r="F16" s="867"/>
      <c r="G16" s="867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7">
        <f>PedBerMedDisc!C8</f>
        <v>0</v>
      </c>
      <c r="E18" s="867"/>
      <c r="F18" s="867"/>
      <c r="G18" s="867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7">
        <f>PedBerMedDisc!C9</f>
        <v>0</v>
      </c>
      <c r="E20" s="867"/>
      <c r="F20" s="867"/>
      <c r="G20" s="867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7">
        <f>PedBerMedDisc!C10</f>
        <v>0</v>
      </c>
      <c r="E22" s="867"/>
      <c r="F22" s="867"/>
      <c r="G22" s="867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7">
        <f>PedBerMedDisc!C11</f>
        <v>0</v>
      </c>
      <c r="E24" s="867"/>
      <c r="F24" s="867"/>
      <c r="G24" s="867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7">
        <f>PedBerMedDisc!C12</f>
        <v>0</v>
      </c>
      <c r="E26" s="867"/>
      <c r="F26" s="867"/>
      <c r="G26" s="867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7">
        <f>PedBerMedDisc!C13</f>
        <v>0</v>
      </c>
      <c r="E28" s="867"/>
      <c r="F28" s="867"/>
      <c r="G28" s="867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7">
        <f>PedBerMedDisc!C14</f>
        <v>0</v>
      </c>
      <c r="E30" s="867"/>
      <c r="F30" s="867"/>
      <c r="G30" s="867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7">
        <f>PedBerMedDisc!C15</f>
        <v>0</v>
      </c>
      <c r="E32" s="867"/>
      <c r="F32" s="867"/>
      <c r="G32" s="867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7">
        <f>PedBerMedDisc!C16</f>
        <v>0</v>
      </c>
      <c r="E34" s="867"/>
      <c r="F34" s="867"/>
      <c r="G34" s="867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7">
        <f>PedBerMedDisc!C17</f>
        <v>0</v>
      </c>
      <c r="E36" s="867"/>
      <c r="F36" s="867"/>
      <c r="G36" s="867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7">
        <f>PedBerMedDisc!C18</f>
        <v>0</v>
      </c>
      <c r="E38" s="867"/>
      <c r="F38" s="867"/>
      <c r="G38" s="867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7">
        <f>PedBerMedDisc!C19</f>
        <v>0</v>
      </c>
      <c r="E40" s="867"/>
      <c r="F40" s="867"/>
      <c r="G40" s="867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7">
        <f>PedBerMedDisc!C20</f>
        <v>0</v>
      </c>
      <c r="E42" s="867"/>
      <c r="F42" s="867"/>
      <c r="G42" s="867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7">
        <f>PedBerMedDisc!C21</f>
        <v>0</v>
      </c>
      <c r="E44" s="867"/>
      <c r="F44" s="867"/>
      <c r="G44" s="867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7">
        <f>PedBerMedDisc!C22</f>
        <v>0</v>
      </c>
      <c r="E46" s="867"/>
      <c r="F46" s="867"/>
      <c r="G46" s="867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7">
        <f>PedBerMedDisc!C23</f>
        <v>0</v>
      </c>
      <c r="E48" s="867"/>
      <c r="F48" s="867"/>
      <c r="G48" s="867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7">
        <f>PedBerMedDisc!C24</f>
        <v>0</v>
      </c>
      <c r="E50" s="867"/>
      <c r="F50" s="867"/>
      <c r="G50" s="867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7">
        <f>PedBerMedDisc!C25</f>
        <v>0</v>
      </c>
      <c r="E52" s="867"/>
      <c r="F52" s="867"/>
      <c r="G52" s="867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7">
        <f>PedBerMedDisc!C26</f>
        <v>0</v>
      </c>
      <c r="E54" s="867"/>
      <c r="F54" s="867"/>
      <c r="G54" s="867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7">
        <f>PedBerMedDisc!C27</f>
        <v>0</v>
      </c>
      <c r="E56" s="867"/>
      <c r="F56" s="867"/>
      <c r="G56" s="867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7">
        <f>PedBerMedDisc!C28</f>
        <v>0</v>
      </c>
      <c r="E58" s="867"/>
      <c r="F58" s="867"/>
      <c r="G58" s="867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7">
        <f>PedBerMedDisc!C29</f>
        <v>0</v>
      </c>
      <c r="E60" s="867"/>
      <c r="F60" s="867"/>
      <c r="G60" s="867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7">
        <f>PedBerMedDisc!C30</f>
        <v>0</v>
      </c>
      <c r="E62" s="867"/>
      <c r="F62" s="867"/>
      <c r="G62" s="867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7">
        <f>PedBerMedDisc!C31</f>
        <v>0</v>
      </c>
      <c r="E64" s="867"/>
      <c r="F64" s="867"/>
      <c r="G64" s="867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>IF(ROUND(10*K2/_Pat_Gewicht,1) = 0,ROUND(10*K2/_Pat_Gewicht,2),ROUND(10*K2/_Pat_Gewicht,1) )</f>
        <v>0</v>
      </c>
      <c r="P2">
        <f>IF(O2&gt;1,N2*J2,0)</f>
        <v>0</v>
      </c>
      <c r="R2">
        <f t="shared" ref="R2:R21" si="3">IF(O2=2,P2*0.155,0)</f>
        <v>0</v>
      </c>
      <c r="S2">
        <f t="shared" ref="S2:S21" si="4">IF(O2=3,P2*0.05,0)</f>
        <v>0</v>
      </c>
      <c r="T2">
        <f t="shared" ref="T2:T21" si="5">IF(O2=4,P2*0.1,0)</f>
        <v>0</v>
      </c>
      <c r="V2" t="str">
        <f>IF(U2=0,"",IF(U2=-1,C2,D2))</f>
        <v/>
      </c>
      <c r="W2" t="str">
        <f t="shared" ref="W2:W21" si="6">IF(IF(U2=0,"",INDEX(tblMedDiscTijden,I2,2))=0,"",IF(U2=0,"",INDEX(tblMedDiscTijden,I2,2)))</f>
        <v/>
      </c>
      <c r="X2" t="str">
        <f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>K2*10/_Pat_Gewicht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>IF(ROUND(10*K3/_Pat_Gewicht,1) = 0,ROUND(10*K3/_Pat_Gewicht,2),ROUND(10*K3/_Pat_Gewicht,1) )</f>
        <v>0</v>
      </c>
      <c r="P3">
        <f t="shared" ref="P3:P21" si="7">IF(O3&gt;1,N3*J3,0)</f>
        <v>0</v>
      </c>
      <c r="R3">
        <f t="shared" si="3"/>
        <v>0</v>
      </c>
      <c r="S3">
        <f t="shared" si="4"/>
        <v>0</v>
      </c>
      <c r="T3">
        <f t="shared" si="5"/>
        <v>0</v>
      </c>
      <c r="V3" t="str">
        <f t="shared" ref="V3:V21" si="8">IF(U3=0,"",IF(U3=-1,C3,D3))</f>
        <v/>
      </c>
      <c r="W3" s="517" t="str">
        <f t="shared" si="6"/>
        <v/>
      </c>
      <c r="X3" t="str">
        <f>IF(U3=0,"",H3&amp;" "&amp;F3&amp;" ("&amp;ROUND(K3*10/_Pat_Gewicht,AD3)&amp;" "&amp;F3&amp;"/kg/dag)")</f>
        <v/>
      </c>
      <c r="Y3" t="str">
        <f t="shared" ref="Y3:Y21" si="9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0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1">IF(AE3&gt;=10,0,IF(AE3&gt;=1,1,IF(AE3&gt;=0,2,IF(AE3&gt;=0.1,3,IF(AE3&gt;=0.01,4,5)))))</f>
        <v>2</v>
      </c>
      <c r="AE3">
        <f>K3*10/_Pat_Gewicht</f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>IF(ROUND(10*K4/_Pat_Gewicht,1) = 0,ROUND(10*K4/_Pat_Gewicht,2),ROUND(10*K4/_Pat_Gewicht,1) )</f>
        <v>0</v>
      </c>
      <c r="P4">
        <f t="shared" si="7"/>
        <v>0</v>
      </c>
      <c r="R4">
        <f t="shared" si="3"/>
        <v>0</v>
      </c>
      <c r="S4">
        <f t="shared" si="4"/>
        <v>0</v>
      </c>
      <c r="T4">
        <f t="shared" si="5"/>
        <v>0</v>
      </c>
      <c r="V4" t="str">
        <f t="shared" si="8"/>
        <v/>
      </c>
      <c r="W4" s="517" t="str">
        <f t="shared" si="6"/>
        <v/>
      </c>
      <c r="X4" t="str">
        <f>IF(U4=0,"",H4&amp;" "&amp;F4&amp;" ("&amp;ROUND(K4*10/_Pat_Gewicht,AD4)&amp;" "&amp;F4&amp;"/kg/dag)")</f>
        <v/>
      </c>
      <c r="Y4" t="str">
        <f t="shared" si="9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0"/>
        <v/>
      </c>
      <c r="AB4" t="str">
        <f>IF(GlobBerOpm!C9=0,"",GlobBerOpm!C9)</f>
        <v/>
      </c>
      <c r="AC4" t="str">
        <f t="shared" ref="AC4:AC21" si="12">IF(OR(V4="",V4=0),"",TRIM(V4)&amp;"||"&amp;TRIM(W4)&amp;"||"&amp;TRIM(X4)&amp;"||"&amp;TRIM(Y4)&amp;"||"&amp;TRIM(Z4)&amp;"||"&amp;TRIM(AA4)&amp;"||"&amp;TRIM(AB4))</f>
        <v/>
      </c>
      <c r="AD4">
        <f t="shared" si="11"/>
        <v>2</v>
      </c>
      <c r="AE4">
        <f>K4*10/_Pat_Gewicht</f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>IF(ROUND(10*K5/_Pat_Gewicht,1) = 0,ROUND(10*K5/_Pat_Gewicht,2),ROUND(10*K5/_Pat_Gewicht,1) )</f>
        <v>0</v>
      </c>
      <c r="P5">
        <f t="shared" si="7"/>
        <v>0</v>
      </c>
      <c r="R5">
        <f t="shared" si="3"/>
        <v>0</v>
      </c>
      <c r="S5">
        <f t="shared" si="4"/>
        <v>0</v>
      </c>
      <c r="T5">
        <f t="shared" si="5"/>
        <v>0</v>
      </c>
      <c r="V5" t="str">
        <f t="shared" si="8"/>
        <v/>
      </c>
      <c r="W5" s="517" t="str">
        <f t="shared" si="6"/>
        <v/>
      </c>
      <c r="X5" t="str">
        <f>IF(U5=0,"",H5&amp;" "&amp;F5&amp;" ("&amp;ROUND(K5*10/_Pat_Gewicht,AD5)&amp;" "&amp;F5&amp;"/kg/dag)")</f>
        <v/>
      </c>
      <c r="Y5" t="str">
        <f t="shared" si="9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0"/>
        <v/>
      </c>
      <c r="AB5" t="str">
        <f>IF(GlobBerOpm!C10=0,"",GlobBerOpm!C10)</f>
        <v/>
      </c>
      <c r="AC5" t="str">
        <f t="shared" si="12"/>
        <v/>
      </c>
      <c r="AD5">
        <f t="shared" si="11"/>
        <v>2</v>
      </c>
      <c r="AE5">
        <f>K5*10/_Pat_Gewicht</f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>IF(ROUND(10*K6/_Pat_Gewicht,1) = 0,ROUND(10*K6/_Pat_Gewicht,2),ROUND(10*K6/_Pat_Gewicht,1) )</f>
        <v>0</v>
      </c>
      <c r="P6">
        <f t="shared" si="7"/>
        <v>0</v>
      </c>
      <c r="R6">
        <f t="shared" si="3"/>
        <v>0</v>
      </c>
      <c r="S6">
        <f t="shared" si="4"/>
        <v>0</v>
      </c>
      <c r="T6">
        <f t="shared" si="5"/>
        <v>0</v>
      </c>
      <c r="V6" t="str">
        <f t="shared" si="8"/>
        <v/>
      </c>
      <c r="W6" s="517" t="str">
        <f t="shared" si="6"/>
        <v/>
      </c>
      <c r="X6" t="str">
        <f>IF(U6=0,"",H6&amp;" "&amp;F6&amp;" ("&amp;ROUND(K6*10/_Pat_Gewicht,AD6)&amp;" "&amp;F6&amp;"/kg/dag)")</f>
        <v/>
      </c>
      <c r="Y6" t="str">
        <f t="shared" si="9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0"/>
        <v/>
      </c>
      <c r="AB6" t="str">
        <f>IF(GlobBerOpm!C11=0,"",GlobBerOpm!C11)</f>
        <v/>
      </c>
      <c r="AC6" t="str">
        <f t="shared" si="12"/>
        <v/>
      </c>
      <c r="AD6">
        <f t="shared" si="11"/>
        <v>2</v>
      </c>
      <c r="AE6">
        <f>K6*10/_Pat_Gewicht</f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>IF(ROUND(10*K7/_Pat_Gewicht,1) = 0,ROUND(10*K7/_Pat_Gewicht,2),ROUND(10*K7/_Pat_Gewicht,1) )</f>
        <v>0</v>
      </c>
      <c r="P7">
        <f t="shared" si="7"/>
        <v>0</v>
      </c>
      <c r="R7">
        <f t="shared" si="3"/>
        <v>0</v>
      </c>
      <c r="S7">
        <f t="shared" si="4"/>
        <v>0</v>
      </c>
      <c r="T7">
        <f t="shared" si="5"/>
        <v>0</v>
      </c>
      <c r="V7" t="str">
        <f t="shared" si="8"/>
        <v/>
      </c>
      <c r="W7" s="517" t="str">
        <f t="shared" si="6"/>
        <v/>
      </c>
      <c r="X7" t="str">
        <f>IF(U7=0,"",H7&amp;" "&amp;F7&amp;" ("&amp;ROUND(K7*10/_Pat_Gewicht,AD7)&amp;" "&amp;F7&amp;"/kg/dag)")</f>
        <v/>
      </c>
      <c r="Y7" t="str">
        <f t="shared" si="9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0"/>
        <v/>
      </c>
      <c r="AB7" t="str">
        <f>IF(GlobBerOpm!C12=0,"",GlobBerOpm!C12)</f>
        <v/>
      </c>
      <c r="AC7" t="str">
        <f t="shared" si="12"/>
        <v/>
      </c>
      <c r="AD7">
        <f t="shared" si="11"/>
        <v>2</v>
      </c>
      <c r="AE7">
        <f>K7*10/_Pat_Gewicht</f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>IF(ROUND(10*K8/_Pat_Gewicht,1) = 0,ROUND(10*K8/_Pat_Gewicht,2),ROUND(10*K8/_Pat_Gewicht,1) )</f>
        <v>0</v>
      </c>
      <c r="P8">
        <f t="shared" si="7"/>
        <v>0</v>
      </c>
      <c r="R8">
        <f t="shared" si="3"/>
        <v>0</v>
      </c>
      <c r="S8">
        <f t="shared" si="4"/>
        <v>0</v>
      </c>
      <c r="T8">
        <f t="shared" si="5"/>
        <v>0</v>
      </c>
      <c r="V8" t="str">
        <f t="shared" si="8"/>
        <v/>
      </c>
      <c r="W8" s="517" t="str">
        <f t="shared" si="6"/>
        <v/>
      </c>
      <c r="X8" t="str">
        <f>IF(U8=0,"",H8&amp;" "&amp;F8&amp;" ("&amp;ROUND(K8*10/_Pat_Gewicht,AD8)&amp;" "&amp;F8&amp;"/kg/dag)")</f>
        <v/>
      </c>
      <c r="Y8" t="str">
        <f t="shared" si="9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0"/>
        <v/>
      </c>
      <c r="AB8" t="str">
        <f>IF(GlobBerOpm!C13=0,"",GlobBerOpm!C13)</f>
        <v/>
      </c>
      <c r="AC8" t="str">
        <f t="shared" si="12"/>
        <v/>
      </c>
      <c r="AD8">
        <f t="shared" si="11"/>
        <v>2</v>
      </c>
      <c r="AE8">
        <f>K8*10/_Pat_Gewicht</f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>IF(ROUND(10*K9/_Pat_Gewicht,1) = 0,ROUND(10*K9/_Pat_Gewicht,2),ROUND(10*K9/_Pat_Gewicht,1) )</f>
        <v>0</v>
      </c>
      <c r="P9">
        <f t="shared" si="7"/>
        <v>0</v>
      </c>
      <c r="R9">
        <f t="shared" si="3"/>
        <v>0</v>
      </c>
      <c r="S9">
        <f t="shared" si="4"/>
        <v>0</v>
      </c>
      <c r="T9">
        <f t="shared" si="5"/>
        <v>0</v>
      </c>
      <c r="V9" t="str">
        <f t="shared" si="8"/>
        <v/>
      </c>
      <c r="W9" s="517" t="str">
        <f t="shared" si="6"/>
        <v/>
      </c>
      <c r="X9" t="str">
        <f>IF(U9=0,"",H9&amp;" "&amp;F9&amp;" ("&amp;ROUND(K9*10/_Pat_Gewicht,AD9)&amp;" "&amp;F9&amp;"/kg/dag)")</f>
        <v/>
      </c>
      <c r="Y9" t="str">
        <f t="shared" si="9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0"/>
        <v/>
      </c>
      <c r="AB9" t="str">
        <f>IF(GlobBerOpm!C14=0,"",GlobBerOpm!C14)</f>
        <v/>
      </c>
      <c r="AC9" t="str">
        <f t="shared" si="12"/>
        <v/>
      </c>
      <c r="AD9">
        <f t="shared" si="11"/>
        <v>2</v>
      </c>
      <c r="AE9">
        <f>K9*10/_Pat_Gewicht</f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>IF(ROUND(10*K10/_Pat_Gewicht,1) = 0,ROUND(10*K10/_Pat_Gewicht,2),ROUND(10*K10/_Pat_Gewicht,1) )</f>
        <v>0</v>
      </c>
      <c r="P10">
        <f t="shared" si="7"/>
        <v>0</v>
      </c>
      <c r="R10">
        <f t="shared" si="3"/>
        <v>0</v>
      </c>
      <c r="S10">
        <f t="shared" si="4"/>
        <v>0</v>
      </c>
      <c r="T10">
        <f t="shared" si="5"/>
        <v>0</v>
      </c>
      <c r="V10" t="str">
        <f t="shared" si="8"/>
        <v/>
      </c>
      <c r="W10" s="517" t="str">
        <f t="shared" si="6"/>
        <v/>
      </c>
      <c r="X10" t="str">
        <f>IF(U10=0,"",H10&amp;" "&amp;F10&amp;" ("&amp;ROUND(K10*10/_Pat_Gewicht,AD10)&amp;" "&amp;F10&amp;"/kg/dag)")</f>
        <v/>
      </c>
      <c r="Y10" t="str">
        <f t="shared" si="9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0"/>
        <v/>
      </c>
      <c r="AB10" t="str">
        <f>IF(GlobBerOpm!C15=0,"",GlobBerOpm!C15)</f>
        <v/>
      </c>
      <c r="AC10" t="str">
        <f t="shared" si="12"/>
        <v/>
      </c>
      <c r="AD10">
        <f t="shared" si="11"/>
        <v>2</v>
      </c>
      <c r="AE10">
        <f>K10*10/_Pat_Gewicht</f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>IF(ROUND(10*K11/_Pat_Gewicht,1) = 0,ROUND(10*K11/_Pat_Gewicht,2),ROUND(10*K11/_Pat_Gewicht,1) )</f>
        <v>0</v>
      </c>
      <c r="P11">
        <f t="shared" si="7"/>
        <v>0</v>
      </c>
      <c r="R11">
        <f t="shared" si="3"/>
        <v>0</v>
      </c>
      <c r="S11">
        <f t="shared" si="4"/>
        <v>0</v>
      </c>
      <c r="T11">
        <f t="shared" si="5"/>
        <v>0</v>
      </c>
      <c r="V11" t="str">
        <f t="shared" si="8"/>
        <v/>
      </c>
      <c r="W11" s="517" t="str">
        <f t="shared" si="6"/>
        <v/>
      </c>
      <c r="X11" t="str">
        <f>IF(U11=0,"",H11&amp;" "&amp;F11&amp;" ("&amp;ROUND(K11*10/_Pat_Gewicht,AD11)&amp;" "&amp;F11&amp;"/kg/dag)")</f>
        <v/>
      </c>
      <c r="Y11" t="str">
        <f t="shared" si="9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0"/>
        <v/>
      </c>
      <c r="AB11" t="str">
        <f>IF(GlobBerOpm!C16=0,"",GlobBerOpm!C16)</f>
        <v/>
      </c>
      <c r="AC11" t="str">
        <f t="shared" si="12"/>
        <v/>
      </c>
      <c r="AD11">
        <f t="shared" si="11"/>
        <v>2</v>
      </c>
      <c r="AE11">
        <f>K11*10/_Pat_Gewicht</f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>IF(ROUND(10*K12/_Pat_Gewicht,1) = 0,ROUND(10*K12/_Pat_Gewicht,2),ROUND(10*K12/_Pat_Gewicht,1) )</f>
        <v>0</v>
      </c>
      <c r="P12">
        <f t="shared" si="7"/>
        <v>0</v>
      </c>
      <c r="R12">
        <f t="shared" si="3"/>
        <v>0</v>
      </c>
      <c r="S12">
        <f t="shared" si="4"/>
        <v>0</v>
      </c>
      <c r="T12">
        <f t="shared" si="5"/>
        <v>0</v>
      </c>
      <c r="V12" t="str">
        <f t="shared" si="8"/>
        <v/>
      </c>
      <c r="W12" s="517" t="str">
        <f t="shared" si="6"/>
        <v/>
      </c>
      <c r="X12" t="str">
        <f>IF(U12=0,"",H12&amp;" "&amp;F12&amp;" ("&amp;ROUND(K12*10/_Pat_Gewicht,AD12)&amp;" "&amp;F12&amp;"/kg/dag)")</f>
        <v/>
      </c>
      <c r="Y12" t="str">
        <f t="shared" si="9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0"/>
        <v/>
      </c>
      <c r="AB12" t="str">
        <f>IF(GlobBerOpm!C17=0,"",GlobBerOpm!C17)</f>
        <v/>
      </c>
      <c r="AC12" t="str">
        <f t="shared" si="12"/>
        <v/>
      </c>
      <c r="AD12">
        <f t="shared" si="11"/>
        <v>2</v>
      </c>
      <c r="AE12">
        <f>K12*10/_Pat_Gewicht</f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>IF(ROUND(10*K13/_Pat_Gewicht,1) = 0,ROUND(10*K13/_Pat_Gewicht,2),ROUND(10*K13/_Pat_Gewicht,1) )</f>
        <v>0</v>
      </c>
      <c r="P13">
        <f t="shared" si="7"/>
        <v>0</v>
      </c>
      <c r="R13">
        <f t="shared" si="3"/>
        <v>0</v>
      </c>
      <c r="S13">
        <f t="shared" si="4"/>
        <v>0</v>
      </c>
      <c r="T13">
        <f t="shared" si="5"/>
        <v>0</v>
      </c>
      <c r="V13" t="str">
        <f t="shared" si="8"/>
        <v/>
      </c>
      <c r="W13" s="517" t="str">
        <f t="shared" si="6"/>
        <v/>
      </c>
      <c r="X13" t="str">
        <f>IF(U13=0,"",H13&amp;" "&amp;F13&amp;" ("&amp;ROUND(K13*10/_Pat_Gewicht,AD13)&amp;" "&amp;F13&amp;"/kg/dag)")</f>
        <v/>
      </c>
      <c r="Y13" t="str">
        <f t="shared" si="9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0"/>
        <v/>
      </c>
      <c r="AB13" t="str">
        <f>IF(GlobBerOpm!C18=0,"",GlobBerOpm!C18)</f>
        <v/>
      </c>
      <c r="AC13" t="str">
        <f t="shared" si="12"/>
        <v/>
      </c>
      <c r="AD13">
        <f t="shared" si="11"/>
        <v>2</v>
      </c>
      <c r="AE13">
        <f>K13*10/_Pat_Gewicht</f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>IF(ROUND(10*K14/_Pat_Gewicht,1) = 0,ROUND(10*K14/_Pat_Gewicht,2),ROUND(10*K14/_Pat_Gewicht,1) )</f>
        <v>0</v>
      </c>
      <c r="P14">
        <f t="shared" si="7"/>
        <v>0</v>
      </c>
      <c r="R14">
        <f t="shared" si="3"/>
        <v>0</v>
      </c>
      <c r="S14">
        <f t="shared" si="4"/>
        <v>0</v>
      </c>
      <c r="T14">
        <f t="shared" si="5"/>
        <v>0</v>
      </c>
      <c r="V14" t="str">
        <f t="shared" si="8"/>
        <v/>
      </c>
      <c r="W14" s="517" t="str">
        <f t="shared" si="6"/>
        <v/>
      </c>
      <c r="X14" t="str">
        <f>IF(U14=0,"",H14&amp;" "&amp;F14&amp;" ("&amp;ROUND(K14*10/_Pat_Gewicht,AD14)&amp;" "&amp;F14&amp;"/kg/dag)")</f>
        <v/>
      </c>
      <c r="Y14" t="str">
        <f t="shared" si="9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0"/>
        <v/>
      </c>
      <c r="AB14" t="str">
        <f>IF(GlobBerOpm!C19=0,"",GlobBerOpm!C19)</f>
        <v/>
      </c>
      <c r="AC14" t="str">
        <f t="shared" si="12"/>
        <v/>
      </c>
      <c r="AD14">
        <f t="shared" si="11"/>
        <v>2</v>
      </c>
      <c r="AE14">
        <f>K14*10/_Pat_Gewicht</f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>IF(ROUND(10*K15/_Pat_Gewicht,1) = 0,ROUND(10*K15/_Pat_Gewicht,2),ROUND(10*K15/_Pat_Gewicht,1) )</f>
        <v>0</v>
      </c>
      <c r="P15">
        <f t="shared" si="7"/>
        <v>0</v>
      </c>
      <c r="R15">
        <f t="shared" si="3"/>
        <v>0</v>
      </c>
      <c r="S15">
        <f t="shared" si="4"/>
        <v>0</v>
      </c>
      <c r="T15">
        <f t="shared" si="5"/>
        <v>0</v>
      </c>
      <c r="V15" t="str">
        <f t="shared" si="8"/>
        <v/>
      </c>
      <c r="W15" s="517" t="str">
        <f t="shared" si="6"/>
        <v/>
      </c>
      <c r="X15" t="str">
        <f>IF(U15=0,"",H15&amp;" "&amp;F15&amp;" ("&amp;ROUND(K15*10/_Pat_Gewicht,AD15)&amp;" "&amp;F15&amp;"/kg/dag)")</f>
        <v/>
      </c>
      <c r="Y15" t="str">
        <f t="shared" si="9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0"/>
        <v/>
      </c>
      <c r="AB15" t="str">
        <f>IF(GlobBerOpm!C20=0,"",GlobBerOpm!C20)</f>
        <v/>
      </c>
      <c r="AC15" t="str">
        <f t="shared" si="12"/>
        <v/>
      </c>
      <c r="AD15">
        <f t="shared" si="11"/>
        <v>2</v>
      </c>
      <c r="AE15">
        <f>K15*10/_Pat_Gewicht</f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>IF(ROUND(10*K16/_Pat_Gewicht,1) = 0,ROUND(10*K16/_Pat_Gewicht,2),ROUND(10*K16/_Pat_Gewicht,1) )</f>
        <v>0</v>
      </c>
      <c r="P16">
        <f t="shared" si="7"/>
        <v>0</v>
      </c>
      <c r="R16">
        <f t="shared" si="3"/>
        <v>0</v>
      </c>
      <c r="S16">
        <f t="shared" si="4"/>
        <v>0</v>
      </c>
      <c r="T16">
        <f t="shared" si="5"/>
        <v>0</v>
      </c>
      <c r="V16" t="str">
        <f t="shared" si="8"/>
        <v/>
      </c>
      <c r="W16" s="517" t="str">
        <f t="shared" si="6"/>
        <v/>
      </c>
      <c r="X16" t="str">
        <f>IF(U16=0,"",H16&amp;" "&amp;F16&amp;" ("&amp;ROUND(K16*10/_Pat_Gewicht,AD16)&amp;" "&amp;F16&amp;"/kg/dag)")</f>
        <v/>
      </c>
      <c r="Y16" t="str">
        <f t="shared" si="9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0"/>
        <v/>
      </c>
      <c r="AB16" t="str">
        <f>IF(GlobBerOpm!C21=0,"",GlobBerOpm!C21)</f>
        <v/>
      </c>
      <c r="AC16" t="str">
        <f t="shared" si="12"/>
        <v/>
      </c>
      <c r="AD16">
        <f t="shared" si="11"/>
        <v>2</v>
      </c>
      <c r="AE16">
        <f>K16*10/_Pat_Gewicht</f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>IF(ROUND(10*K17/_Pat_Gewicht,1) = 0,ROUND(10*K17/_Pat_Gewicht,2),ROUND(10*K17/_Pat_Gewicht,1) )</f>
        <v>0</v>
      </c>
      <c r="P17">
        <f t="shared" si="7"/>
        <v>0</v>
      </c>
      <c r="R17">
        <f t="shared" si="3"/>
        <v>0</v>
      </c>
      <c r="S17">
        <f t="shared" si="4"/>
        <v>0</v>
      </c>
      <c r="T17">
        <f t="shared" si="5"/>
        <v>0</v>
      </c>
      <c r="V17" t="str">
        <f t="shared" si="8"/>
        <v/>
      </c>
      <c r="W17" s="517" t="str">
        <f t="shared" si="6"/>
        <v/>
      </c>
      <c r="X17" t="str">
        <f>IF(U17=0,"",H17&amp;" "&amp;F17&amp;" ("&amp;ROUND(K17*10/_Pat_Gewicht,AD17)&amp;" "&amp;F17&amp;"/kg/dag)")</f>
        <v/>
      </c>
      <c r="Y17" t="str">
        <f t="shared" si="9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0"/>
        <v/>
      </c>
      <c r="AB17" t="str">
        <f>IF(GlobBerOpm!C22=0,"",GlobBerOpm!C22)</f>
        <v/>
      </c>
      <c r="AC17" t="str">
        <f t="shared" si="12"/>
        <v/>
      </c>
      <c r="AD17">
        <f t="shared" si="11"/>
        <v>2</v>
      </c>
      <c r="AE17">
        <f>K17*10/_Pat_Gewicht</f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>IF(ROUND(10*K18/_Pat_Gewicht,1) = 0,ROUND(10*K18/_Pat_Gewicht,2),ROUND(10*K18/_Pat_Gewicht,1) )</f>
        <v>0</v>
      </c>
      <c r="P18">
        <f t="shared" si="7"/>
        <v>0</v>
      </c>
      <c r="R18">
        <f t="shared" si="3"/>
        <v>0</v>
      </c>
      <c r="S18">
        <f t="shared" si="4"/>
        <v>0</v>
      </c>
      <c r="T18">
        <f t="shared" si="5"/>
        <v>0</v>
      </c>
      <c r="V18" t="str">
        <f t="shared" si="8"/>
        <v/>
      </c>
      <c r="W18" s="517" t="str">
        <f t="shared" si="6"/>
        <v/>
      </c>
      <c r="X18" t="str">
        <f>IF(U18=0,"",H18&amp;" "&amp;F18&amp;" ("&amp;ROUND(K18*10/_Pat_Gewicht,AD18)&amp;" "&amp;F18&amp;"/kg/dag)")</f>
        <v/>
      </c>
      <c r="Y18" t="str">
        <f t="shared" si="9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0"/>
        <v/>
      </c>
      <c r="AB18" t="str">
        <f>IF(GlobBerOpm!C23=0,"",GlobBerOpm!C23)</f>
        <v/>
      </c>
      <c r="AC18" t="str">
        <f t="shared" si="12"/>
        <v/>
      </c>
      <c r="AD18">
        <f t="shared" si="11"/>
        <v>2</v>
      </c>
      <c r="AE18">
        <f>K18*10/_Pat_Gewicht</f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>IF(ROUND(10*K19/_Pat_Gewicht,1) = 0,ROUND(10*K19/_Pat_Gewicht,2),ROUND(10*K19/_Pat_Gewicht,1) )</f>
        <v>0</v>
      </c>
      <c r="P19">
        <f t="shared" si="7"/>
        <v>0</v>
      </c>
      <c r="R19">
        <f t="shared" si="3"/>
        <v>0</v>
      </c>
      <c r="S19">
        <f t="shared" si="4"/>
        <v>0</v>
      </c>
      <c r="T19">
        <f t="shared" si="5"/>
        <v>0</v>
      </c>
      <c r="V19" t="str">
        <f t="shared" si="8"/>
        <v/>
      </c>
      <c r="W19" s="517" t="str">
        <f t="shared" si="6"/>
        <v/>
      </c>
      <c r="X19" t="str">
        <f>IF(U19=0,"",H19&amp;" "&amp;F19&amp;" ("&amp;ROUND(K19*10/_Pat_Gewicht,AD19)&amp;" "&amp;F19&amp;"/kg/dag)")</f>
        <v/>
      </c>
      <c r="Y19" t="str">
        <f t="shared" si="9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0"/>
        <v/>
      </c>
      <c r="AB19" t="str">
        <f>IF(GlobBerOpm!C24=0,"",GlobBerOpm!C24)</f>
        <v/>
      </c>
      <c r="AC19" t="str">
        <f t="shared" si="12"/>
        <v/>
      </c>
      <c r="AD19">
        <f t="shared" si="11"/>
        <v>2</v>
      </c>
      <c r="AE19">
        <f>K19*10/_Pat_Gewicht</f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>IF(ROUND(10*K20/_Pat_Gewicht,1) = 0,ROUND(10*K20/_Pat_Gewicht,2),ROUND(10*K20/_Pat_Gewicht,1) )</f>
        <v>0</v>
      </c>
      <c r="P20">
        <f t="shared" si="7"/>
        <v>0</v>
      </c>
      <c r="R20">
        <f t="shared" si="3"/>
        <v>0</v>
      </c>
      <c r="S20">
        <f t="shared" si="4"/>
        <v>0</v>
      </c>
      <c r="T20">
        <f t="shared" si="5"/>
        <v>0</v>
      </c>
      <c r="V20" t="str">
        <f t="shared" si="8"/>
        <v/>
      </c>
      <c r="W20" s="517" t="str">
        <f t="shared" si="6"/>
        <v/>
      </c>
      <c r="X20" t="str">
        <f>IF(U20=0,"",H20&amp;" "&amp;F20&amp;" ("&amp;ROUND(K20*10/_Pat_Gewicht,AD20)&amp;" "&amp;F20&amp;"/kg/dag)")</f>
        <v/>
      </c>
      <c r="Y20" t="str">
        <f t="shared" si="9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0"/>
        <v/>
      </c>
      <c r="AB20" t="str">
        <f>IF(GlobBerOpm!C25=0,"",GlobBerOpm!C25)</f>
        <v/>
      </c>
      <c r="AC20" t="str">
        <f t="shared" si="12"/>
        <v/>
      </c>
      <c r="AD20">
        <f t="shared" si="11"/>
        <v>2</v>
      </c>
      <c r="AE20">
        <f>K20*10/_Pat_Gewicht</f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>IF(ROUND(10*K21/_Pat_Gewicht,1) = 0,ROUND(10*K21/_Pat_Gewicht,2),ROUND(10*K21/_Pat_Gewicht,1) )</f>
        <v>0</v>
      </c>
      <c r="P21">
        <f t="shared" si="7"/>
        <v>0</v>
      </c>
      <c r="R21">
        <f t="shared" si="3"/>
        <v>0</v>
      </c>
      <c r="S21">
        <f t="shared" si="4"/>
        <v>0</v>
      </c>
      <c r="T21">
        <f t="shared" si="5"/>
        <v>0</v>
      </c>
      <c r="V21" t="str">
        <f t="shared" si="8"/>
        <v/>
      </c>
      <c r="W21" s="517" t="str">
        <f t="shared" si="6"/>
        <v/>
      </c>
      <c r="X21" t="str">
        <f>IF(U21=0,"",H21&amp;" "&amp;F21&amp;" ("&amp;ROUND(K21*10/_Pat_Gewicht,AD21)&amp;" "&amp;F21&amp;"/kg/dag)")</f>
        <v/>
      </c>
      <c r="Y21" t="str">
        <f t="shared" si="9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0"/>
        <v/>
      </c>
      <c r="AB21" t="str">
        <f>IF(GlobBerOpm!C26=0,"",GlobBerOpm!C26)</f>
        <v/>
      </c>
      <c r="AC21" t="str">
        <f t="shared" si="12"/>
        <v/>
      </c>
      <c r="AD21">
        <f t="shared" si="11"/>
        <v>2</v>
      </c>
      <c r="AE21">
        <f>K21*10/_Pat_Gewicht</f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3">E22*G22</f>
        <v>0</v>
      </c>
      <c r="I22" s="517">
        <v>1</v>
      </c>
      <c r="J22" s="517">
        <f t="shared" si="1"/>
        <v>0</v>
      </c>
      <c r="K22" s="517">
        <f t="shared" ref="K22:K31" si="14">J22*H22</f>
        <v>0</v>
      </c>
      <c r="L22" s="517"/>
      <c r="M22" s="517">
        <f>IF(ROUND(10*K22/_Pat_Gewicht,1) = 0,ROUND(10*K22/_Pat_Gewicht,2),ROUND(10*K22/_Pat_Gewicht,1) )</f>
        <v>0</v>
      </c>
      <c r="N22" s="517"/>
      <c r="O22" s="517"/>
      <c r="P22" s="517">
        <f t="shared" ref="P22:P31" si="15">IF(O22&gt;1,N22*J22,0)</f>
        <v>0</v>
      </c>
      <c r="Q22" s="517"/>
      <c r="R22" s="517">
        <f t="shared" ref="R22:R31" si="16">IF(O22=2,P22*0.155,0)</f>
        <v>0</v>
      </c>
      <c r="S22" s="517">
        <f t="shared" ref="S22:S31" si="17">IF(O22=3,P22*0.05,0)</f>
        <v>0</v>
      </c>
      <c r="T22" s="517">
        <f t="shared" ref="T22:T31" si="18">IF(O22=4,P22*0.1,0)</f>
        <v>0</v>
      </c>
      <c r="U22" s="517"/>
      <c r="V22" s="517" t="str">
        <f t="shared" ref="V22:V31" si="19">IF(U22=0,"",IF(U22=-1,C22,D22))</f>
        <v/>
      </c>
      <c r="W22" s="517" t="str">
        <f t="shared" ref="W22:W31" si="20">IF(IF(U22=0,"",INDEX(tblMedDiscTijden,I22,2))=0,"",IF(U22=0,"",INDEX(tblMedDiscTijden,I22,2)))</f>
        <v/>
      </c>
      <c r="X22" s="517" t="str">
        <f>IF(U22=0,"",H22&amp;" "&amp;F22&amp;" ("&amp;ROUND(K22*10/_Pat_Gewicht,AD22)&amp;" "&amp;F22&amp;"/kg/dag)")</f>
        <v/>
      </c>
      <c r="Y22" s="517" t="str">
        <f t="shared" ref="Y22:Y31" si="21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2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3">IF(OR(V22="",V22=0),"",TRIM(V22)&amp;"||"&amp;TRIM(W22)&amp;"||"&amp;TRIM(X22)&amp;"||"&amp;TRIM(Y22)&amp;"||"&amp;TRIM(Z22)&amp;"||"&amp;TRIM(AA22)&amp;"||"&amp;TRIM(AB22))</f>
        <v/>
      </c>
      <c r="AD22" s="517">
        <f t="shared" ref="AD22:AD31" si="24">IF(AE22&gt;=10,0,IF(AE22&gt;=1,1,IF(AE22&gt;=0,2,IF(AE22&gt;=0.1,3,IF(AE22&gt;=0.01,4,5)))))</f>
        <v>2</v>
      </c>
      <c r="AE22" s="517">
        <f>K22*10/_Pat_Gewicht</f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3"/>
        <v>0</v>
      </c>
      <c r="I23" s="517">
        <v>1</v>
      </c>
      <c r="J23" s="517">
        <f t="shared" si="1"/>
        <v>0</v>
      </c>
      <c r="K23" s="517">
        <f t="shared" si="14"/>
        <v>0</v>
      </c>
      <c r="L23" s="517"/>
      <c r="M23" s="517">
        <f>IF(ROUND(10*K23/_Pat_Gewicht,1) = 0,ROUND(10*K23/_Pat_Gewicht,2),ROUND(10*K23/_Pat_Gewicht,1) )</f>
        <v>0</v>
      </c>
      <c r="N23" s="517"/>
      <c r="O23" s="517"/>
      <c r="P23" s="517">
        <f t="shared" si="15"/>
        <v>0</v>
      </c>
      <c r="Q23" s="517"/>
      <c r="R23" s="517">
        <f t="shared" si="16"/>
        <v>0</v>
      </c>
      <c r="S23" s="517">
        <f t="shared" si="17"/>
        <v>0</v>
      </c>
      <c r="T23" s="517">
        <f t="shared" si="18"/>
        <v>0</v>
      </c>
      <c r="U23" s="517"/>
      <c r="V23" s="517" t="str">
        <f t="shared" si="19"/>
        <v/>
      </c>
      <c r="W23" s="517" t="str">
        <f t="shared" si="20"/>
        <v/>
      </c>
      <c r="X23" s="517" t="str">
        <f>IF(U23=0,"",H23&amp;" "&amp;F23&amp;" ("&amp;ROUND(K23*10/_Pat_Gewicht,AD23)&amp;" "&amp;F23&amp;"/kg/dag)")</f>
        <v/>
      </c>
      <c r="Y23" s="517" t="str">
        <f t="shared" si="21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2"/>
        <v/>
      </c>
      <c r="AB23" s="517" t="str">
        <f>IF(GlobBerOpm!C27=0,"",GlobBerOpm!C27)</f>
        <v/>
      </c>
      <c r="AC23" s="517" t="str">
        <f t="shared" si="23"/>
        <v/>
      </c>
      <c r="AD23" s="517">
        <f t="shared" si="24"/>
        <v>2</v>
      </c>
      <c r="AE23" s="517">
        <f>K23*10/_Pat_Gewicht</f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3"/>
        <v>0</v>
      </c>
      <c r="I24" s="517">
        <v>1</v>
      </c>
      <c r="J24" s="517">
        <f t="shared" si="1"/>
        <v>0</v>
      </c>
      <c r="K24" s="517">
        <f t="shared" si="14"/>
        <v>0</v>
      </c>
      <c r="L24" s="517"/>
      <c r="M24" s="517">
        <f>IF(ROUND(10*K24/_Pat_Gewicht,1) = 0,ROUND(10*K24/_Pat_Gewicht,2),ROUND(10*K24/_Pat_Gewicht,1) )</f>
        <v>0</v>
      </c>
      <c r="N24" s="517"/>
      <c r="O24" s="517"/>
      <c r="P24" s="517">
        <f t="shared" si="15"/>
        <v>0</v>
      </c>
      <c r="Q24" s="517"/>
      <c r="R24" s="517">
        <f t="shared" si="16"/>
        <v>0</v>
      </c>
      <c r="S24" s="517">
        <f t="shared" si="17"/>
        <v>0</v>
      </c>
      <c r="T24" s="517">
        <f t="shared" si="18"/>
        <v>0</v>
      </c>
      <c r="U24" s="517"/>
      <c r="V24" s="517" t="str">
        <f t="shared" si="19"/>
        <v/>
      </c>
      <c r="W24" s="517" t="str">
        <f t="shared" si="20"/>
        <v/>
      </c>
      <c r="X24" s="517" t="str">
        <f>IF(U24=0,"",H24&amp;" "&amp;F24&amp;" ("&amp;ROUND(K24*10/_Pat_Gewicht,AD24)&amp;" "&amp;F24&amp;"/kg/dag)")</f>
        <v/>
      </c>
      <c r="Y24" s="517" t="str">
        <f t="shared" si="21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2"/>
        <v/>
      </c>
      <c r="AB24" s="517" t="str">
        <f>IF(GlobBerOpm!C28=0,"",GlobBerOpm!C28)</f>
        <v/>
      </c>
      <c r="AC24" s="517" t="str">
        <f t="shared" si="23"/>
        <v/>
      </c>
      <c r="AD24" s="517">
        <f t="shared" si="24"/>
        <v>2</v>
      </c>
      <c r="AE24" s="517">
        <f>K24*10/_Pat_Gewicht</f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3"/>
        <v>0</v>
      </c>
      <c r="I25" s="517">
        <v>1</v>
      </c>
      <c r="J25" s="517">
        <f t="shared" si="1"/>
        <v>0</v>
      </c>
      <c r="K25" s="517">
        <f t="shared" si="14"/>
        <v>0</v>
      </c>
      <c r="L25" s="517"/>
      <c r="M25" s="517">
        <f>IF(ROUND(10*K25/_Pat_Gewicht,1) = 0,ROUND(10*K25/_Pat_Gewicht,2),ROUND(10*K25/_Pat_Gewicht,1) )</f>
        <v>0</v>
      </c>
      <c r="N25" s="517"/>
      <c r="O25" s="517"/>
      <c r="P25" s="517">
        <f t="shared" si="15"/>
        <v>0</v>
      </c>
      <c r="Q25" s="517"/>
      <c r="R25" s="517">
        <f t="shared" si="16"/>
        <v>0</v>
      </c>
      <c r="S25" s="517">
        <f t="shared" si="17"/>
        <v>0</v>
      </c>
      <c r="T25" s="517">
        <f t="shared" si="18"/>
        <v>0</v>
      </c>
      <c r="U25" s="517"/>
      <c r="V25" s="517" t="str">
        <f t="shared" si="19"/>
        <v/>
      </c>
      <c r="W25" s="517" t="str">
        <f t="shared" si="20"/>
        <v/>
      </c>
      <c r="X25" s="517" t="str">
        <f>IF(U25=0,"",H25&amp;" "&amp;F25&amp;" ("&amp;ROUND(K25*10/_Pat_Gewicht,AD25)&amp;" "&amp;F25&amp;"/kg/dag)")</f>
        <v/>
      </c>
      <c r="Y25" s="517" t="str">
        <f t="shared" si="21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2"/>
        <v/>
      </c>
      <c r="AB25" s="517" t="str">
        <f>IF(GlobBerOpm!C29=0,"",GlobBerOpm!C29)</f>
        <v/>
      </c>
      <c r="AC25" s="517" t="str">
        <f t="shared" si="23"/>
        <v/>
      </c>
      <c r="AD25" s="517">
        <f t="shared" si="24"/>
        <v>2</v>
      </c>
      <c r="AE25" s="517">
        <f>K25*10/_Pat_Gewicht</f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3"/>
        <v>0</v>
      </c>
      <c r="I26" s="517">
        <v>1</v>
      </c>
      <c r="J26" s="517">
        <f t="shared" si="1"/>
        <v>0</v>
      </c>
      <c r="K26" s="517">
        <f t="shared" si="14"/>
        <v>0</v>
      </c>
      <c r="L26" s="517"/>
      <c r="M26" s="517">
        <f>IF(ROUND(10*K26/_Pat_Gewicht,1) = 0,ROUND(10*K26/_Pat_Gewicht,2),ROUND(10*K26/_Pat_Gewicht,1) )</f>
        <v>0</v>
      </c>
      <c r="N26" s="517"/>
      <c r="O26" s="517"/>
      <c r="P26" s="517">
        <f t="shared" si="15"/>
        <v>0</v>
      </c>
      <c r="Q26" s="517"/>
      <c r="R26" s="517">
        <f t="shared" si="16"/>
        <v>0</v>
      </c>
      <c r="S26" s="517">
        <f t="shared" si="17"/>
        <v>0</v>
      </c>
      <c r="T26" s="517">
        <f t="shared" si="18"/>
        <v>0</v>
      </c>
      <c r="U26" s="517"/>
      <c r="V26" s="517" t="str">
        <f t="shared" si="19"/>
        <v/>
      </c>
      <c r="W26" s="517" t="str">
        <f t="shared" si="20"/>
        <v/>
      </c>
      <c r="X26" s="517" t="str">
        <f>IF(U26=0,"",H26&amp;" "&amp;F26&amp;" ("&amp;ROUND(K26*10/_Pat_Gewicht,AD26)&amp;" "&amp;F26&amp;"/kg/dag)")</f>
        <v/>
      </c>
      <c r="Y26" s="517" t="str">
        <f t="shared" si="21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2"/>
        <v/>
      </c>
      <c r="AB26" s="517" t="str">
        <f>IF(GlobBerOpm!C30=0,"",GlobBerOpm!C30)</f>
        <v/>
      </c>
      <c r="AC26" s="517" t="str">
        <f t="shared" si="23"/>
        <v/>
      </c>
      <c r="AD26" s="517">
        <f t="shared" si="24"/>
        <v>2</v>
      </c>
      <c r="AE26" s="517">
        <f>K26*10/_Pat_Gewicht</f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3"/>
        <v>0</v>
      </c>
      <c r="I27" s="517">
        <v>1</v>
      </c>
      <c r="J27" s="517">
        <f t="shared" si="1"/>
        <v>0</v>
      </c>
      <c r="K27" s="517">
        <f t="shared" si="14"/>
        <v>0</v>
      </c>
      <c r="L27" s="517"/>
      <c r="M27" s="517">
        <f>IF(ROUND(10*K27/_Pat_Gewicht,1) = 0,ROUND(10*K27/_Pat_Gewicht,2),ROUND(10*K27/_Pat_Gewicht,1) )</f>
        <v>0</v>
      </c>
      <c r="N27" s="517"/>
      <c r="O27" s="517"/>
      <c r="P27" s="517">
        <f t="shared" si="15"/>
        <v>0</v>
      </c>
      <c r="Q27" s="517"/>
      <c r="R27" s="517">
        <f t="shared" si="16"/>
        <v>0</v>
      </c>
      <c r="S27" s="517">
        <f t="shared" si="17"/>
        <v>0</v>
      </c>
      <c r="T27" s="517">
        <f t="shared" si="18"/>
        <v>0</v>
      </c>
      <c r="U27" s="517"/>
      <c r="V27" s="517" t="str">
        <f t="shared" si="19"/>
        <v/>
      </c>
      <c r="W27" s="517" t="str">
        <f t="shared" si="20"/>
        <v/>
      </c>
      <c r="X27" s="517" t="str">
        <f>IF(U27=0,"",H27&amp;" "&amp;F27&amp;" ("&amp;ROUND(K27*10/_Pat_Gewicht,AD27)&amp;" "&amp;F27&amp;"/kg/dag)")</f>
        <v/>
      </c>
      <c r="Y27" s="517" t="str">
        <f t="shared" si="21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2"/>
        <v/>
      </c>
      <c r="AB27" s="517" t="str">
        <f>IF(GlobBerOpm!C31=0,"",GlobBerOpm!C31)</f>
        <v/>
      </c>
      <c r="AC27" s="517" t="str">
        <f t="shared" si="23"/>
        <v/>
      </c>
      <c r="AD27" s="517">
        <f t="shared" si="24"/>
        <v>2</v>
      </c>
      <c r="AE27" s="517">
        <f>K27*10/_Pat_Gewicht</f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3"/>
        <v>0</v>
      </c>
      <c r="I28" s="517">
        <v>1</v>
      </c>
      <c r="J28" s="517">
        <f t="shared" si="1"/>
        <v>0</v>
      </c>
      <c r="K28" s="517">
        <f t="shared" si="14"/>
        <v>0</v>
      </c>
      <c r="L28" s="517"/>
      <c r="M28" s="517">
        <f>IF(ROUND(10*K28/_Pat_Gewicht,1) = 0,ROUND(10*K28/_Pat_Gewicht,2),ROUND(10*K28/_Pat_Gewicht,1) )</f>
        <v>0</v>
      </c>
      <c r="N28" s="517"/>
      <c r="O28" s="517"/>
      <c r="P28" s="517">
        <f t="shared" si="15"/>
        <v>0</v>
      </c>
      <c r="Q28" s="517"/>
      <c r="R28" s="517">
        <f t="shared" si="16"/>
        <v>0</v>
      </c>
      <c r="S28" s="517">
        <f t="shared" si="17"/>
        <v>0</v>
      </c>
      <c r="T28" s="517">
        <f t="shared" si="18"/>
        <v>0</v>
      </c>
      <c r="U28" s="517"/>
      <c r="V28" s="517" t="str">
        <f t="shared" si="19"/>
        <v/>
      </c>
      <c r="W28" s="517" t="str">
        <f t="shared" si="20"/>
        <v/>
      </c>
      <c r="X28" s="517" t="str">
        <f>IF(U28=0,"",H28&amp;" "&amp;F28&amp;" ("&amp;ROUND(K28*10/_Pat_Gewicht,AD28)&amp;" "&amp;F28&amp;"/kg/dag)")</f>
        <v/>
      </c>
      <c r="Y28" s="517" t="str">
        <f t="shared" si="21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2"/>
        <v/>
      </c>
      <c r="AB28" s="517" t="str">
        <f>IF(GlobBerOpm!C32=0,"",GlobBerOpm!C32)</f>
        <v/>
      </c>
      <c r="AC28" s="517" t="str">
        <f t="shared" si="23"/>
        <v/>
      </c>
      <c r="AD28" s="517">
        <f t="shared" si="24"/>
        <v>2</v>
      </c>
      <c r="AE28" s="517">
        <f>K28*10/_Pat_Gewicht</f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3"/>
        <v>0</v>
      </c>
      <c r="I29" s="517">
        <v>1</v>
      </c>
      <c r="J29" s="517">
        <f t="shared" si="1"/>
        <v>0</v>
      </c>
      <c r="K29" s="517">
        <f t="shared" si="14"/>
        <v>0</v>
      </c>
      <c r="L29" s="517"/>
      <c r="M29" s="517">
        <f>IF(ROUND(10*K29/_Pat_Gewicht,1) = 0,ROUND(10*K29/_Pat_Gewicht,2),ROUND(10*K29/_Pat_Gewicht,1) )</f>
        <v>0</v>
      </c>
      <c r="N29" s="517"/>
      <c r="O29" s="517"/>
      <c r="P29" s="517">
        <f t="shared" si="15"/>
        <v>0</v>
      </c>
      <c r="Q29" s="517"/>
      <c r="R29" s="517">
        <f t="shared" si="16"/>
        <v>0</v>
      </c>
      <c r="S29" s="517">
        <f t="shared" si="17"/>
        <v>0</v>
      </c>
      <c r="T29" s="517">
        <f t="shared" si="18"/>
        <v>0</v>
      </c>
      <c r="U29" s="517"/>
      <c r="V29" s="517" t="str">
        <f t="shared" si="19"/>
        <v/>
      </c>
      <c r="W29" s="517" t="str">
        <f t="shared" si="20"/>
        <v/>
      </c>
      <c r="X29" s="517" t="str">
        <f>IF(U29=0,"",H29&amp;" "&amp;F29&amp;" ("&amp;ROUND(K29*10/_Pat_Gewicht,AD29)&amp;" "&amp;F29&amp;"/kg/dag)")</f>
        <v/>
      </c>
      <c r="Y29" s="517" t="str">
        <f t="shared" si="21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2"/>
        <v/>
      </c>
      <c r="AB29" s="517" t="str">
        <f>IF(GlobBerOpm!C33=0,"",GlobBerOpm!C33)</f>
        <v/>
      </c>
      <c r="AC29" s="517" t="str">
        <f t="shared" si="23"/>
        <v/>
      </c>
      <c r="AD29" s="517">
        <f t="shared" si="24"/>
        <v>2</v>
      </c>
      <c r="AE29" s="517">
        <f>K29*10/_Pat_Gewicht</f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3"/>
        <v>0</v>
      </c>
      <c r="I30" s="517">
        <v>1</v>
      </c>
      <c r="J30" s="517">
        <f t="shared" si="1"/>
        <v>0</v>
      </c>
      <c r="K30" s="517">
        <f t="shared" si="14"/>
        <v>0</v>
      </c>
      <c r="L30" s="517"/>
      <c r="M30" s="517">
        <f>IF(ROUND(10*K30/_Pat_Gewicht,1) = 0,ROUND(10*K30/_Pat_Gewicht,2),ROUND(10*K30/_Pat_Gewicht,1) )</f>
        <v>0</v>
      </c>
      <c r="N30" s="517"/>
      <c r="O30" s="517"/>
      <c r="P30" s="517">
        <f t="shared" si="15"/>
        <v>0</v>
      </c>
      <c r="Q30" s="517"/>
      <c r="R30" s="517">
        <f t="shared" si="16"/>
        <v>0</v>
      </c>
      <c r="S30" s="517">
        <f t="shared" si="17"/>
        <v>0</v>
      </c>
      <c r="T30" s="517">
        <f t="shared" si="18"/>
        <v>0</v>
      </c>
      <c r="U30" s="517"/>
      <c r="V30" s="517" t="str">
        <f t="shared" si="19"/>
        <v/>
      </c>
      <c r="W30" s="517" t="str">
        <f t="shared" si="20"/>
        <v/>
      </c>
      <c r="X30" s="517" t="str">
        <f>IF(U30=0,"",H30&amp;" "&amp;F30&amp;" ("&amp;ROUND(K30*10/_Pat_Gewicht,AD30)&amp;" "&amp;F30&amp;"/kg/dag)")</f>
        <v/>
      </c>
      <c r="Y30" s="517" t="str">
        <f t="shared" si="21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2"/>
        <v/>
      </c>
      <c r="AB30" s="517" t="str">
        <f>IF(GlobBerOpm!C34=0,"",GlobBerOpm!C34)</f>
        <v/>
      </c>
      <c r="AC30" s="517" t="str">
        <f t="shared" si="23"/>
        <v/>
      </c>
      <c r="AD30" s="517">
        <f t="shared" si="24"/>
        <v>2</v>
      </c>
      <c r="AE30" s="517">
        <f>K30*10/_Pat_Gewicht</f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3"/>
        <v>0</v>
      </c>
      <c r="I31" s="517">
        <v>1</v>
      </c>
      <c r="J31" s="517">
        <f t="shared" si="1"/>
        <v>0</v>
      </c>
      <c r="K31" s="517">
        <f t="shared" si="14"/>
        <v>0</v>
      </c>
      <c r="L31" s="517"/>
      <c r="M31" s="517">
        <f>IF(ROUND(10*K31/_Pat_Gewicht,1) = 0,ROUND(10*K31/_Pat_Gewicht,2),ROUND(10*K31/_Pat_Gewicht,1) )</f>
        <v>0</v>
      </c>
      <c r="N31" s="517"/>
      <c r="O31" s="517"/>
      <c r="P31" s="517">
        <f t="shared" si="15"/>
        <v>0</v>
      </c>
      <c r="Q31" s="517"/>
      <c r="R31" s="517">
        <f t="shared" si="16"/>
        <v>0</v>
      </c>
      <c r="S31" s="517">
        <f t="shared" si="17"/>
        <v>0</v>
      </c>
      <c r="T31" s="517">
        <f t="shared" si="18"/>
        <v>0</v>
      </c>
      <c r="U31" s="517"/>
      <c r="V31" s="517" t="str">
        <f t="shared" si="19"/>
        <v/>
      </c>
      <c r="W31" s="517" t="str">
        <f t="shared" si="20"/>
        <v/>
      </c>
      <c r="X31" s="517" t="str">
        <f>IF(U31=0,"",H31&amp;" "&amp;F31&amp;" ("&amp;ROUND(K31*10/_Pat_Gewicht,AD31)&amp;" "&amp;F31&amp;"/kg/dag)")</f>
        <v/>
      </c>
      <c r="Y31" s="517" t="str">
        <f t="shared" si="21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2"/>
        <v/>
      </c>
      <c r="AB31" s="517" t="str">
        <f>IF(GlobBerOpm!C35=0,"",GlobBerOpm!C35)</f>
        <v/>
      </c>
      <c r="AC31" s="517" t="str">
        <f t="shared" si="23"/>
        <v/>
      </c>
      <c r="AD31" s="517">
        <f t="shared" si="24"/>
        <v>2</v>
      </c>
      <c r="AE31" s="517">
        <f>K31*10/_Pat_Gewicht</f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1:I1825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42735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366</v>
      </c>
      <c r="H2" s="134"/>
      <c r="I2" s="270" t="s">
        <v>551</v>
      </c>
      <c r="J2" s="139">
        <f>__1_Bed</f>
        <v>0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H4" s="134" t="str">
        <f>"Lichamelijk oppervlak: "&amp;ROUND(POWER(_Pat_Gewicht/10,0.425)*POWER(((_Pat_Lengte/100)*100),0.725)*0.007184,2)&amp;"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C11" sqref="C11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42735</v>
      </c>
      <c r="E2" s="136"/>
      <c r="F2" s="134" t="s">
        <v>329</v>
      </c>
      <c r="G2" s="137">
        <f>_Pat_OpnDatum</f>
        <v>42370</v>
      </c>
      <c r="H2" s="134" t="str">
        <f ca="1">"ICU-dag: "&amp;Var_AfspraakDatum-_Pat_OpnDatum+1</f>
        <v>ICU-dag: 366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 xml:space="preserve">, </v>
      </c>
      <c r="E3" s="138"/>
      <c r="F3" s="134" t="s">
        <v>336</v>
      </c>
      <c r="G3" s="137">
        <f>__4_GebDatum</f>
        <v>0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0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H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551</v>
      </c>
      <c r="D5" s="270">
        <f>__1_Bed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8" t="str">
        <f>IF(AND(_Pat_Gewicht/10&gt;50,_Ped_TPN_Keuze=2),"in 100 ml glucose 10%, "&amp;ROUND((PedBerTPN!F5+PedBerTPN!F17)/24,1)&amp;" ml/uur","")</f>
        <v/>
      </c>
      <c r="G19" s="868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-315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B5/(_Pat_Gewicht/10)</f>
        <v>0</v>
      </c>
      <c r="D5" s="11">
        <f>SUM(D7:D7)</f>
        <v>0</v>
      </c>
      <c r="E5" s="12">
        <f>D5/(_Pat_Gewicht/10)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B9/(_Pat_Gewicht/10)</f>
        <v>0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42735</v>
      </c>
      <c r="D2" s="567"/>
      <c r="E2" s="565" t="s">
        <v>329</v>
      </c>
      <c r="F2" s="568">
        <f>_Pat_OpnDatum</f>
        <v>42370</v>
      </c>
      <c r="G2" s="565" t="str">
        <f ca="1">"ICU-dag: "&amp;Var_AfspraakDatum-_Pat_OpnDatum+1</f>
        <v>ICU-dag: 366</v>
      </c>
      <c r="H2" s="565"/>
      <c r="I2" s="565" t="s">
        <v>551</v>
      </c>
      <c r="J2" s="569">
        <f>__1_Bed</f>
        <v>0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 xml:space="preserve">, </v>
      </c>
      <c r="D3" s="570"/>
      <c r="E3" s="565" t="s">
        <v>336</v>
      </c>
      <c r="F3" s="568">
        <f>__4_GebDatum</f>
        <v>0</v>
      </c>
      <c r="G3" s="569" t="str">
        <f>"Gewicht: "&amp;_Pat_Gewicht/10&amp;" kg"</f>
        <v>Gewicht: 10 kg</v>
      </c>
      <c r="H3" s="565"/>
      <c r="I3" s="569" t="str">
        <f>"Lengte: "&amp;_Pat_Lengte&amp;"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0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565"/>
      <c r="I4" s="565" t="str">
        <f>"Lichamelijk oppervlak: "&amp;ROUND(POWER(_Pat_Gewicht/10,0.425)*POWER(((_Pat_Lengte/100)*100),0.725)*0.007184,2)&amp;" m2"</f>
        <v>Lichamelijk oppervlak: 0,46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69" t="str">
        <f>IF(_Ped_AfsprOverig=0,"",_Ped_AfsprOverig)</f>
        <v/>
      </c>
      <c r="G18" s="869"/>
      <c r="H18" s="869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69"/>
      <c r="G19" s="869"/>
      <c r="H19" s="869"/>
      <c r="K19" s="574"/>
      <c r="N19" s="560"/>
    </row>
    <row r="20" spans="1:14" ht="18" customHeight="1" x14ac:dyDescent="0.35">
      <c r="F20" s="869"/>
      <c r="G20" s="869"/>
      <c r="H20" s="869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/>
      <c r="C7" s="579"/>
      <c r="D7" s="580"/>
      <c r="E7" s="561" t="s">
        <v>750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760</v>
      </c>
      <c r="F8" s="579"/>
    </row>
    <row r="9" spans="1:8" x14ac:dyDescent="0.35">
      <c r="A9" s="557" t="s">
        <v>958</v>
      </c>
      <c r="B9" s="579"/>
      <c r="C9" s="579"/>
      <c r="D9" s="580"/>
      <c r="E9" s="561" t="s">
        <v>1033</v>
      </c>
      <c r="F9" s="579"/>
    </row>
    <row r="10" spans="1:8" x14ac:dyDescent="0.35">
      <c r="A10" s="557" t="s">
        <v>1012</v>
      </c>
      <c r="B10" s="579"/>
      <c r="C10" s="579"/>
      <c r="D10" s="580"/>
      <c r="E10" s="561" t="s">
        <v>1034</v>
      </c>
      <c r="F10" s="579"/>
    </row>
    <row r="11" spans="1:8" x14ac:dyDescent="0.35">
      <c r="A11" s="560" t="s">
        <v>838</v>
      </c>
      <c r="B11" s="579"/>
      <c r="C11" s="560" t="s">
        <v>782</v>
      </c>
      <c r="D11" s="580"/>
      <c r="E11" s="561" t="s">
        <v>1035</v>
      </c>
      <c r="F11" s="579"/>
    </row>
    <row r="12" spans="1:8" x14ac:dyDescent="0.35">
      <c r="A12" s="560" t="s">
        <v>840</v>
      </c>
      <c r="B12" s="617"/>
      <c r="C12" s="562" t="s">
        <v>783</v>
      </c>
      <c r="D12" s="580"/>
      <c r="E12" s="561" t="s">
        <v>758</v>
      </c>
      <c r="F12" s="579"/>
    </row>
    <row r="13" spans="1:8" x14ac:dyDescent="0.35">
      <c r="B13" s="579"/>
      <c r="C13" s="560" t="s">
        <v>784</v>
      </c>
      <c r="D13" s="580"/>
      <c r="E13" s="563" t="s">
        <v>1036</v>
      </c>
      <c r="F13" s="579"/>
    </row>
    <row r="14" spans="1:8" x14ac:dyDescent="0.35">
      <c r="B14" s="579"/>
      <c r="C14" s="560" t="s">
        <v>785</v>
      </c>
      <c r="D14" s="580"/>
      <c r="E14" s="563" t="s">
        <v>1037</v>
      </c>
      <c r="F14" s="579"/>
    </row>
    <row r="15" spans="1:8" x14ac:dyDescent="0.35">
      <c r="A15" s="560" t="s">
        <v>839</v>
      </c>
      <c r="B15" s="579"/>
      <c r="D15" s="580"/>
      <c r="E15" s="563" t="s">
        <v>1038</v>
      </c>
      <c r="F15" s="579"/>
    </row>
    <row r="16" spans="1:8" x14ac:dyDescent="0.35">
      <c r="A16" s="557" t="s">
        <v>706</v>
      </c>
      <c r="B16" s="579"/>
      <c r="D16" s="580"/>
      <c r="E16" s="561" t="s">
        <v>1047</v>
      </c>
      <c r="F16" s="579"/>
      <c r="G16" s="579"/>
      <c r="H16" s="560"/>
    </row>
    <row r="17" spans="1:8" x14ac:dyDescent="0.35">
      <c r="A17" s="560" t="s">
        <v>705</v>
      </c>
      <c r="B17" s="579"/>
      <c r="D17" s="580"/>
      <c r="E17" s="561" t="s">
        <v>764</v>
      </c>
      <c r="F17" s="579"/>
    </row>
    <row r="18" spans="1:8" x14ac:dyDescent="0.35">
      <c r="E18" s="561" t="s">
        <v>944</v>
      </c>
      <c r="F18" s="579"/>
      <c r="G18" s="579"/>
      <c r="H18" s="579"/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841</v>
      </c>
      <c r="B22" s="579"/>
      <c r="D22" s="580"/>
    </row>
    <row r="23" spans="1:8" x14ac:dyDescent="0.35">
      <c r="A23" s="560" t="s">
        <v>842</v>
      </c>
      <c r="B23" s="579"/>
      <c r="D23" s="580"/>
    </row>
    <row r="24" spans="1:8" x14ac:dyDescent="0.35">
      <c r="A24" s="557" t="s">
        <v>1039</v>
      </c>
      <c r="B24" s="579"/>
      <c r="D24" s="580"/>
    </row>
    <row r="25" spans="1:8" x14ac:dyDescent="0.35">
      <c r="A25" s="557" t="s">
        <v>1040</v>
      </c>
      <c r="B25" s="579"/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941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1027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762</v>
      </c>
      <c r="B36" s="577"/>
      <c r="C36" s="518" t="s">
        <v>1028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/>
      <c r="C37" s="518" t="s">
        <v>1028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/>
      <c r="C38" s="518" t="s">
        <v>1028</v>
      </c>
      <c r="D38" s="577"/>
      <c r="E38" s="563" t="str">
        <f t="shared" si="1"/>
        <v/>
      </c>
    </row>
    <row r="39" spans="1:5" x14ac:dyDescent="0.35">
      <c r="A39" s="518" t="s">
        <v>1025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1026</v>
      </c>
      <c r="D40" s="578"/>
    </row>
    <row r="42" spans="1:5" x14ac:dyDescent="0.35">
      <c r="A42" s="557" t="s">
        <v>1049</v>
      </c>
      <c r="B42" s="579"/>
      <c r="C42" s="579"/>
    </row>
    <row r="43" spans="1:5" x14ac:dyDescent="0.35">
      <c r="A43" s="557" t="s">
        <v>1050</v>
      </c>
      <c r="B43" s="579"/>
      <c r="C43" s="579"/>
    </row>
    <row r="44" spans="1:5" x14ac:dyDescent="0.35">
      <c r="A44" s="557" t="s">
        <v>1051</v>
      </c>
      <c r="B44" s="579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 t="str">
        <f ca="1">"Geschatte lengte: "&amp;VLOOKUP(C5+D5/12,PedTblLengte!A2:D45,4)&amp;" cm"</f>
        <v>Geschatte lengte: 175,15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 t="str">
        <f ca="1">"Geschat gewicht: "&amp;VLOOKUP(C5+D5/12,PedTblGew!A2:T49,20)&amp;" kg"</f>
        <v>Geschat gewicht: 66,1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117</v>
      </c>
      <c r="D5" s="172">
        <f ca="1">TRUNC(((Var_AfspraakDatum-__4_GebDatum)-365*TRUNC((Var_AfspraakDatum-__4_GebDatum)/365,0))/30,0)</f>
        <v>1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0,2 mg iv</v>
      </c>
      <c r="E16" s="873" t="str">
        <f>"= "&amp;IF(ROUND(0.02*(E5),1)&lt;0.1,0.1,IF(ROUND(0.02*(E5),1)&gt;0.5,0.5,ROUND(0.02*(E5),1)))*2&amp;" ml van 0,5 mg/ml (min 0,1 mg)"</f>
        <v>= 0,4 ml van 0,5 mg/ml (min 0,1 mg)</v>
      </c>
      <c r="F16" s="873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4"/>
      <c r="F17" s="874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0,1 mg iv</v>
      </c>
      <c r="E20" s="87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3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4"/>
      <c r="F21" s="874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1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2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0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0"/>
      <c r="C31" s="162" t="s">
        <v>295</v>
      </c>
      <c r="D31" s="47" t="str">
        <f>IF((20*E5)&gt;1500,"1500 mg iv",20*E5&amp;" mg iv")</f>
        <v>200 mg iv</v>
      </c>
      <c r="E31" s="873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3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3"/>
      <c r="F32" s="873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1,2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15/min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42735</v>
      </c>
      <c r="E2" s="714" t="s">
        <v>488</v>
      </c>
      <c r="F2" s="879" t="str">
        <f>__2_AchterNaam&amp;", "&amp;__3_VoorNaam</f>
        <v xml:space="preserve">, </v>
      </c>
      <c r="G2" s="879"/>
      <c r="H2" s="716" t="s">
        <v>297</v>
      </c>
      <c r="I2" s="711" t="str">
        <f>_Pat_Gewicht/10&amp;"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366</v>
      </c>
      <c r="E3" s="714" t="s">
        <v>486</v>
      </c>
      <c r="F3" s="719">
        <f>__4_GebDatum</f>
        <v>0</v>
      </c>
      <c r="G3" s="707"/>
      <c r="H3" s="716" t="s">
        <v>142</v>
      </c>
      <c r="I3" s="711" t="str">
        <f>_Pat_Lengte&amp;"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>
        <f>__1_Bed</f>
        <v>0</v>
      </c>
      <c r="F4" s="707"/>
      <c r="H4" s="716" t="s">
        <v>143</v>
      </c>
      <c r="I4" s="711" t="str">
        <f>ROUND(POWER(_Pat_Gewicht/10,0.425)*POWER(((_Pat_Lengte/100)*100),0.725)*0.007184,2)&amp;"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82">
        <f>GlobBerOpm!C6</f>
        <v>0</v>
      </c>
      <c r="E12" s="883"/>
      <c r="F12" s="883"/>
      <c r="G12" s="883"/>
      <c r="H12" s="883"/>
      <c r="I12" s="883"/>
      <c r="J12" s="883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4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5"/>
      <c r="F15" s="885"/>
      <c r="G15" s="885"/>
      <c r="H15" s="885"/>
      <c r="I15" s="885"/>
      <c r="J15" s="885"/>
      <c r="L15" s="717"/>
    </row>
    <row r="16" spans="1:12" ht="12.65" customHeight="1" x14ac:dyDescent="0.3">
      <c r="B16" s="716"/>
      <c r="C16" s="716" t="s">
        <v>477</v>
      </c>
      <c r="D16" s="880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1"/>
      <c r="F16" s="881"/>
      <c r="G16" s="881"/>
      <c r="H16" s="881"/>
      <c r="I16" s="881"/>
      <c r="J16" s="881"/>
      <c r="L16" s="717"/>
    </row>
    <row r="17" spans="1:12" ht="12.65" customHeight="1" x14ac:dyDescent="0.3">
      <c r="B17" s="716"/>
      <c r="C17" s="716" t="s">
        <v>478</v>
      </c>
      <c r="D17" s="880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6"/>
      <c r="F17" s="886"/>
      <c r="G17" s="886"/>
      <c r="H17" s="886"/>
      <c r="I17" s="886"/>
      <c r="J17" s="886"/>
      <c r="L17" s="717"/>
    </row>
    <row r="18" spans="1:12" ht="12.65" customHeight="1" x14ac:dyDescent="0.3">
      <c r="B18" s="716"/>
      <c r="C18" s="716" t="s">
        <v>160</v>
      </c>
      <c r="D18" s="880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6"/>
      <c r="F18" s="886"/>
      <c r="G18" s="886"/>
      <c r="H18" s="886"/>
      <c r="I18" s="886"/>
      <c r="J18" s="886"/>
      <c r="L18" s="717"/>
    </row>
    <row r="19" spans="1:12" ht="12.65" customHeight="1" x14ac:dyDescent="0.3">
      <c r="B19" s="716"/>
      <c r="C19" s="726" t="s">
        <v>18</v>
      </c>
      <c r="D19" s="880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7"/>
      <c r="F19" s="887"/>
      <c r="G19" s="887"/>
      <c r="H19" s="887"/>
      <c r="I19" s="887"/>
      <c r="J19" s="887"/>
      <c r="L19" s="717"/>
    </row>
    <row r="20" spans="1:12" ht="12.65" customHeight="1" x14ac:dyDescent="0.3">
      <c r="B20" s="716"/>
      <c r="C20" s="726" t="s">
        <v>315</v>
      </c>
      <c r="D20" s="875">
        <f>GlobBerOpm!C5</f>
        <v>0</v>
      </c>
      <c r="E20" s="876"/>
      <c r="F20" s="876"/>
      <c r="G20" s="876"/>
      <c r="H20" s="876"/>
      <c r="I20" s="876"/>
      <c r="J20" s="876"/>
      <c r="L20" s="717"/>
    </row>
    <row r="21" spans="1:12" ht="12.65" customHeight="1" x14ac:dyDescent="0.3">
      <c r="A21" s="720"/>
      <c r="B21" s="725"/>
      <c r="C21" s="727"/>
      <c r="D21" s="877"/>
      <c r="E21" s="877"/>
      <c r="F21" s="877"/>
      <c r="G21" s="877"/>
      <c r="H21" s="877"/>
      <c r="I21" s="877"/>
      <c r="J21" s="877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42735</v>
      </c>
      <c r="E34" s="714" t="s">
        <v>488</v>
      </c>
      <c r="F34" s="879" t="str">
        <f>__2_AchterNaam&amp;", "&amp;__3_VoorNaam</f>
        <v xml:space="preserve">, </v>
      </c>
      <c r="G34" s="879"/>
      <c r="H34" s="716" t="s">
        <v>297</v>
      </c>
      <c r="I34" s="711" t="str">
        <f>_Pat_Gewicht/10&amp;"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366</v>
      </c>
      <c r="E35" s="714" t="s">
        <v>486</v>
      </c>
      <c r="F35" s="719">
        <f>__4_GebDatum</f>
        <v>0</v>
      </c>
      <c r="G35" s="707"/>
      <c r="H35" s="716" t="s">
        <v>142</v>
      </c>
      <c r="I35" s="711" t="str">
        <f>_Pat_Lengte&amp;"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ROUND(POWER(_Pat_Gewicht/10,0.425)*POWER(((_Pat_Lengte/100)*100),0.725)*0.007184,2)&amp;"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82">
        <f>GlobBerOpm!C2</f>
        <v>0</v>
      </c>
      <c r="E46" s="883"/>
      <c r="F46" s="883"/>
      <c r="G46" s="883"/>
      <c r="H46" s="883"/>
      <c r="I46" s="883"/>
      <c r="J46" s="883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75">
        <f>GlobBerOpm!C3</f>
        <v>0</v>
      </c>
      <c r="E67" s="875"/>
      <c r="F67" s="875"/>
      <c r="G67" s="875"/>
      <c r="H67" s="875"/>
      <c r="I67" s="875"/>
      <c r="J67" s="875"/>
      <c r="L67" s="717"/>
    </row>
    <row r="68" spans="1:12" ht="12.65" customHeight="1" x14ac:dyDescent="0.3">
      <c r="D68" s="878"/>
      <c r="E68" s="878"/>
      <c r="F68" s="878"/>
      <c r="G68" s="878"/>
      <c r="H68" s="878"/>
      <c r="I68" s="878"/>
      <c r="J68" s="878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IF(AND(_Pat_Gewicht/10&gt;50,PedPrtTPN50!A27&lt;&gt;""),PedPrtTPN50!A27,PedPrtTPN2tot6!A29)</f>
        <v/>
      </c>
      <c r="F77" s="720" t="str">
        <f>IF(AND(_Pat_Gewicht/10&gt;50,PedPrtTPN50!G35&lt;&gt;0),PedPrtTPN50!G35&amp;"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IF(AND(_Pat_Gewicht/10&gt;51,PedPrtTPN50!G31&lt;&gt;0),PedPrtTPN50!G31&amp;" ml",IF(AND(PedPrtTPN2tot6!G33&lt;&gt;0,_Pat_Gewicht/10&lt;=50),PedPrtTPN2tot6!G33&amp;"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82">
        <f>GlobBerOpm!C4</f>
        <v>0</v>
      </c>
      <c r="E92" s="883"/>
      <c r="F92" s="883"/>
      <c r="G92" s="883"/>
      <c r="H92" s="883"/>
      <c r="I92" s="883"/>
      <c r="J92" s="883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42735</v>
      </c>
      <c r="E99" s="714" t="s">
        <v>488</v>
      </c>
      <c r="F99" s="879" t="str">
        <f>__2_AchterNaam&amp;", "&amp;__3_VoorNaam</f>
        <v xml:space="preserve">, </v>
      </c>
      <c r="G99" s="879"/>
      <c r="H99" s="716" t="s">
        <v>297</v>
      </c>
      <c r="I99" s="711" t="str">
        <f>_Pat_Gewicht/10&amp;"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366</v>
      </c>
      <c r="E100" s="714" t="s">
        <v>486</v>
      </c>
      <c r="F100" s="719">
        <f>__4_GebDatum</f>
        <v>0</v>
      </c>
      <c r="G100" s="707"/>
      <c r="H100" s="716" t="s">
        <v>142</v>
      </c>
      <c r="I100" s="711" t="str">
        <f>_Pat_Lengte&amp;"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ROUND(POWER(_Pat_Gewicht/10,0.425)*POWER(((_Pat_Lengte/100)*100),0.725)*0.007184,2)&amp;"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88" t="s">
        <v>135</v>
      </c>
      <c r="B108" s="889"/>
      <c r="C108" s="745" t="s">
        <v>136</v>
      </c>
      <c r="D108" s="745" t="s">
        <v>138</v>
      </c>
      <c r="E108" s="888" t="s">
        <v>140</v>
      </c>
      <c r="F108" s="889"/>
      <c r="G108" s="745" t="s">
        <v>138</v>
      </c>
      <c r="H108" s="888" t="s">
        <v>139</v>
      </c>
      <c r="I108" s="889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2">
        <f>__4_GebDatum</f>
        <v>0</v>
      </c>
      <c r="G1" s="892"/>
      <c r="I1" s="9" t="str">
        <f>"Gewicht: "&amp;ROUND(_Pat_Gewicht/10,1)&amp;"kg"</f>
        <v>Gewicht: 10kg</v>
      </c>
      <c r="P1" s="9" t="s">
        <v>200</v>
      </c>
      <c r="R1" s="890"/>
      <c r="S1" s="890"/>
      <c r="T1" s="890"/>
      <c r="U1" s="890"/>
      <c r="V1" s="890"/>
      <c r="W1" s="890"/>
      <c r="Y1" t="s">
        <v>328</v>
      </c>
      <c r="AB1" s="891">
        <f ca="1">TODAY()</f>
        <v>42735</v>
      </c>
      <c r="AC1" s="891"/>
      <c r="AD1" s="891"/>
      <c r="AE1" s="891"/>
      <c r="AF1" s="891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909" t="s">
        <v>16</v>
      </c>
      <c r="B11" s="910"/>
      <c r="C11" s="910"/>
      <c r="D11" s="910"/>
      <c r="E11" s="910"/>
      <c r="F11" s="910"/>
      <c r="G11" s="910"/>
      <c r="H11" s="911"/>
    </row>
    <row r="12" spans="1:8" ht="25.65" x14ac:dyDescent="0.35">
      <c r="A12" s="32" t="s">
        <v>332</v>
      </c>
      <c r="B12" s="912" t="s">
        <v>186</v>
      </c>
      <c r="C12" s="914"/>
      <c r="D12" s="916" t="s">
        <v>187</v>
      </c>
      <c r="E12" s="916" t="s">
        <v>188</v>
      </c>
      <c r="F12" s="916" t="s">
        <v>189</v>
      </c>
      <c r="G12" s="33"/>
      <c r="H12" s="33" t="s">
        <v>190</v>
      </c>
    </row>
    <row r="13" spans="1:8" x14ac:dyDescent="0.35">
      <c r="A13" s="34" t="s">
        <v>191</v>
      </c>
      <c r="B13" s="913"/>
      <c r="C13" s="915"/>
      <c r="D13" s="917"/>
      <c r="E13" s="917"/>
      <c r="F13" s="917"/>
      <c r="G13" s="33" t="s">
        <v>192</v>
      </c>
      <c r="H13" s="35" t="s">
        <v>193</v>
      </c>
    </row>
    <row r="14" spans="1:8" ht="20.100000000000001" customHeight="1" x14ac:dyDescent="0.35">
      <c r="A14" s="898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IF(AND(_Ped_TPN_Keuze&lt;&gt;1,G16&lt;&gt;0,_Pat_Gewicht/10&lt;=50),ROUND(PedBerTPN!F7,0),"")</f>
        <v/>
      </c>
      <c r="H14" s="66"/>
    </row>
    <row r="15" spans="1:8" ht="20.100000000000001" customHeight="1" x14ac:dyDescent="0.35">
      <c r="A15" s="899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2" t="s">
        <v>237</v>
      </c>
      <c r="F21" s="902"/>
      <c r="G21" s="67">
        <f>SUM(G14:G20)+IF(AND(_Pat_Gewicht/10&gt;=16,_Pat_Gewicht/10&lt;=50),PedBerTPN!F5,0)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6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897"/>
      <c r="B24" s="76" t="s">
        <v>216</v>
      </c>
      <c r="C24" s="77"/>
      <c r="D24" s="77"/>
      <c r="E24" s="903" t="s">
        <v>314</v>
      </c>
      <c r="F24" s="904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3"/>
      <c r="F25" s="904"/>
      <c r="G25" s="79"/>
      <c r="H25" s="33"/>
    </row>
    <row r="26" spans="1:8" ht="15.95" customHeight="1" x14ac:dyDescent="0.35">
      <c r="A26" s="32"/>
      <c r="B26" s="64"/>
      <c r="C26" s="64"/>
      <c r="D26" s="64"/>
      <c r="E26" s="905" t="s">
        <v>237</v>
      </c>
      <c r="F26" s="905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0" t="s">
        <v>127</v>
      </c>
      <c r="C28" s="901"/>
      <c r="D28" s="901"/>
      <c r="E28" s="901"/>
      <c r="F28" s="901"/>
      <c r="G28" s="60"/>
      <c r="H28" s="40"/>
    </row>
    <row r="29" spans="1:8" ht="20.100000000000001" customHeight="1" x14ac:dyDescent="0.35">
      <c r="A29" s="896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897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5" t="s">
        <v>239</v>
      </c>
      <c r="F36" s="905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6" t="s">
        <v>268</v>
      </c>
      <c r="C38" s="907"/>
      <c r="D38" s="907"/>
      <c r="E38" s="907"/>
      <c r="F38" s="908"/>
      <c r="G38" s="40" t="s">
        <v>269</v>
      </c>
      <c r="H38" s="40"/>
    </row>
    <row r="39" spans="1:8" ht="15.95" customHeight="1" x14ac:dyDescent="0.35">
      <c r="A39" s="41"/>
      <c r="B39" s="893" t="s">
        <v>270</v>
      </c>
      <c r="C39" s="894"/>
      <c r="D39" s="894"/>
      <c r="E39" s="894"/>
      <c r="F39" s="895"/>
      <c r="G39" s="35" t="s">
        <v>271</v>
      </c>
      <c r="H39" s="33"/>
    </row>
    <row r="40" spans="1:8" ht="15.95" customHeight="1" x14ac:dyDescent="0.35">
      <c r="A40" s="41"/>
      <c r="B40" s="893" t="s">
        <v>272</v>
      </c>
      <c r="C40" s="894"/>
      <c r="D40" s="894"/>
      <c r="E40" s="894"/>
      <c r="F40" s="895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909" t="s">
        <v>16</v>
      </c>
      <c r="B11" s="910"/>
      <c r="C11" s="910"/>
      <c r="D11" s="910"/>
      <c r="E11" s="910"/>
      <c r="F11" s="910"/>
      <c r="G11" s="910"/>
      <c r="H11" s="911"/>
    </row>
    <row r="12" spans="1:8" ht="25.65" x14ac:dyDescent="0.35">
      <c r="A12" s="32" t="s">
        <v>332</v>
      </c>
      <c r="B12" s="912" t="s">
        <v>186</v>
      </c>
      <c r="C12" s="914"/>
      <c r="D12" s="916" t="s">
        <v>187</v>
      </c>
      <c r="E12" s="916" t="s">
        <v>188</v>
      </c>
      <c r="F12" s="916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913"/>
      <c r="C13" s="915"/>
      <c r="D13" s="917"/>
      <c r="E13" s="917"/>
      <c r="F13" s="917"/>
      <c r="G13" s="33" t="s">
        <v>192</v>
      </c>
      <c r="H13" s="35" t="s">
        <v>193</v>
      </c>
    </row>
    <row r="14" spans="1:8" ht="20.100000000000001" customHeight="1" x14ac:dyDescent="0.35">
      <c r="A14" s="89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89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2" t="s">
        <v>237</v>
      </c>
      <c r="F22" s="902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6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897"/>
      <c r="B25" s="76" t="s">
        <v>216</v>
      </c>
      <c r="C25" s="77"/>
      <c r="D25" s="77"/>
      <c r="E25" s="920" t="s">
        <v>397</v>
      </c>
      <c r="F25" s="921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0" t="s">
        <v>397</v>
      </c>
      <c r="F26" s="921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2" t="s">
        <v>237</v>
      </c>
      <c r="F27" s="902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18" t="s">
        <v>127</v>
      </c>
      <c r="C29" s="919"/>
      <c r="D29" s="919"/>
      <c r="E29" s="919"/>
      <c r="F29" s="919"/>
      <c r="G29" s="60"/>
      <c r="H29" s="40"/>
    </row>
    <row r="30" spans="1:8" ht="20.100000000000001" customHeight="1" x14ac:dyDescent="0.35">
      <c r="A30" s="896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897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8" t="s">
        <v>434</v>
      </c>
      <c r="C36" s="929"/>
      <c r="D36" s="929"/>
      <c r="E36" s="929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8" t="s">
        <v>35</v>
      </c>
      <c r="C37" s="929"/>
      <c r="D37" s="929"/>
      <c r="E37" s="929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8" t="s">
        <v>36</v>
      </c>
      <c r="C38" s="929"/>
      <c r="D38" s="929"/>
      <c r="E38" s="929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2" t="s">
        <v>239</v>
      </c>
      <c r="F39" s="902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2" t="s">
        <v>268</v>
      </c>
      <c r="C41" s="923"/>
      <c r="D41" s="923"/>
      <c r="E41" s="923"/>
      <c r="F41" s="924"/>
      <c r="G41" s="40" t="s">
        <v>269</v>
      </c>
      <c r="H41" s="40"/>
    </row>
    <row r="42" spans="1:8" ht="15.95" customHeight="1" x14ac:dyDescent="0.35">
      <c r="A42" s="41"/>
      <c r="B42" s="925" t="s">
        <v>270</v>
      </c>
      <c r="C42" s="926"/>
      <c r="D42" s="926"/>
      <c r="E42" s="926"/>
      <c r="F42" s="927"/>
      <c r="G42" s="35" t="s">
        <v>271</v>
      </c>
      <c r="H42" s="33"/>
    </row>
    <row r="43" spans="1:8" ht="15.95" customHeight="1" x14ac:dyDescent="0.35">
      <c r="A43" s="41"/>
      <c r="B43" s="925" t="s">
        <v>272</v>
      </c>
      <c r="C43" s="926"/>
      <c r="D43" s="926"/>
      <c r="E43" s="926"/>
      <c r="F43" s="927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909" t="s">
        <v>16</v>
      </c>
      <c r="B11" s="910"/>
      <c r="C11" s="910"/>
      <c r="D11" s="910"/>
      <c r="E11" s="910"/>
      <c r="F11" s="910"/>
      <c r="G11" s="910"/>
      <c r="H11" s="911"/>
    </row>
    <row r="12" spans="1:8" ht="25.65" x14ac:dyDescent="0.35">
      <c r="A12" s="32" t="s">
        <v>332</v>
      </c>
      <c r="B12" s="912" t="s">
        <v>186</v>
      </c>
      <c r="C12" s="914"/>
      <c r="D12" s="916" t="s">
        <v>187</v>
      </c>
      <c r="E12" s="916" t="s">
        <v>188</v>
      </c>
      <c r="F12" s="916" t="s">
        <v>189</v>
      </c>
      <c r="G12" s="33"/>
      <c r="H12" s="33" t="s">
        <v>190</v>
      </c>
    </row>
    <row r="13" spans="1:8" x14ac:dyDescent="0.35">
      <c r="A13" s="34" t="s">
        <v>191</v>
      </c>
      <c r="B13" s="913"/>
      <c r="C13" s="915"/>
      <c r="D13" s="917"/>
      <c r="E13" s="917"/>
      <c r="F13" s="917"/>
      <c r="G13" s="33" t="s">
        <v>192</v>
      </c>
      <c r="H13" s="35" t="s">
        <v>193</v>
      </c>
    </row>
    <row r="14" spans="1:8" ht="20.100000000000001" customHeight="1" x14ac:dyDescent="0.35">
      <c r="A14" s="89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89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0" t="s">
        <v>144</v>
      </c>
      <c r="F17" s="921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5" t="s">
        <v>237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8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899"/>
      <c r="B25" s="76" t="s">
        <v>216</v>
      </c>
      <c r="C25" s="77"/>
      <c r="D25" s="77"/>
      <c r="E25" s="920" t="s">
        <v>397</v>
      </c>
      <c r="F25" s="921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0" t="s">
        <v>397</v>
      </c>
      <c r="F26" s="921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5" t="s">
        <v>237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0" t="s">
        <v>127</v>
      </c>
      <c r="C29" s="901"/>
      <c r="D29" s="901"/>
      <c r="E29" s="901"/>
      <c r="F29" s="901"/>
      <c r="G29" s="60"/>
      <c r="H29" s="40"/>
    </row>
    <row r="30" spans="1:8" ht="20.100000000000001" customHeight="1" x14ac:dyDescent="0.35">
      <c r="A30" s="898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899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8" t="s">
        <v>35</v>
      </c>
      <c r="C36" s="929"/>
      <c r="D36" s="929"/>
      <c r="E36" s="929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8" t="s">
        <v>36</v>
      </c>
      <c r="C37" s="929"/>
      <c r="D37" s="929"/>
      <c r="E37" s="929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5" t="s">
        <v>239</v>
      </c>
      <c r="F38" s="905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6" t="s">
        <v>268</v>
      </c>
      <c r="C40" s="907"/>
      <c r="D40" s="907"/>
      <c r="E40" s="907"/>
      <c r="F40" s="908"/>
      <c r="G40" s="40" t="s">
        <v>269</v>
      </c>
      <c r="H40" s="40"/>
    </row>
    <row r="41" spans="1:8" ht="15.95" customHeight="1" x14ac:dyDescent="0.35">
      <c r="A41" s="41"/>
      <c r="B41" s="893" t="s">
        <v>270</v>
      </c>
      <c r="C41" s="894"/>
      <c r="D41" s="894"/>
      <c r="E41" s="894"/>
      <c r="F41" s="895"/>
      <c r="G41" s="35" t="s">
        <v>271</v>
      </c>
      <c r="H41" s="33"/>
    </row>
    <row r="42" spans="1:8" ht="15.95" customHeight="1" x14ac:dyDescent="0.35">
      <c r="A42" s="41"/>
      <c r="B42" s="893" t="s">
        <v>272</v>
      </c>
      <c r="C42" s="894"/>
      <c r="D42" s="894"/>
      <c r="E42" s="894"/>
      <c r="F42" s="89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909" t="s">
        <v>16</v>
      </c>
      <c r="B10" s="910"/>
      <c r="C10" s="910"/>
      <c r="D10" s="910"/>
      <c r="E10" s="910"/>
      <c r="F10" s="910"/>
      <c r="G10" s="910"/>
      <c r="H10" s="911"/>
    </row>
    <row r="11" spans="1:8" ht="25.65" x14ac:dyDescent="0.35">
      <c r="A11" s="32" t="s">
        <v>332</v>
      </c>
      <c r="B11" s="912" t="s">
        <v>186</v>
      </c>
      <c r="C11" s="914"/>
      <c r="D11" s="916" t="s">
        <v>187</v>
      </c>
      <c r="E11" s="916" t="s">
        <v>188</v>
      </c>
      <c r="F11" s="916" t="s">
        <v>189</v>
      </c>
      <c r="G11" s="33"/>
      <c r="H11" s="33" t="s">
        <v>190</v>
      </c>
    </row>
    <row r="12" spans="1:8" x14ac:dyDescent="0.35">
      <c r="A12" s="34" t="s">
        <v>191</v>
      </c>
      <c r="B12" s="913"/>
      <c r="C12" s="915"/>
      <c r="D12" s="917"/>
      <c r="E12" s="917"/>
      <c r="F12" s="917"/>
      <c r="G12" s="33" t="s">
        <v>192</v>
      </c>
      <c r="H12" s="35" t="s">
        <v>193</v>
      </c>
    </row>
    <row r="13" spans="1:8" ht="20.100000000000001" customHeight="1" x14ac:dyDescent="0.35">
      <c r="A13" s="898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899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0" t="s">
        <v>144</v>
      </c>
      <c r="F16" s="921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5" t="s">
        <v>237</v>
      </c>
      <c r="F22" s="905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8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899"/>
      <c r="B25" s="76" t="s">
        <v>216</v>
      </c>
      <c r="C25" s="77"/>
      <c r="D25" s="77"/>
      <c r="E25" s="920" t="s">
        <v>397</v>
      </c>
      <c r="F25" s="921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0" t="s">
        <v>397</v>
      </c>
      <c r="F26" s="921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5" t="s">
        <v>237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8" t="s">
        <v>127</v>
      </c>
      <c r="C29" s="919"/>
      <c r="D29" s="919"/>
      <c r="E29" s="919"/>
      <c r="F29" s="919"/>
      <c r="G29" s="60"/>
      <c r="H29" s="40"/>
    </row>
    <row r="30" spans="1:8" ht="20.100000000000001" customHeight="1" x14ac:dyDescent="0.35">
      <c r="A30" s="898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899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8" t="s">
        <v>35</v>
      </c>
      <c r="C36" s="929"/>
      <c r="D36" s="929"/>
      <c r="E36" s="929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8" t="s">
        <v>36</v>
      </c>
      <c r="C37" s="929"/>
      <c r="D37" s="929"/>
      <c r="E37" s="929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2" t="s">
        <v>239</v>
      </c>
      <c r="F38" s="902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6" t="s">
        <v>268</v>
      </c>
      <c r="C40" s="907"/>
      <c r="D40" s="907"/>
      <c r="E40" s="907"/>
      <c r="F40" s="908"/>
      <c r="G40" s="40" t="s">
        <v>269</v>
      </c>
      <c r="H40" s="40"/>
    </row>
    <row r="41" spans="1:8" ht="15.95" customHeight="1" x14ac:dyDescent="0.35">
      <c r="A41" s="41"/>
      <c r="B41" s="893" t="s">
        <v>270</v>
      </c>
      <c r="C41" s="894"/>
      <c r="D41" s="894"/>
      <c r="E41" s="894"/>
      <c r="F41" s="895"/>
      <c r="G41" s="35" t="s">
        <v>271</v>
      </c>
      <c r="H41" s="33"/>
    </row>
    <row r="42" spans="1:8" ht="15.95" customHeight="1" x14ac:dyDescent="0.35">
      <c r="A42" s="41"/>
      <c r="B42" s="893" t="s">
        <v>272</v>
      </c>
      <c r="C42" s="894"/>
      <c r="D42" s="894"/>
      <c r="E42" s="894"/>
      <c r="F42" s="89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909" t="s">
        <v>16</v>
      </c>
      <c r="B10" s="910"/>
      <c r="C10" s="910"/>
      <c r="D10" s="910"/>
      <c r="E10" s="910"/>
      <c r="F10" s="910"/>
      <c r="G10" s="910"/>
      <c r="H10" s="911"/>
    </row>
    <row r="11" spans="1:8" ht="25.65" x14ac:dyDescent="0.35">
      <c r="A11" s="32" t="s">
        <v>332</v>
      </c>
      <c r="B11" s="912" t="s">
        <v>186</v>
      </c>
      <c r="C11" s="914"/>
      <c r="D11" s="916" t="s">
        <v>187</v>
      </c>
      <c r="E11" s="916" t="s">
        <v>188</v>
      </c>
      <c r="F11" s="916" t="s">
        <v>189</v>
      </c>
      <c r="G11" s="33"/>
      <c r="H11" s="33" t="s">
        <v>190</v>
      </c>
    </row>
    <row r="12" spans="1:8" x14ac:dyDescent="0.35">
      <c r="A12" s="34" t="s">
        <v>191</v>
      </c>
      <c r="B12" s="913"/>
      <c r="C12" s="915"/>
      <c r="D12" s="917"/>
      <c r="E12" s="917"/>
      <c r="F12" s="917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5" t="s">
        <v>237</v>
      </c>
      <c r="F19" s="905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5" t="s">
        <v>237</v>
      </c>
      <c r="F24" s="905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18" t="s">
        <v>127</v>
      </c>
      <c r="C26" s="919"/>
      <c r="D26" s="919"/>
      <c r="E26" s="919"/>
      <c r="F26" s="919"/>
      <c r="G26" s="60"/>
      <c r="H26" s="40"/>
    </row>
    <row r="27" spans="1:8" ht="20.100000000000001" customHeight="1" x14ac:dyDescent="0.35">
      <c r="A27" s="898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IF(AND(OR(_Ped_TPN_Keuze=1,_Pat_Gewicht/10&gt;50,AND(_Ped_TPN_Keuze=2,_Ped_TPN_SST1Keuze&gt;10))),ROUND(PedBerTPN!F7,0),"")</f>
        <v>0</v>
      </c>
      <c r="H27" s="33"/>
    </row>
    <row r="28" spans="1:8" ht="20.100000000000001" customHeight="1" x14ac:dyDescent="0.35">
      <c r="A28" s="899"/>
      <c r="B28" s="84" t="s">
        <v>433</v>
      </c>
      <c r="C28" s="87"/>
      <c r="D28" s="87"/>
      <c r="E28" s="87"/>
      <c r="F28" s="91"/>
      <c r="G28" s="92">
        <f>IF(AND(OR(_Ped_TPN_Keuze=1,_Pat_Gewicht/10&gt;50,AND(_Ped_TPN_Keuze=2,_Ped_TPN_SST1Keuze&gt;10))),ROUND(PedBerTPN!F8,0),"")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8" t="s">
        <v>35</v>
      </c>
      <c r="C33" s="929"/>
      <c r="D33" s="929"/>
      <c r="E33" s="929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8" t="s">
        <v>36</v>
      </c>
      <c r="C34" s="929"/>
      <c r="D34" s="929"/>
      <c r="E34" s="929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2" t="s">
        <v>239</v>
      </c>
      <c r="F35" s="902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6" t="s">
        <v>268</v>
      </c>
      <c r="C37" s="907"/>
      <c r="D37" s="907"/>
      <c r="E37" s="907"/>
      <c r="F37" s="908"/>
      <c r="G37" s="40" t="s">
        <v>269</v>
      </c>
      <c r="H37" s="40"/>
    </row>
    <row r="38" spans="1:8" ht="20.100000000000001" customHeight="1" x14ac:dyDescent="0.35">
      <c r="A38" s="41"/>
      <c r="B38" s="893" t="s">
        <v>270</v>
      </c>
      <c r="C38" s="894"/>
      <c r="D38" s="894"/>
      <c r="E38" s="894"/>
      <c r="F38" s="895"/>
      <c r="G38" s="35" t="s">
        <v>271</v>
      </c>
      <c r="H38" s="33"/>
    </row>
    <row r="39" spans="1:8" ht="20.100000000000001" customHeight="1" x14ac:dyDescent="0.35">
      <c r="A39" s="41"/>
      <c r="B39" s="893" t="s">
        <v>272</v>
      </c>
      <c r="C39" s="894"/>
      <c r="D39" s="894"/>
      <c r="E39" s="894"/>
      <c r="F39" s="895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F5">
        <f>IF(AND(_Pat_Gewicht/10&gt;=16,_Ped_TPN_Keuze&gt;1,OR(_Ped_TPN_SST1Keuze&lt;11,_Pat_Gewicht/10&gt;50)),E5,0)</f>
        <v>0</v>
      </c>
    </row>
    <row r="6" spans="1:15" x14ac:dyDescent="0.35">
      <c r="A6" s="577" t="s">
        <v>318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ROUND(NeoBerIV!K50/(_Pat_Gewicht/10),0)&amp;" ml/kg"</f>
        <v>0 ml/kg</v>
      </c>
      <c r="D3" s="425" t="str">
        <f>ROUND(NeoBerIV!K49/(_Pat_Gewicht/10),0)&amp;" ml/kg"</f>
        <v>0 ml/kg</v>
      </c>
      <c r="E3" s="425" t="str">
        <f ca="1">ROUND(NeoBerIV!K47/(_Pat_Gewicht/10),0)&amp;" ml/kg  "&amp;"= "&amp;ROUND(NeoBerIV!K47,0)&amp;" ml"</f>
        <v>0 ml/kg  = 0 ml</v>
      </c>
      <c r="G3" s="424" t="s">
        <v>183</v>
      </c>
      <c r="H3" s="425" t="str">
        <f ca="1">ROUND(NeoBerIV!L50/(_Pat_Gewicht/10),1)&amp;" mmol/kg"</f>
        <v>0 mmol/kg</v>
      </c>
      <c r="I3" s="425" t="str">
        <f>ROUND(NeoBerIV!L49/(_Pat_Gewicht/10),1)&amp;" mmol/kg"</f>
        <v>0 mmol/kg</v>
      </c>
      <c r="J3" s="425" t="str">
        <f ca="1">ROUND(NeoBerIV!L47/(_Pat_Gewicht/10),1)&amp;" mmol/kg"</f>
        <v>0 mmol/kg</v>
      </c>
      <c r="K3" s="930" t="s">
        <v>1168</v>
      </c>
      <c r="L3" s="930"/>
      <c r="M3" s="930"/>
      <c r="N3" s="930"/>
    </row>
    <row r="4" spans="1:15" ht="15.95" customHeight="1" x14ac:dyDescent="0.4">
      <c r="B4" s="424" t="s">
        <v>241</v>
      </c>
      <c r="C4" s="425" t="str">
        <f ca="1">ROUND(NeoBerIV!Q50/(_Pat_Gewicht/10),1)&amp;" g/kg"</f>
        <v>0 g/kg</v>
      </c>
      <c r="D4" s="425" t="str">
        <f>ROUND(NeoBerIV!Q49/(_Pat_Gewicht/10),1)&amp;" g/kg"</f>
        <v>0 g/kg</v>
      </c>
      <c r="E4" s="425" t="str">
        <f ca="1">ROUND(NeoBerIV!Q47/(_Pat_Gewicht/10),1)&amp;" g/kg"</f>
        <v>0 g/kg</v>
      </c>
      <c r="G4" s="424" t="s">
        <v>302</v>
      </c>
      <c r="H4" s="425" t="str">
        <f ca="1">ROUND(NeoBerIV!M50/(_Pat_Gewicht/10),1)&amp;" mmol/kg"</f>
        <v>0 mmol/kg</v>
      </c>
      <c r="I4" s="425" t="str">
        <f>ROUND(NeoBerIV!M49/(_Pat_Gewicht/10),1)&amp;" mmol/kg"</f>
        <v>0 mmol/kg</v>
      </c>
      <c r="J4" s="425" t="str">
        <f ca="1">ROUND(NeoBerIV!M47/(_Pat_Gewicht/10),1)&amp;" mmol/kg"</f>
        <v>0 mmol/kg</v>
      </c>
      <c r="K4" s="930"/>
      <c r="L4" s="930"/>
      <c r="M4" s="930"/>
      <c r="N4" s="930"/>
    </row>
    <row r="5" spans="1:15" ht="15.95" customHeight="1" x14ac:dyDescent="0.4">
      <c r="B5" s="424" t="s">
        <v>242</v>
      </c>
      <c r="C5" s="425" t="str">
        <f ca="1">ROUND(NeoBerIV!S50/(_Pat_Gewicht/10),1)&amp;" g/kg"</f>
        <v>0 g/kg</v>
      </c>
      <c r="D5" s="425" t="str">
        <f>ROUND(NeoBerIV!S49/(_Pat_Gewicht/10),1)&amp;" g/kg"</f>
        <v>0 g/kg</v>
      </c>
      <c r="E5" s="425" t="str">
        <f ca="1">ROUND(NeoBerIV!S47/(_Pat_Gewicht/10),1)&amp;" g/kg"</f>
        <v>0 g/kg</v>
      </c>
      <c r="G5" s="424" t="s">
        <v>243</v>
      </c>
      <c r="H5" s="425" t="str">
        <f ca="1">ROUND(NeoBerIV!N50/(_Pat_Gewicht/10),1)&amp;" mmol/kg"</f>
        <v>0 mmol/kg</v>
      </c>
      <c r="I5" s="425" t="str">
        <f>ROUND(NeoBerIV!N49/(_Pat_Gewicht/10),1)&amp;" mmol/kg"</f>
        <v>0 mmol/kg</v>
      </c>
      <c r="J5" s="425" t="str">
        <f ca="1">ROUND(NeoBerIV!N47/(_Pat_Gewicht/10),1)&amp;" mmol/kg"</f>
        <v>0 mmol/kg</v>
      </c>
      <c r="K5" s="930"/>
      <c r="L5" s="930"/>
      <c r="M5" s="930"/>
      <c r="N5" s="930"/>
    </row>
    <row r="6" spans="1:15" ht="15.95" customHeight="1" x14ac:dyDescent="0.4">
      <c r="A6" s="597"/>
      <c r="B6" s="424" t="s">
        <v>593</v>
      </c>
      <c r="C6" s="425" t="str">
        <f>ROUND(1000*NeoBerIV!R50/(_Pat_Gewicht/10)/1440,1)&amp;" mg/kg/min"</f>
        <v>0 mg/kg/min</v>
      </c>
      <c r="D6" s="425" t="str">
        <f>ROUND(1000*NeoBerIV!R49/(_Pat_Gewicht/10)/1440,1)&amp;" mg/kg/min"</f>
        <v>0 mg/kg/min</v>
      </c>
      <c r="E6" s="425" t="str">
        <f>ROUND(1000*NeoBerIV!R47/(_Pat_Gewicht/10)/1440,1)&amp;" mg/kg/min"</f>
        <v>0 mg/kg/min</v>
      </c>
      <c r="G6" s="424" t="s">
        <v>340</v>
      </c>
      <c r="H6" s="425" t="str">
        <f ca="1">ROUND(NeoBerIV!O50/(_Pat_Gewicht/10),1)&amp;" mmol/kg"</f>
        <v>0 mmol/kg</v>
      </c>
      <c r="I6" s="425" t="str">
        <f>ROUND(NeoBerIV!O49/(_Pat_Gewicht/10),1)&amp;" mmol/kg"</f>
        <v>0 mmol/kg</v>
      </c>
      <c r="J6" s="425" t="str">
        <f ca="1">ROUND(NeoBerIV!O47/(_Pat_Gewicht/10),1)&amp;" mmol/kg"</f>
        <v>0 mmol/kg</v>
      </c>
      <c r="K6" s="930"/>
      <c r="L6" s="930"/>
      <c r="M6" s="930"/>
      <c r="N6" s="930"/>
    </row>
    <row r="7" spans="1:15" ht="15.95" customHeight="1" x14ac:dyDescent="0.4">
      <c r="B7" s="424" t="s">
        <v>586</v>
      </c>
      <c r="C7" s="425" t="str">
        <f ca="1">ROUND(NeoBerIV!T50/(_Pat_Gewicht/10),1)&amp; " kcal/kg"</f>
        <v>0 kcal/kg</v>
      </c>
      <c r="D7" s="425" t="str">
        <f>ROUND(NeoBerIV!T49/(_Pat_Gewicht/10),1)&amp; " kcal/kg"</f>
        <v>0 kcal/kg</v>
      </c>
      <c r="E7" s="425" t="str">
        <f ca="1">ROUND(NeoBerIV!T47/(_Pat_Gewicht/10),1)&amp; " kcal/kg"</f>
        <v>0 kcal/kg</v>
      </c>
      <c r="G7" s="424" t="s">
        <v>594</v>
      </c>
      <c r="H7" s="425" t="str">
        <f ca="1">ROUND(NeoBerIV!U50/(_Pat_Gewicht/10),1)&amp;" mmol/kg"</f>
        <v>0 mmol/kg</v>
      </c>
      <c r="I7" s="425" t="str">
        <f>ROUND(NeoBerIV!U49/(_Pat_Gewicht/10),1)&amp;" mmol/kg"</f>
        <v>0 mmol/kg</v>
      </c>
      <c r="J7" s="425" t="str">
        <f ca="1">ROUND(NeoBerIV!U47/(_Pat_Gewicht/10),1)&amp;"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ROUND(NeoBerIV!P50/(_Pat_Gewicht/10),1)&amp;" mmol/kg"</f>
        <v>0 mmol/kg</v>
      </c>
      <c r="I8" s="428" t="str">
        <f>ROUND(NeoBerIV!P49/(_Pat_Gewicht/10),1)&amp;" mmol/kg"</f>
        <v>0 mmol/kg</v>
      </c>
      <c r="J8" s="428" t="str">
        <f>ROUND(NeoBerIV!P47/(_Pat_Gewicht/10),1)&amp;"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0</v>
      </c>
      <c r="J12" s="504" t="str">
        <f ca="1">"=dag "&amp;NeoBerIV!B6</f>
        <v>=dag 42736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6135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IF(NeoBerIV!B17,NeoBerIV!C16,ROUND(NeoBerIV!K47/(_Pat_Gewicht/10),1))</f>
        <v>0</v>
      </c>
      <c r="F18" s="437" t="s">
        <v>604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#VALUE!</v>
      </c>
    </row>
    <row r="24" spans="1:15" ht="15.95" customHeight="1" x14ac:dyDescent="0.4">
      <c r="H24" s="441"/>
      <c r="K24" s="446" t="e">
        <f>INDEX(tbl_Neo_NutrToevWaard,NeoBerIV!K53)&amp;" %"</f>
        <v>#VALUE!</v>
      </c>
      <c r="O24" s="446" t="e">
        <f>INDEX(tbl_Neo_NutrToevWaard,NeoBerIV!K58)&amp;" %"</f>
        <v>#VALUE!</v>
      </c>
    </row>
    <row r="25" spans="1:15" ht="15.95" customHeight="1" x14ac:dyDescent="0.4">
      <c r="H25" s="441"/>
      <c r="K25" s="446" t="e">
        <f>INDEX(tbl_Neo_NutrToevWaard,NeoBerIV!K54)&amp;" %"</f>
        <v>#VALUE!</v>
      </c>
      <c r="O25" s="446" t="e">
        <f>INDEX(tbl_Neo_NutrToevWaard,NeoBerIV!K59)&amp;" %"</f>
        <v>#VALUE!</v>
      </c>
    </row>
    <row r="26" spans="1:15" ht="15.95" customHeight="1" x14ac:dyDescent="0.4">
      <c r="H26" s="441"/>
      <c r="K26" s="446" t="e">
        <f>INDEX(tbl_Neo_NutrToevWaard,NeoBerIV!K55)&amp;" %"</f>
        <v>#VALUE!</v>
      </c>
      <c r="O26" s="446" t="e">
        <f>INDEX(tbl_Neo_NutrToevWaard,NeoBerIV!K60)&amp;"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INDEX(tbl_Neo_NutrToevWaard,NeoBerIV!K56)&amp;" %"</f>
        <v>#VALUE!</v>
      </c>
      <c r="L27" s="447"/>
      <c r="M27" s="447"/>
      <c r="N27" s="447"/>
      <c r="O27" s="446" t="e">
        <f>INDEX(tbl_Neo_NutrToevWaard,NeoBerIV!K61)&amp;" %"</f>
        <v>#VALUE!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IF(E48&lt;&gt;"",ROUND(NeoBerIV!C35/(_Pat_Gewicht/10),0)&amp;"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IF(G58&lt;&gt;"","("&amp;ROUND(NeoBerIV!C43/(_Pat_Gewicht/10),0)&amp;"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IF(I59&lt;&gt;"","("&amp;ROUND(NeoBerIV!C44/(_Pat_Gewicht/10),0)&amp;"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1" t="str">
        <f>IF(_Neo_Lab_Opm=0,"",_Neo_Lab_Opm)</f>
        <v/>
      </c>
      <c r="E74" s="931"/>
      <c r="F74" s="931"/>
      <c r="G74" s="931"/>
      <c r="H74" s="931"/>
      <c r="I74" s="931"/>
      <c r="J74" s="931"/>
    </row>
    <row r="75" spans="1:10" ht="15.95" customHeight="1" x14ac:dyDescent="0.35">
      <c r="A75" s="540"/>
      <c r="B75" s="540"/>
      <c r="C75" s="543"/>
      <c r="D75" s="932"/>
      <c r="E75" s="932"/>
      <c r="F75" s="932"/>
      <c r="G75" s="932"/>
      <c r="H75" s="932"/>
      <c r="I75" s="932"/>
      <c r="J75" s="932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53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>
        <f>__1_Bed</f>
        <v>0</v>
      </c>
    </row>
    <row r="3" spans="1:24" x14ac:dyDescent="0.35">
      <c r="A3" s="271" t="s">
        <v>599</v>
      </c>
      <c r="B3" s="497">
        <f>__4_GebDatum</f>
        <v>0</v>
      </c>
      <c r="C3" s="492">
        <v>0</v>
      </c>
      <c r="E3" s="271" t="s">
        <v>666</v>
      </c>
      <c r="F3" s="271">
        <f>__0_PatNum</f>
        <v>0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42736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IF(AND(D4&lt;37,(_Pat_Gewicht/10)&gt;=1),INDEX(NeoBerAdvies!B4:G4,1,NeoBerIV!C6),IF((_Pat_Gewicht/10)&lt;1,INDEX(NeoBerAdvies!B5:G5,1,NeoBerIV!C6),INDEX(NeoBerAdvies!B6:G6,1,NeoBerIV!C6)))+IF(B15=1,20,0)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1</v>
      </c>
      <c r="K52" s="816">
        <f>INDEX(tbl_Neo_NutrBMFWaard,NeoBerIV!J52)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1</v>
      </c>
      <c r="C53" s="271">
        <f>_Neo_InfB_Toevoeging_1+1</f>
        <v>2</v>
      </c>
      <c r="J53" s="271">
        <v>1</v>
      </c>
      <c r="K53" s="816">
        <f>INDEX(tbl_Neo_NutrToevWaard,NeoBerIV!J53)</f>
        <v>0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1</v>
      </c>
      <c r="C54" s="638">
        <f>_Neo_InfB_Toevoeging_2+1</f>
        <v>2</v>
      </c>
      <c r="J54" s="271">
        <v>1</v>
      </c>
      <c r="K54" s="816">
        <f>INDEX(tbl_Neo_NutrToevWaard,NeoBerIV!J54)</f>
        <v>0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1</v>
      </c>
      <c r="C55" s="638">
        <f>_Neo_InfB_Toevoeging_3+1</f>
        <v>2</v>
      </c>
      <c r="J55" s="271">
        <v>1</v>
      </c>
      <c r="K55" s="816">
        <f>INDEX(tbl_Neo_NutrToevWaard,NeoBerIV!J55)</f>
        <v>0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1</v>
      </c>
      <c r="C56" s="638">
        <f>_Neo_InfB_Toevoeging_4+1</f>
        <v>2</v>
      </c>
      <c r="J56" s="271">
        <v>1</v>
      </c>
      <c r="K56" s="816">
        <f>INDEX(tbl_Neo_NutrToevWaard,NeoBerIV!J56)</f>
        <v>0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1</v>
      </c>
      <c r="C58" s="638">
        <f>_Neo_InfB_Toevoeging_5+1</f>
        <v>2</v>
      </c>
      <c r="J58" s="271">
        <v>1</v>
      </c>
      <c r="K58" s="816">
        <f>INDEX(tbl_Neo_NutrToevWaard,NeoBerIV!J58)</f>
        <v>0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1</v>
      </c>
      <c r="C59" s="638">
        <f>_Neo_InfB_Toevoeging_6+1</f>
        <v>2</v>
      </c>
      <c r="J59" s="271">
        <v>1</v>
      </c>
      <c r="K59" s="816">
        <f>INDEX(tbl_Neo_NutrToevWaard,NeoBerIV!J59)</f>
        <v>0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1</v>
      </c>
      <c r="C60" s="638">
        <f>_Neo_InfB_Toevoeging_7+1</f>
        <v>2</v>
      </c>
      <c r="J60" s="271">
        <v>1</v>
      </c>
      <c r="K60" s="816">
        <f>INDEX(tbl_Neo_NutrToevWaard,NeoBerIV!J60)</f>
        <v>0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1</v>
      </c>
      <c r="C61" s="638">
        <f>_Neo_InfB_Toevoeging_8+1</f>
        <v>2</v>
      </c>
      <c r="J61" s="271">
        <v>1</v>
      </c>
      <c r="K61" s="816">
        <f>INDEX(tbl_Neo_NutrToevWaard,NeoBerIV!J61)</f>
        <v>0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 t="str">
        <f>IF(NeoBerIV!B32="","",NeoBerIV!B32)</f>
        <v/>
      </c>
    </row>
    <row r="103" spans="1:2" x14ac:dyDescent="0.35">
      <c r="A103" s="518" t="s">
        <v>1163</v>
      </c>
      <c r="B103" s="816" t="str">
        <f>IF(NeoBerIV!B33="","",NeoBerIV!B33)</f>
        <v/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>
      <selection activeCell="C4" sqref="C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e">
        <f>_Neo_InfB_Bed</f>
        <v>#NAME?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3">
        <f ca="1">TODAY()</f>
        <v>42735</v>
      </c>
      <c r="J2" s="933"/>
      <c r="K2" s="933"/>
      <c r="L2" s="321" t="s">
        <v>569</v>
      </c>
      <c r="M2" s="934">
        <f ca="1">NOW()</f>
        <v>42735.380954398148</v>
      </c>
      <c r="N2" s="934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5" t="s">
        <v>574</v>
      </c>
      <c r="N5" s="936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7" t="s">
        <v>1167</v>
      </c>
      <c r="L2" s="937"/>
      <c r="M2" s="937"/>
      <c r="N2" s="937"/>
    </row>
    <row r="3" spans="1:15" ht="15.95" customHeight="1" x14ac:dyDescent="0.4">
      <c r="B3" s="758" t="s">
        <v>335</v>
      </c>
      <c r="C3" s="759" t="str">
        <f ca="1">ROUND(NeoBer1700!K50/(_Pat_Gewicht/10),0)&amp;" ml/kg"</f>
        <v>0 ml/kg</v>
      </c>
      <c r="D3" s="759" t="str">
        <f>ROUND(NeoBer1700!K49/(_Pat_Gewicht/10),0)&amp;" ml/kg"</f>
        <v>0 ml/kg</v>
      </c>
      <c r="E3" s="759" t="str">
        <f ca="1">ROUND(NeoBer1700!K47/(_Pat_Gewicht/10),0)&amp;" ml/kg  "&amp;"= "&amp;ROUND(NeoBer1700!K47,0)&amp;" ml"</f>
        <v>0 ml/kg  = 0 ml</v>
      </c>
      <c r="G3" s="758" t="s">
        <v>183</v>
      </c>
      <c r="H3" s="759" t="str">
        <f ca="1">ROUND(NeoBer1700!L50/(_Pat_Gewicht/10),1)&amp;" mmol/kg"</f>
        <v>0 mmol/kg</v>
      </c>
      <c r="I3" s="759" t="str">
        <f>ROUND(NeoBer1700!L49/(_Pat_Gewicht/10),1)&amp;" mmol/kg"</f>
        <v>0 mmol/kg</v>
      </c>
      <c r="J3" s="759" t="str">
        <f ca="1">ROUND(NeoBer1700!L47/(_Pat_Gewicht/10),1)&amp;" mmol/kg"</f>
        <v>0 mmol/kg</v>
      </c>
      <c r="K3" s="937"/>
      <c r="L3" s="937"/>
      <c r="M3" s="937"/>
      <c r="N3" s="937"/>
    </row>
    <row r="4" spans="1:15" ht="15.95" customHeight="1" x14ac:dyDescent="0.4">
      <c r="B4" s="758" t="s">
        <v>241</v>
      </c>
      <c r="C4" s="759" t="str">
        <f ca="1">ROUND(NeoBer1700!Q50/(_Pat_Gewicht/10),1)&amp;" g/kg"</f>
        <v>0 g/kg</v>
      </c>
      <c r="D4" s="759" t="str">
        <f>ROUND(NeoBer1700!Q49/(_Pat_Gewicht/10),1)&amp;" g/kg"</f>
        <v>0 g/kg</v>
      </c>
      <c r="E4" s="759" t="str">
        <f ca="1">ROUND(NeoBer1700!Q47/(_Pat_Gewicht/10),1)&amp;" g/kg"</f>
        <v>0 g/kg</v>
      </c>
      <c r="G4" s="758" t="s">
        <v>302</v>
      </c>
      <c r="H4" s="759" t="str">
        <f ca="1">ROUND(NeoBer1700!M50/(_Pat_Gewicht/10),1)&amp;" mmol/kg"</f>
        <v>0 mmol/kg</v>
      </c>
      <c r="I4" s="759" t="str">
        <f>ROUND(NeoBer1700!M49/(_Pat_Gewicht/10),1)&amp;" mmol/kg"</f>
        <v>0 mmol/kg</v>
      </c>
      <c r="J4" s="759" t="str">
        <f ca="1">ROUND(NeoBer1700!M47/(_Pat_Gewicht/10),1)&amp;" mmol/kg"</f>
        <v>0 mmol/kg</v>
      </c>
      <c r="K4" s="937"/>
      <c r="L4" s="937"/>
      <c r="M4" s="937"/>
      <c r="N4" s="937"/>
    </row>
    <row r="5" spans="1:15" ht="15.95" customHeight="1" x14ac:dyDescent="0.4">
      <c r="B5" s="758" t="s">
        <v>242</v>
      </c>
      <c r="C5" s="759" t="str">
        <f ca="1">ROUND(NeoBer1700!S50/(_Pat_Gewicht/10),1)&amp;" g/kg"</f>
        <v>0 g/kg</v>
      </c>
      <c r="D5" s="759" t="str">
        <f>ROUND(NeoBer1700!S49/(_Pat_Gewicht/10),1)&amp;" g/kg"</f>
        <v>0 g/kg</v>
      </c>
      <c r="E5" s="759" t="str">
        <f ca="1">ROUND(NeoBer1700!S47/(_Pat_Gewicht/10),1)&amp;" g/kg"</f>
        <v>0 g/kg</v>
      </c>
      <c r="G5" s="758" t="s">
        <v>243</v>
      </c>
      <c r="H5" s="759" t="str">
        <f ca="1">ROUND(NeoBer1700!N50/(_Pat_Gewicht/10),1)&amp;" mmol/kg"</f>
        <v>0 mmol/kg</v>
      </c>
      <c r="I5" s="759" t="str">
        <f>ROUND(NeoBer1700!N49/(_Pat_Gewicht/10),1)&amp;" mmol/kg"</f>
        <v>0 mmol/kg</v>
      </c>
      <c r="J5" s="759" t="str">
        <f ca="1">ROUND(NeoBer1700!N47/(_Pat_Gewicht/10),1)&amp;" mmol/kg"</f>
        <v>0 mmol/kg</v>
      </c>
      <c r="K5" s="937"/>
      <c r="L5" s="937"/>
      <c r="M5" s="937"/>
      <c r="N5" s="937"/>
    </row>
    <row r="6" spans="1:15" ht="15.95" customHeight="1" x14ac:dyDescent="0.4">
      <c r="A6" s="754"/>
      <c r="B6" s="758" t="s">
        <v>593</v>
      </c>
      <c r="C6" s="759" t="str">
        <f>ROUND(1000*NeoBer1700!R50/(_Pat_Gewicht/10)/1440,1)&amp;" mg/kg/min"</f>
        <v>0 mg/kg/min</v>
      </c>
      <c r="D6" s="759" t="str">
        <f>ROUND(1000*NeoBer1700!R49/(_Pat_Gewicht/10)/1440,1)&amp;" mg/kg/min"</f>
        <v>0 mg/kg/min</v>
      </c>
      <c r="E6" s="759" t="str">
        <f>ROUND(1000*NeoBer1700!R47/(_Pat_Gewicht/10)/1440,1)&amp;" mg/kg/min"</f>
        <v>0 mg/kg/min</v>
      </c>
      <c r="G6" s="758" t="s">
        <v>340</v>
      </c>
      <c r="H6" s="759" t="str">
        <f ca="1">ROUND(NeoBer1700!O50/(_Pat_Gewicht/10),1)&amp;" mmol/kg"</f>
        <v>0 mmol/kg</v>
      </c>
      <c r="I6" s="759" t="str">
        <f>ROUND(NeoBer1700!O49/(_Pat_Gewicht/10),1)&amp;" mmol/kg"</f>
        <v>0 mmol/kg</v>
      </c>
      <c r="J6" s="759" t="str">
        <f ca="1">ROUND(NeoBer1700!O47/(_Pat_Gewicht/10),1)&amp;"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ROUND(NeoBer1700!T50/(_Pat_Gewicht/10),1)&amp; " kcal/kg"</f>
        <v>0 kcal/kg</v>
      </c>
      <c r="D7" s="759" t="str">
        <f>ROUND(NeoBer1700!T49/(_Pat_Gewicht/10),1)&amp; " kcal/kg"</f>
        <v>0 kcal/kg</v>
      </c>
      <c r="E7" s="759" t="str">
        <f ca="1">ROUND(NeoBer1700!T47/(_Pat_Gewicht/10),1)&amp; " kcal/kg"</f>
        <v>0 kcal/kg</v>
      </c>
      <c r="G7" s="758" t="s">
        <v>594</v>
      </c>
      <c r="H7" s="759" t="str">
        <f ca="1">ROUND(NeoBer1700!U50/(_Pat_Gewicht/10),1)&amp;" mmol/kg"</f>
        <v>0 mmol/kg</v>
      </c>
      <c r="I7" s="759" t="str">
        <f>ROUND(NeoBer1700!U49/(_Pat_Gewicht/10),1)&amp;" mmol/kg"</f>
        <v>0 mmol/kg</v>
      </c>
      <c r="J7" s="759" t="str">
        <f ca="1">ROUND(NeoBer1700!U47/(_Pat_Gewicht/10),1)&amp;"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0</v>
      </c>
      <c r="J12" s="504" t="str">
        <f ca="1">"=dag "&amp;NeoBer1700!B6</f>
        <v>=dag 42736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6135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IF(NeoBer1700!B17,NeoBer1700!C16,ROUND(NeoBer1700!K47/(_Pat_Gewicht/10),1))</f>
        <v>0</v>
      </c>
      <c r="F18" s="774" t="s">
        <v>604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IF(_Neo_1700_MedTekst_1="","",_Neo_1700_MedTekst_1)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IF(_Neo_1700_MedTekst_2="","",_Neo_1700_MedTekst_2)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IF(E48&lt;&gt;"",ROUND(NeoBer1700!C35/(_Pat_Gewicht/10),0)&amp;"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IF(G58&lt;&gt;"","("&amp;ROUND(NeoBer1700!C43/(_Pat_Gewicht/10),0)&amp;"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IF(I59&lt;&gt;"","("&amp;ROUND(1000*NeoBer1700!C44/(_Pat_Gewicht/10),0)&amp;"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>
        <f>__1_Bed</f>
        <v>0</v>
      </c>
    </row>
    <row r="3" spans="1:24" x14ac:dyDescent="0.35">
      <c r="A3" s="660" t="s">
        <v>599</v>
      </c>
      <c r="B3" s="497">
        <f>__4_GebDatum</f>
        <v>0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42736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ROUND(C16*(_Pat_Gewicht/10)-K14,0)</f>
        <v>1500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ROUND((_Pat_Gewicht/10)*INDEX(NeoBerAdvies!$B$9:$G$16,8,NeoBer1700!$C$6),0)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ROUND((_Pat_Gewicht/10)*INDEX(NeoBerAdvies!$B$9:$G$16,2,NeoBer1700!$C$6),0)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ROUND((_Pat_Gewicht/10)*INDEX(NeoBerAdvies!$B$9:$G$16,3,NeoBer1700!$C$6),0)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ROUND((_Pat_Gewicht/10)*INDEX(NeoBerAdvies!$B$9:$G$16,4,NeoBer1700!$C$6),0)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ROUND((_Pat_Gewicht/10)*INDEX(NeoBerAdvies!$B$9:$G$16,5,NeoBer1700!$C$6),1)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ROUND((_Pat_Gewicht/10)*INDEX(NeoBerAdvies!$B$9:$G$16,6,NeoBer1700!$C$6),1)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ROUND((_Pat_Gewicht/10)*INDEX(NeoBerAdvies!$B$9:$G$16,7,NeoBer1700!$C$6),0)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ROUND((_Pat_Gewicht/10)*INDEX(NeoBerAdvies!$B$9:$G$16,1,NeoBer1700!$C$6),1)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ROUND((_Pat_Gewicht/10)*INDEX(NeoBerAdvies!$B$9:$G$16,1,NeoBer1700!$C$6),1)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2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2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2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2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2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2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2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2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 t="str">
        <f>IF(NeoBer1700!B32="","",NeoBer1700!B32)</f>
        <v/>
      </c>
    </row>
    <row r="103" spans="1:2" x14ac:dyDescent="0.35">
      <c r="A103" s="518" t="s">
        <v>1163</v>
      </c>
      <c r="B103" s="816" t="str">
        <f>IF(NeoBer1700!B33="","",NeoBer1700!B33)</f>
        <v/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F14" sqref="F1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3">
        <f ca="1">TODAY()</f>
        <v>42735</v>
      </c>
      <c r="J2" s="933"/>
      <c r="K2" s="933"/>
      <c r="L2" s="321" t="s">
        <v>569</v>
      </c>
      <c r="M2" s="934">
        <f ca="1">NOW()</f>
        <v>42735.380954398148</v>
      </c>
      <c r="N2" s="934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5" t="s">
        <v>574</v>
      </c>
      <c r="N5" s="936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8"/>
      <c r="B2" s="938"/>
      <c r="C2" s="938"/>
      <c r="D2" s="938"/>
      <c r="E2" s="938"/>
      <c r="F2" s="938"/>
      <c r="G2" s="938"/>
    </row>
    <row r="3" spans="1:7" ht="13.2" x14ac:dyDescent="0.4">
      <c r="A3" s="939" t="s">
        <v>623</v>
      </c>
      <c r="B3" s="939"/>
      <c r="C3" s="939"/>
      <c r="D3" s="939"/>
      <c r="E3" s="939"/>
      <c r="F3" s="939"/>
      <c r="G3" s="939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1" t="s">
        <v>1142</v>
      </c>
      <c r="B1" s="941"/>
      <c r="C1" s="941"/>
      <c r="D1" s="941"/>
      <c r="E1" s="941"/>
      <c r="F1" s="941"/>
      <c r="G1" s="941"/>
      <c r="H1" s="941"/>
      <c r="I1" s="942" t="s">
        <v>1143</v>
      </c>
      <c r="J1" s="942"/>
      <c r="K1" s="942"/>
      <c r="L1" s="940" t="s">
        <v>1144</v>
      </c>
      <c r="M1" s="940"/>
      <c r="N1" s="940"/>
      <c r="O1" s="940"/>
      <c r="P1" s="940"/>
      <c r="Q1" s="940"/>
      <c r="R1" s="940"/>
      <c r="S1" s="940"/>
      <c r="T1" s="940"/>
      <c r="U1" s="940"/>
      <c r="V1" s="940"/>
      <c r="W1" s="940"/>
      <c r="X1" s="940"/>
      <c r="Y1" s="940"/>
      <c r="Z1" s="940"/>
      <c r="AB1" s="940" t="s">
        <v>1149</v>
      </c>
      <c r="AC1" s="940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0" t="s">
        <v>1147</v>
      </c>
      <c r="M23" s="940"/>
      <c r="N23" s="940"/>
      <c r="O23" s="940"/>
      <c r="P23" s="940"/>
      <c r="Q23" s="940"/>
      <c r="R23" s="940"/>
      <c r="S23" s="940"/>
      <c r="T23" s="940"/>
      <c r="U23" s="940"/>
      <c r="V23" s="940"/>
      <c r="W23" s="940"/>
      <c r="X23" s="940"/>
      <c r="Y23" s="940"/>
      <c r="Z23" s="940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0" t="s">
        <v>1146</v>
      </c>
      <c r="M31" s="940"/>
      <c r="N31" s="940"/>
      <c r="O31" s="940"/>
      <c r="P31" s="940"/>
      <c r="Q31" s="940"/>
      <c r="R31" s="940"/>
      <c r="S31" s="940"/>
      <c r="T31" s="940"/>
      <c r="U31" s="940"/>
      <c r="V31" s="940"/>
      <c r="W31" s="940"/>
      <c r="X31" s="940"/>
      <c r="Y31" s="940"/>
      <c r="Z31" s="940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0" t="s">
        <v>1145</v>
      </c>
      <c r="M42" s="940"/>
      <c r="N42" s="940"/>
      <c r="O42" s="940"/>
      <c r="P42" s="940"/>
      <c r="Q42" s="940"/>
      <c r="R42" s="940"/>
      <c r="S42" s="940"/>
      <c r="T42" s="940"/>
      <c r="U42" s="940"/>
      <c r="V42" s="940"/>
      <c r="W42" s="940"/>
      <c r="X42" s="940"/>
      <c r="Y42" s="940"/>
      <c r="Z42" s="940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0" t="s">
        <v>1148</v>
      </c>
      <c r="M50" s="940"/>
      <c r="N50" s="940"/>
      <c r="O50" s="940"/>
      <c r="P50" s="940"/>
      <c r="Q50" s="940"/>
      <c r="R50" s="940"/>
      <c r="S50" s="940"/>
      <c r="T50" s="940"/>
      <c r="U50" s="940"/>
      <c r="V50" s="940"/>
      <c r="W50" s="940"/>
      <c r="X50" s="940"/>
      <c r="Y50" s="940"/>
      <c r="Z50" s="940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 xml:space="preserve">Naam: , </v>
      </c>
      <c r="D1" s="517" t="str">
        <f>"Geboortedatum: "</f>
        <v xml:space="preserve">Geboortedatum: </v>
      </c>
      <c r="F1" s="892">
        <f>__4_GebDatum</f>
        <v>0</v>
      </c>
      <c r="G1" s="892"/>
      <c r="I1" s="9" t="str">
        <f>"Gewicht: "&amp;ROUND(_Pat_Gewicht/10,1)&amp;"kg"</f>
        <v>Gewicht: 10kg</v>
      </c>
      <c r="P1" s="9" t="s">
        <v>200</v>
      </c>
      <c r="R1" s="890"/>
      <c r="S1" s="890"/>
      <c r="T1" s="890"/>
      <c r="U1" s="890"/>
      <c r="V1" s="890"/>
      <c r="W1" s="890"/>
      <c r="Y1" s="517" t="s">
        <v>328</v>
      </c>
      <c r="AB1" s="891">
        <f ca="1">TODAY()</f>
        <v>42735</v>
      </c>
      <c r="AC1" s="891"/>
      <c r="AD1" s="891"/>
      <c r="AE1" s="891"/>
      <c r="AF1" s="891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42735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366</v>
      </c>
      <c r="H2" s="134"/>
      <c r="I2" s="270" t="s">
        <v>551</v>
      </c>
      <c r="J2" s="139">
        <f>__1_Bed</f>
        <v>0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3" t="str">
        <f>IF(_Neo_AfsprB_WondkweekTekst=0,"",_Neo_AfsprB_WondkweekTekst)</f>
        <v/>
      </c>
      <c r="H31" s="943"/>
      <c r="L31" s="517"/>
      <c r="M31" s="517"/>
    </row>
    <row r="32" spans="1:14" ht="18" customHeight="1" x14ac:dyDescent="0.35">
      <c r="G32" s="943"/>
      <c r="H32" s="943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3"/>
      <c r="H33" s="943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/>
      <c r="E7" t="s">
        <v>720</v>
      </c>
      <c r="F7" s="577"/>
      <c r="I7" s="554" t="s">
        <v>750</v>
      </c>
      <c r="J7" s="577"/>
    </row>
    <row r="8" spans="1:13" x14ac:dyDescent="0.35">
      <c r="A8" s="518" t="s">
        <v>297</v>
      </c>
      <c r="B8" s="577"/>
      <c r="C8" s="583"/>
      <c r="D8" s="821"/>
      <c r="E8" t="s">
        <v>721</v>
      </c>
      <c r="F8" s="577"/>
      <c r="G8" t="s">
        <v>722</v>
      </c>
      <c r="H8" s="577"/>
      <c r="I8" s="554" t="s">
        <v>942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723</v>
      </c>
      <c r="H9" s="577"/>
      <c r="I9" s="554" t="s">
        <v>758</v>
      </c>
      <c r="J9" s="577"/>
      <c r="M9" s="517"/>
    </row>
    <row r="10" spans="1:13" x14ac:dyDescent="0.35">
      <c r="A10" s="518" t="s">
        <v>704</v>
      </c>
      <c r="B10" s="577"/>
      <c r="G10" t="s">
        <v>724</v>
      </c>
      <c r="H10" s="577"/>
      <c r="I10" s="554" t="s">
        <v>714</v>
      </c>
      <c r="J10" s="577"/>
      <c r="M10" s="517"/>
    </row>
    <row r="11" spans="1:13" x14ac:dyDescent="0.35">
      <c r="A11" s="518" t="s">
        <v>838</v>
      </c>
      <c r="B11" s="577"/>
      <c r="C11" s="518" t="s">
        <v>782</v>
      </c>
      <c r="D11" s="578"/>
      <c r="G11" t="s">
        <v>725</v>
      </c>
      <c r="H11" s="577"/>
      <c r="I11" s="554"/>
      <c r="J11" s="577"/>
      <c r="M11" s="517"/>
    </row>
    <row r="12" spans="1:13" x14ac:dyDescent="0.35">
      <c r="A12" s="518" t="s">
        <v>840</v>
      </c>
      <c r="B12" s="705"/>
      <c r="C12" s="550" t="s">
        <v>783</v>
      </c>
      <c r="D12" s="578"/>
      <c r="E12" s="518" t="s">
        <v>726</v>
      </c>
      <c r="F12" s="577"/>
      <c r="I12" s="554" t="s">
        <v>759</v>
      </c>
      <c r="J12" s="577"/>
      <c r="M12" s="517"/>
    </row>
    <row r="13" spans="1:13" x14ac:dyDescent="0.35">
      <c r="C13" s="518" t="s">
        <v>784</v>
      </c>
      <c r="D13" s="578"/>
      <c r="E13" s="518" t="s">
        <v>727</v>
      </c>
      <c r="F13" s="577"/>
      <c r="G13" t="s">
        <v>734</v>
      </c>
      <c r="H13" s="577"/>
      <c r="I13" s="554" t="s">
        <v>710</v>
      </c>
      <c r="J13" s="577"/>
      <c r="M13" s="517"/>
    </row>
    <row r="14" spans="1:13" x14ac:dyDescent="0.35">
      <c r="C14" s="518" t="s">
        <v>785</v>
      </c>
      <c r="D14" s="578"/>
      <c r="E14" s="518" t="s">
        <v>728</v>
      </c>
      <c r="F14" s="577"/>
      <c r="I14" s="554" t="s">
        <v>711</v>
      </c>
      <c r="J14" s="577"/>
      <c r="M14" s="517"/>
    </row>
    <row r="15" spans="1:13" x14ac:dyDescent="0.35">
      <c r="A15" s="518" t="s">
        <v>839</v>
      </c>
      <c r="B15" s="577"/>
      <c r="E15" s="518" t="s">
        <v>729</v>
      </c>
      <c r="F15" s="577"/>
      <c r="G15" t="s">
        <v>735</v>
      </c>
      <c r="H15" s="577"/>
      <c r="I15" s="554" t="s">
        <v>712</v>
      </c>
      <c r="J15" s="577"/>
      <c r="M15" s="517"/>
    </row>
    <row r="16" spans="1:13" x14ac:dyDescent="0.35">
      <c r="A16" t="s">
        <v>706</v>
      </c>
      <c r="B16" s="577"/>
      <c r="E16" s="517"/>
      <c r="G16" t="s">
        <v>736</v>
      </c>
      <c r="H16" s="577"/>
      <c r="I16" s="554" t="s">
        <v>763</v>
      </c>
      <c r="J16" s="577"/>
      <c r="M16" s="517"/>
    </row>
    <row r="17" spans="1:13" x14ac:dyDescent="0.35">
      <c r="A17" s="518" t="s">
        <v>705</v>
      </c>
      <c r="B17" s="577"/>
      <c r="E17" s="518" t="s">
        <v>424</v>
      </c>
      <c r="F17" s="577"/>
      <c r="I17" s="554" t="s">
        <v>943</v>
      </c>
      <c r="J17" s="577"/>
      <c r="K17" s="583"/>
      <c r="L17" s="583"/>
      <c r="M17" s="517"/>
    </row>
    <row r="18" spans="1:13" x14ac:dyDescent="0.35">
      <c r="A18" s="518" t="s">
        <v>709</v>
      </c>
      <c r="B18" s="577"/>
      <c r="C18" s="577"/>
      <c r="D18" s="578"/>
      <c r="E18" s="518" t="s">
        <v>730</v>
      </c>
      <c r="F18" s="577"/>
      <c r="G18" t="s">
        <v>737</v>
      </c>
      <c r="H18" s="577"/>
      <c r="I18" s="554" t="s">
        <v>424</v>
      </c>
      <c r="J18" s="577"/>
      <c r="M18" s="517"/>
    </row>
    <row r="19" spans="1:13" x14ac:dyDescent="0.35">
      <c r="A19" s="518" t="s">
        <v>707</v>
      </c>
      <c r="B19" s="577"/>
      <c r="E19" s="517"/>
      <c r="G19" t="s">
        <v>738</v>
      </c>
      <c r="H19" s="577"/>
      <c r="I19" s="554" t="s">
        <v>760</v>
      </c>
      <c r="J19" s="577"/>
      <c r="M19" s="517"/>
    </row>
    <row r="20" spans="1:13" x14ac:dyDescent="0.35">
      <c r="E20" s="517"/>
      <c r="G20" t="s">
        <v>739</v>
      </c>
      <c r="H20" s="577"/>
      <c r="I20" s="554" t="s">
        <v>944</v>
      </c>
      <c r="J20" s="577"/>
      <c r="K20" s="822"/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/>
      <c r="I21" s="554"/>
      <c r="J21" s="517"/>
      <c r="K21" s="518" t="s">
        <v>945</v>
      </c>
      <c r="L21" s="577"/>
      <c r="M21" s="517"/>
    </row>
    <row r="22" spans="1:13" x14ac:dyDescent="0.35">
      <c r="A22" s="518" t="s">
        <v>719</v>
      </c>
      <c r="B22" s="577"/>
      <c r="C22" t="str">
        <f>IF(OR(D22=0,D22=1,D22=""),"",INDEX(tbl_Ped_aEEG,D22,1))</f>
        <v/>
      </c>
      <c r="D22" s="578"/>
      <c r="E22" s="518" t="s">
        <v>732</v>
      </c>
      <c r="F22" s="577"/>
      <c r="G22" t="s">
        <v>740</v>
      </c>
      <c r="H22" s="577"/>
      <c r="I22" s="554"/>
      <c r="J22" s="517"/>
      <c r="K22" s="518" t="s">
        <v>333</v>
      </c>
      <c r="L22" s="577"/>
      <c r="M22" s="517"/>
    </row>
    <row r="23" spans="1:13" x14ac:dyDescent="0.35">
      <c r="A23" s="518" t="s">
        <v>425</v>
      </c>
      <c r="B23" s="577"/>
      <c r="E23" s="518" t="s">
        <v>733</v>
      </c>
      <c r="F23" s="577"/>
      <c r="G23" t="s">
        <v>741</v>
      </c>
      <c r="H23" s="577"/>
      <c r="I23" s="554"/>
      <c r="J23" s="517"/>
      <c r="K23" s="518" t="s">
        <v>946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742</v>
      </c>
      <c r="H24" s="577"/>
      <c r="I24" s="554" t="s">
        <v>788</v>
      </c>
      <c r="J24" s="577"/>
      <c r="K24" s="518" t="s">
        <v>789</v>
      </c>
      <c r="L24" s="577"/>
      <c r="M24" s="517"/>
    </row>
    <row r="25" spans="1:13" x14ac:dyDescent="0.35">
      <c r="A25" s="518" t="s">
        <v>756</v>
      </c>
      <c r="B25" s="577"/>
      <c r="E25" s="517"/>
      <c r="G25" t="s">
        <v>743</v>
      </c>
      <c r="H25" s="577"/>
      <c r="I25" s="554"/>
      <c r="K25" s="518" t="s">
        <v>790</v>
      </c>
      <c r="L25" s="577"/>
      <c r="M25" s="517"/>
    </row>
    <row r="26" spans="1:13" x14ac:dyDescent="0.35">
      <c r="A26" s="518" t="s">
        <v>757</v>
      </c>
      <c r="B26" s="577"/>
      <c r="E26" s="517"/>
      <c r="G26" t="s">
        <v>744</v>
      </c>
      <c r="H26" s="577"/>
      <c r="I26" s="554"/>
      <c r="K26" s="518" t="s">
        <v>791</v>
      </c>
      <c r="L26" s="577"/>
      <c r="M26" s="517"/>
    </row>
    <row r="27" spans="1:13" x14ac:dyDescent="0.35">
      <c r="A27" s="518" t="s">
        <v>426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/>
      <c r="I27" s="554"/>
      <c r="K27" s="518" t="s">
        <v>792</v>
      </c>
      <c r="L27" s="577"/>
      <c r="M27" s="517"/>
    </row>
    <row r="28" spans="1:13" x14ac:dyDescent="0.35">
      <c r="A28" s="518" t="s">
        <v>841</v>
      </c>
      <c r="B28" s="577"/>
      <c r="E28" s="517"/>
      <c r="G28" t="s">
        <v>746</v>
      </c>
      <c r="H28" s="577"/>
      <c r="I28" s="554"/>
      <c r="K28" s="518" t="s">
        <v>308</v>
      </c>
      <c r="L28" s="577"/>
    </row>
    <row r="29" spans="1:13" x14ac:dyDescent="0.35">
      <c r="A29" s="518" t="s">
        <v>842</v>
      </c>
      <c r="B29" s="577"/>
      <c r="E29" s="517"/>
      <c r="G29" t="s">
        <v>747</v>
      </c>
      <c r="H29" s="577"/>
      <c r="I29" s="554" t="s">
        <v>605</v>
      </c>
      <c r="J29" s="577"/>
      <c r="K29" s="577"/>
    </row>
    <row r="30" spans="1:13" x14ac:dyDescent="0.35">
      <c r="A30" s="518" t="s">
        <v>708</v>
      </c>
      <c r="B30" s="577"/>
      <c r="E30" s="517"/>
      <c r="G30" t="s">
        <v>748</v>
      </c>
      <c r="H30" s="577"/>
      <c r="I30" s="554"/>
    </row>
    <row r="31" spans="1:13" x14ac:dyDescent="0.35">
      <c r="A31" s="518" t="s">
        <v>32</v>
      </c>
      <c r="B31" s="577"/>
      <c r="E31" s="518" t="s">
        <v>749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941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1027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762</v>
      </c>
      <c r="B43" s="577"/>
      <c r="C43" s="518" t="s">
        <v>1028</v>
      </c>
      <c r="D43" s="578"/>
      <c r="E43" s="517"/>
    </row>
    <row r="44" spans="1:9" x14ac:dyDescent="0.35">
      <c r="A44" s="518" t="s">
        <v>960</v>
      </c>
      <c r="B44" s="577"/>
      <c r="C44" s="518" t="s">
        <v>1028</v>
      </c>
      <c r="D44" s="578"/>
      <c r="E44" s="517"/>
    </row>
    <row r="45" spans="1:9" x14ac:dyDescent="0.35">
      <c r="A45" s="554" t="s">
        <v>761</v>
      </c>
      <c r="B45" s="577"/>
      <c r="C45" s="518" t="s">
        <v>1028</v>
      </c>
      <c r="D45" s="578"/>
      <c r="E45" s="517"/>
    </row>
    <row r="46" spans="1:9" x14ac:dyDescent="0.35">
      <c r="A46" s="518" t="s">
        <v>1025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1026</v>
      </c>
      <c r="D47" s="578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947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E5" sqref="E5"/>
    </sheetView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0,1 mg iv</v>
      </c>
      <c r="E20" s="87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3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4"/>
      <c r="F21" s="874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CONCATENATE(0.0144*(_Pat_Gewicht/10), " mg in 12 ml glucose 10%")</f>
        <v>0,144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0,72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CONCATENATE(0.1*(_Pat_Gewicht/10), " mg")</f>
        <v>1 mg</v>
      </c>
      <c r="E27" s="832" t="str">
        <f>"= "&amp;0.02*(_Pat_Gewicht/10)&amp;"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CONCATENATE(20*(_Pat_Gewicht/10), " mg")</f>
        <v>200 mg</v>
      </c>
      <c r="E28" s="835" t="str">
        <f>"= "&amp;0.4*(_Pat_Gewicht/10)&amp;"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CONCATENATE(0.225*(_Pat_Gewicht/10)," (mmol IV)")</f>
        <v>2,25 (mmol IV)</v>
      </c>
      <c r="E30" s="849" t="str">
        <f>"= "&amp;1*(_Pat_Gewicht/10)&amp;"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CONCATENATE(0.1*(_Pat_Gewicht/10)," mg")</f>
        <v>1 mg</v>
      </c>
      <c r="E31" s="842" t="str">
        <f>"= "&amp;0.1*(_Pat_Gewicht/10)&amp;"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CONCATENATE(0.6*(_Pat_Gewicht/10)," mg")</f>
        <v>6 mg</v>
      </c>
      <c r="E32" s="852" t="str">
        <f>"= "&amp;0.06*(_Pat_Gewicht/10)&amp;"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M3" sqref="M3:N3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>
        <f>__1_Bed</f>
        <v>0</v>
      </c>
      <c r="L1" s="271" t="s">
        <v>555</v>
      </c>
      <c r="M1" s="945">
        <f ca="1">TODAY()</f>
        <v>42735</v>
      </c>
      <c r="N1" s="946"/>
      <c r="O1" s="273">
        <f ca="1">NOW()</f>
        <v>42735.380954398148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7">
        <f>__0_PatNum</f>
        <v>0</v>
      </c>
      <c r="N3" s="947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 xml:space="preserve">,  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8">
        <f>NeoAfspr1700!I12</f>
        <v>0</v>
      </c>
      <c r="N5" s="948"/>
      <c r="O5" s="948"/>
      <c r="P5" s="948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42736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49">
        <f>NeoAfspr1700!C14</f>
        <v>42370</v>
      </c>
      <c r="E9" s="949"/>
      <c r="F9" s="946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0" t="str">
        <f ca="1">"Leeftijd: "&amp;NeoAfspr1700!$H$15</f>
        <v>Leeftijd: 6135 weken en 0 dag(-en)</v>
      </c>
      <c r="J10" s="946"/>
      <c r="K10" s="946"/>
      <c r="L10" s="946"/>
      <c r="M10" s="946"/>
      <c r="N10" s="946"/>
      <c r="O10" s="951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4" t="s">
        <v>128</v>
      </c>
      <c r="C70" s="944"/>
      <c r="D70" s="944"/>
      <c r="E70" s="944"/>
      <c r="F70" s="944"/>
      <c r="G70" s="944"/>
      <c r="H70" s="944"/>
      <c r="I70" s="944"/>
      <c r="J70" s="944"/>
      <c r="K70" s="944"/>
      <c r="L70" s="944"/>
      <c r="M70" s="944"/>
      <c r="N70" s="944"/>
      <c r="O70" s="944"/>
      <c r="P70" s="944"/>
      <c r="Q70" s="944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4" t="s">
        <v>74</v>
      </c>
      <c r="C81" s="944"/>
      <c r="D81" s="944"/>
      <c r="E81" s="944"/>
      <c r="F81" s="944"/>
      <c r="G81" s="944"/>
      <c r="H81" s="944"/>
      <c r="I81" s="944"/>
      <c r="J81" s="944"/>
      <c r="K81" s="944"/>
      <c r="L81" s="944"/>
      <c r="M81" s="944"/>
      <c r="N81" s="944"/>
      <c r="O81" s="944"/>
      <c r="P81" s="944"/>
      <c r="Q81" s="944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Q7" sqref="Q7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2">
        <f ca="1">TODAY()</f>
        <v>42735</v>
      </c>
      <c r="K1" s="952"/>
      <c r="L1" s="952"/>
      <c r="M1" s="271" t="s">
        <v>551</v>
      </c>
      <c r="N1" s="293">
        <f>__1_Bed</f>
        <v>0</v>
      </c>
    </row>
    <row r="2" spans="1:20" ht="13.2" x14ac:dyDescent="0.4">
      <c r="B2" s="271" t="s">
        <v>567</v>
      </c>
      <c r="D2" s="277" t="str">
        <f>__3_VoorNaam&amp;" "&amp;__2_AchterNaam</f>
        <v xml:space="preserve"> </v>
      </c>
      <c r="H2" s="271" t="s">
        <v>571</v>
      </c>
      <c r="J2" s="277" t="str">
        <f>IF(_Neo_InfB_Arts&gt;0,_Neo_InfB_Arts,"")</f>
        <v/>
      </c>
      <c r="M2" s="271" t="s">
        <v>569</v>
      </c>
      <c r="N2" s="953">
        <f ca="1">NOW()</f>
        <v>42735.380954398148</v>
      </c>
      <c r="O2" s="953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4">
        <f ca="1">TODAY()</f>
        <v>42735</v>
      </c>
      <c r="B47" s="954"/>
      <c r="C47" s="320" t="e">
        <f>"Bed "&amp;_Neo_InfB_Bed</f>
        <v>#NAME?</v>
      </c>
      <c r="E47" s="320">
        <v>1</v>
      </c>
      <c r="G47" s="954">
        <f ca="1">TODAY()</f>
        <v>42735</v>
      </c>
      <c r="H47" s="954"/>
      <c r="I47" s="320" t="e">
        <f>"Bed "&amp;_Neo_InfB_Bed</f>
        <v>#NAME?</v>
      </c>
      <c r="K47" s="320">
        <v>2</v>
      </c>
      <c r="M47" s="954">
        <f ca="1">TODAY()</f>
        <v>42735</v>
      </c>
      <c r="N47" s="955"/>
      <c r="O47" s="320" t="e">
        <f>"Bed "&amp;_Neo_InfB_Bed</f>
        <v>#NAME?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4">
        <f ca="1">TODAY()+1</f>
        <v>42736</v>
      </c>
      <c r="F52" s="954"/>
      <c r="G52" s="320"/>
      <c r="H52" s="320"/>
      <c r="I52" s="320"/>
      <c r="J52" s="320" t="str">
        <f>"Exp: "</f>
        <v xml:space="preserve">Exp: </v>
      </c>
      <c r="K52" s="954">
        <f ca="1">TODAY()+1</f>
        <v>42736</v>
      </c>
      <c r="L52" s="954"/>
      <c r="M52" s="320"/>
      <c r="N52" s="320"/>
      <c r="O52" s="320"/>
      <c r="P52" s="320" t="str">
        <f>"Exp: "</f>
        <v xml:space="preserve">Exp: </v>
      </c>
      <c r="Q52" s="954">
        <f ca="1">TODAY()+1</f>
        <v>42736</v>
      </c>
      <c r="R52" s="954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4">
        <f ca="1">TODAY()</f>
        <v>42735</v>
      </c>
      <c r="B58" s="955"/>
      <c r="C58" s="320" t="e">
        <f>"Bed "&amp;_Neo_InfB_Bed</f>
        <v>#NAME?</v>
      </c>
      <c r="D58" s="320"/>
      <c r="E58" s="320">
        <v>4</v>
      </c>
      <c r="F58" s="320"/>
      <c r="G58" s="954">
        <f ca="1">TODAY()</f>
        <v>42735</v>
      </c>
      <c r="H58" s="955"/>
      <c r="I58" s="320" t="e">
        <f>"Bed "&amp;_Neo_InfB_Bed</f>
        <v>#NAME?</v>
      </c>
      <c r="J58" s="320"/>
      <c r="K58" s="320">
        <v>5</v>
      </c>
      <c r="L58" s="320"/>
      <c r="M58" s="954">
        <f ca="1">TODAY()</f>
        <v>42735</v>
      </c>
      <c r="N58" s="955"/>
      <c r="O58" s="320" t="e">
        <f>"Bed "&amp;_Neo_InfB_Bed</f>
        <v>#NAME?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4">
        <f ca="1">TODAY()+1</f>
        <v>42736</v>
      </c>
      <c r="F63" s="954"/>
      <c r="G63" s="320"/>
      <c r="H63" s="320"/>
      <c r="I63" s="320"/>
      <c r="J63" s="320" t="str">
        <f>"Exp: "</f>
        <v xml:space="preserve">Exp: </v>
      </c>
      <c r="K63" s="954">
        <f ca="1">TODAY()+1</f>
        <v>42736</v>
      </c>
      <c r="L63" s="954"/>
      <c r="M63" s="320"/>
      <c r="N63" s="320"/>
      <c r="O63" s="320"/>
      <c r="P63" s="320" t="str">
        <f>"Exp: "</f>
        <v xml:space="preserve">Exp: </v>
      </c>
      <c r="Q63" s="954">
        <f ca="1">TODAY()+1</f>
        <v>42736</v>
      </c>
      <c r="R63" s="954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1795</vt:i4>
      </vt:variant>
    </vt:vector>
  </HeadingPairs>
  <TitlesOfParts>
    <vt:vector size="1857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2016-12-31T08:50:22Z</dcterms:modified>
</cp:coreProperties>
</file>